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Users\rsingh322\Downloads\"/>
    </mc:Choice>
  </mc:AlternateContent>
  <xr:revisionPtr revIDLastSave="0" documentId="13_ncr:1_{BAC77F7C-7E9C-4AFD-9BD1-E53116E2D6B6}" xr6:coauthVersionLast="47" xr6:coauthVersionMax="47" xr10:uidLastSave="{00000000-0000-0000-0000-000000000000}"/>
  <bookViews>
    <workbookView xWindow="-110" yWindow="-110" windowWidth="19420" windowHeight="10300" tabRatio="783" xr2:uid="{00000000-000D-0000-FFFF-FFFF00000000}"/>
  </bookViews>
  <sheets>
    <sheet name="CLEAN Data Input Catalog (v4.0)" sheetId="84" r:id="rId1"/>
    <sheet name="Top Sheet" sheetId="67" r:id="rId2"/>
    <sheet name="Manual Adjustments" sheetId="69" state="hidden" r:id="rId3"/>
    <sheet name="General Reclass" sheetId="76" r:id="rId4"/>
    <sheet name="TB Pivot" sheetId="72" state="hidden" r:id="rId5"/>
    <sheet name="TB Working" sheetId="74" state="hidden" r:id="rId6"/>
    <sheet name="Sheet1" sheetId="75" state="hidden" r:id="rId7"/>
    <sheet name="Trial Balance" sheetId="68" r:id="rId8"/>
    <sheet name="BS Ind AS" sheetId="24" r:id="rId9"/>
    <sheet name="PL Ind AS" sheetId="25" r:id="rId10"/>
    <sheet name="SOCE" sheetId="28" r:id="rId11"/>
    <sheet name="PPE" sheetId="33" r:id="rId12"/>
    <sheet name="Intangibles" sheetId="34" r:id="rId13"/>
    <sheet name="ROU Assets" sheetId="73" r:id="rId14"/>
    <sheet name="Cash Flow Statement" sheetId="29" r:id="rId15"/>
    <sheet name="Financial Assets" sheetId="35" r:id="rId16"/>
    <sheet name="Other Assets" sheetId="36" r:id="rId17"/>
    <sheet name="Share Capital And Equity" sheetId="37" r:id="rId18"/>
    <sheet name="Reserves and Surplus" sheetId="38" r:id="rId19"/>
    <sheet name="Financial Liablities" sheetId="39" r:id="rId20"/>
    <sheet name="Other Liabilities" sheetId="40" r:id="rId21"/>
    <sheet name="Provisions" sheetId="41" r:id="rId22"/>
    <sheet name="Employee Benefit Obligation" sheetId="42" r:id="rId23"/>
    <sheet name="Tax" sheetId="43" r:id="rId24"/>
    <sheet name="P&amp;L Notes" sheetId="45" r:id="rId25"/>
    <sheet name="Capital Management" sheetId="50" r:id="rId26"/>
    <sheet name="Related Party Transactions" sheetId="52" r:id="rId27"/>
    <sheet name="RPT (DA Internal)" sheetId="77" r:id="rId28"/>
    <sheet name="Unrecognised items" sheetId="53" r:id="rId29"/>
    <sheet name="Fair value" sheetId="46" r:id="rId30"/>
    <sheet name="FRM 1" sheetId="47" r:id="rId31"/>
    <sheet name="Market rate risk" sheetId="48" r:id="rId32"/>
    <sheet name="FRM 2" sheetId="49" r:id="rId33"/>
    <sheet name="Trade Payables" sheetId="78" r:id="rId34"/>
    <sheet name="Trade Receivables" sheetId="79" r:id="rId35"/>
    <sheet name="Loans" sheetId="82" r:id="rId36"/>
    <sheet name="Intangible Asset Under Dev." sheetId="81" r:id="rId37"/>
    <sheet name="CWIP" sheetId="80" r:id="rId38"/>
    <sheet name="Immov Prop." sheetId="83" r:id="rId39"/>
    <sheet name="Share based payments (EBT)" sheetId="54" state="hidden" r:id="rId40"/>
    <sheet name="EPS" sheetId="55"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s>
  <definedNames>
    <definedName name="\E" localSheetId="39">#REF!</definedName>
    <definedName name="\J" localSheetId="39">#REF!</definedName>
    <definedName name="\p" localSheetId="39">'[1]CMA DATA'!#REF!</definedName>
    <definedName name="\q" localSheetId="39">'[1]CMA DATA'!#REF!</definedName>
    <definedName name="\s" localSheetId="39">'[1]CMA DATA'!#REF!</definedName>
    <definedName name="__________k3" hidden="1">#REF!</definedName>
    <definedName name="__________k4" hidden="1">#REF!</definedName>
    <definedName name="_________k3" hidden="1">#REF!</definedName>
    <definedName name="_________k4" hidden="1">#REF!</definedName>
    <definedName name="________k3" hidden="1">#REF!</definedName>
    <definedName name="________k4" hidden="1">#REF!</definedName>
    <definedName name="_______k3" hidden="1">#REF!</definedName>
    <definedName name="_______k4" hidden="1">#REF!</definedName>
    <definedName name="______k3" hidden="1">#REF!</definedName>
    <definedName name="______k4" hidden="1">#REF!</definedName>
    <definedName name="_____k3" hidden="1">#REF!</definedName>
    <definedName name="_____k4" hidden="1">#REF!</definedName>
    <definedName name="____k3" hidden="1">#REF!</definedName>
    <definedName name="____k4" hidden="1">#REF!</definedName>
    <definedName name="___k3" hidden="1">#REF!</definedName>
    <definedName name="___k4" hidden="1">#REF!</definedName>
    <definedName name="__123Graph_A" hidden="1">'[2]TRIAL BALANCE'!#REF!</definedName>
    <definedName name="__123Graph_B" hidden="1">'[2]TRIAL BALANCE'!#REF!</definedName>
    <definedName name="__123Graph_BCURRENT" hidden="1">[3]EXPENSES!#REF!</definedName>
    <definedName name="__123Graph_CCURRENT" hidden="1">[3]EXPENSES!#REF!</definedName>
    <definedName name="__123Graph_D" hidden="1">'[4]vb 9&amp;10'!#REF!</definedName>
    <definedName name="__123Graph_DCURRENT" hidden="1">[3]EXPENSES!#REF!</definedName>
    <definedName name="__123Graph_ECURRENT" hidden="1">[3]EXPENSES!#REF!</definedName>
    <definedName name="__123Graph_X" hidden="1">'[2]TRIAL BALANCE'!#REF!</definedName>
    <definedName name="__Actuals_for_total_of_12_Time_selections_Ledger_1" hidden="1">[5]pcQueryData!$A$4</definedName>
    <definedName name="__IntlFixup" hidden="1">TRUE</definedName>
    <definedName name="__k3" hidden="1">#REF!</definedName>
    <definedName name="__k4" hidden="1">#REF!</definedName>
    <definedName name="_Closing_Balance_for_Branch" hidden="1">[6]pcQueryData!$A$3</definedName>
    <definedName name="_Fill" localSheetId="8" hidden="1">'[7]96-97 DEFAULTERS'!#REF!</definedName>
    <definedName name="_Fill" localSheetId="25" hidden="1">#REF!</definedName>
    <definedName name="_Fill" localSheetId="14" hidden="1">#REF!</definedName>
    <definedName name="_Fill" localSheetId="29" hidden="1">#REF!</definedName>
    <definedName name="_Fill" localSheetId="15" hidden="1">'[7]96-97 DEFAULTERS'!#REF!</definedName>
    <definedName name="_Fill" localSheetId="32" hidden="1">#REF!</definedName>
    <definedName name="_Fill" localSheetId="9" hidden="1">'[7]96-97 DEFAULTERS'!#REF!</definedName>
    <definedName name="_Fill" localSheetId="39" hidden="1">#REF!</definedName>
    <definedName name="_Fill" localSheetId="17" hidden="1">#REF!</definedName>
    <definedName name="_Fill" localSheetId="10" hidden="1">'[7]96-97 DEFAULTERS'!#REF!</definedName>
    <definedName name="_Fill" hidden="1">'[7]96-97 DEFAULTERS'!#REF!</definedName>
    <definedName name="_xlnm._FilterDatabase" localSheetId="0" hidden="1">'CLEAN Data Input Catalog (v4.0)'!$A$4:$P$276</definedName>
    <definedName name="_xlnm._FilterDatabase" localSheetId="26" hidden="1">'Related Party Transactions'!$A$68:$J$313</definedName>
    <definedName name="_xlnm._FilterDatabase" localSheetId="7" hidden="1">'Trial Balance'!$A$4:$AY$250</definedName>
    <definedName name="_xlnm._FilterDatabase" hidden="1">#REF!</definedName>
    <definedName name="_k3" hidden="1">#REF!</definedName>
    <definedName name="_k4" hidden="1">#REF!</definedName>
    <definedName name="_Key1" localSheetId="8" hidden="1">#REF!</definedName>
    <definedName name="_Key1" localSheetId="25" hidden="1">[8]pendrr!#REF!</definedName>
    <definedName name="_Key1" localSheetId="14" hidden="1">[8]pendrr!#REF!</definedName>
    <definedName name="_Key1" localSheetId="29" hidden="1">[8]pendrr!#REF!</definedName>
    <definedName name="_Key1" localSheetId="15" hidden="1">#REF!</definedName>
    <definedName name="_Key1" localSheetId="32" hidden="1">[8]pendrr!#REF!</definedName>
    <definedName name="_Key1" localSheetId="9" hidden="1">#REF!</definedName>
    <definedName name="_Key1" localSheetId="39" hidden="1">[8]pendrr!#REF!</definedName>
    <definedName name="_Key1" localSheetId="17" hidden="1">#REF!</definedName>
    <definedName name="_Key1" localSheetId="10" hidden="1">#REF!</definedName>
    <definedName name="_Key1" hidden="1">#REF!</definedName>
    <definedName name="_Key2" localSheetId="8" hidden="1">#REF!</definedName>
    <definedName name="_Key2" localSheetId="25" hidden="1">#REF!</definedName>
    <definedName name="_Key2" localSheetId="14" hidden="1">#REF!</definedName>
    <definedName name="_Key2" localSheetId="29" hidden="1">#REF!</definedName>
    <definedName name="_Key2" localSheetId="15" hidden="1">#REF!</definedName>
    <definedName name="_Key2" localSheetId="32" hidden="1">#REF!</definedName>
    <definedName name="_Key2" localSheetId="9" hidden="1">#REF!</definedName>
    <definedName name="_Key2" localSheetId="39" hidden="1">#REF!</definedName>
    <definedName name="_Key2" localSheetId="10" hidden="1">#REF!</definedName>
    <definedName name="_Key2" hidden="1">#REF!</definedName>
    <definedName name="_key22" hidden="1">[9]MARGIN!#REF!</definedName>
    <definedName name="_Order1" hidden="1">255</definedName>
    <definedName name="_Order2" hidden="1">255</definedName>
    <definedName name="_Parse_In" hidden="1">#REF!</definedName>
    <definedName name="_Parse_Out" localSheetId="25" hidden="1">#REF!</definedName>
    <definedName name="_Parse_Out" localSheetId="14" hidden="1">#REF!</definedName>
    <definedName name="_Parse_Out" localSheetId="29" hidden="1">#REF!</definedName>
    <definedName name="_Parse_Out" localSheetId="15" hidden="1">#REF!</definedName>
    <definedName name="_Parse_Out" localSheetId="32" hidden="1">#REF!</definedName>
    <definedName name="_Parse_Out" localSheetId="39" hidden="1">#REF!</definedName>
    <definedName name="_Parse_Out" hidden="1">#REF!</definedName>
    <definedName name="_pcSlicerSheet_Slicer1" hidden="1">#REF!</definedName>
    <definedName name="_pcSlicerSheet1_Slicer1" hidden="1">[5]_pcSlicerSheet1!$A$2</definedName>
    <definedName name="_pcSlicerSheet1_Slicer2" hidden="1">#REF!</definedName>
    <definedName name="_Regression_Int" hidden="1">1</definedName>
    <definedName name="_Sort" localSheetId="8" hidden="1">#REF!</definedName>
    <definedName name="_Sort" localSheetId="25" hidden="1">[8]pendrr!#REF!</definedName>
    <definedName name="_Sort" localSheetId="14" hidden="1">[8]pendrr!#REF!</definedName>
    <definedName name="_Sort" localSheetId="29" hidden="1">[8]pendrr!#REF!</definedName>
    <definedName name="_Sort" localSheetId="15" hidden="1">#REF!</definedName>
    <definedName name="_Sort" localSheetId="32" hidden="1">[8]pendrr!#REF!</definedName>
    <definedName name="_Sort" localSheetId="9" hidden="1">#REF!</definedName>
    <definedName name="_Sort" localSheetId="39" hidden="1">[8]pendrr!#REF!</definedName>
    <definedName name="_Sort" localSheetId="17" hidden="1">#REF!</definedName>
    <definedName name="_Sort" localSheetId="10" hidden="1">#REF!</definedName>
    <definedName name="_Sort" hidden="1">#REF!</definedName>
    <definedName name="_sort1" hidden="1">[9]MARGIN!#REF!</definedName>
    <definedName name="aaa" localSheetId="39">#REF!</definedName>
    <definedName name="AccessDatabase" hidden="1">"C:\EXCISE\APRIL97.LDB"</definedName>
    <definedName name="ACwvu.all." localSheetId="8" hidden="1">'[10]MIS premises'!#REF!</definedName>
    <definedName name="ACwvu.all." localSheetId="15" hidden="1">'[10]MIS premises'!#REF!</definedName>
    <definedName name="ACwvu.all." localSheetId="9" hidden="1">'[10]MIS premises'!#REF!</definedName>
    <definedName name="ACwvu.all." localSheetId="39" hidden="1">'[10]MIS premises'!#REF!</definedName>
    <definedName name="ACwvu.all." localSheetId="10" hidden="1">'[10]MIS premises'!#REF!</definedName>
    <definedName name="ACwvu.all." hidden="1">'[10]MIS premises'!#REF!</definedName>
    <definedName name="ad" hidden="1">[9]MARGIN!#REF!</definedName>
    <definedName name="ade" hidden="1">[11]MARGIN!#REF!</definedName>
    <definedName name="ads\" hidden="1">[12]EXPENSES!#REF!</definedName>
    <definedName name="aneexure" localSheetId="15" hidden="1">#REF!</definedName>
    <definedName name="aneexure" localSheetId="39" hidden="1">#REF!</definedName>
    <definedName name="aneexure" localSheetId="10" hidden="1">#REF!</definedName>
    <definedName name="aneexure" hidden="1">#REF!</definedName>
    <definedName name="AppendixVVVVVV" hidden="1">[13]Bal_Gr!#REF!</definedName>
    <definedName name="AS2DocOpenMode" hidden="1">"AS2DocumentEdit"</definedName>
    <definedName name="CitiLook" localSheetId="39">VLOOKUP('[14]Plant Nonpo Inventory'!$I1,VMast,10,FALSE)</definedName>
    <definedName name="CLook" localSheetId="39">VLOOKUP('[14]Plant Nonpo Inventory'!$I1,VMast,4,FALSE)</definedName>
    <definedName name="con" localSheetId="39">#REF!</definedName>
    <definedName name="_xlnm.Database" localSheetId="39">[15]aud300bs!#REF!</definedName>
    <definedName name="Database_MI" localSheetId="39">[15]aud300bs!#REF!</definedName>
    <definedName name="dddd" localSheetId="15" hidden="1">'[7]96-97 DEFAULTERS'!#REF!</definedName>
    <definedName name="dddd" localSheetId="39" hidden="1">'[7]96-97 DEFAULTERS'!#REF!</definedName>
    <definedName name="dddd" localSheetId="10" hidden="1">'[7]96-97 DEFAULTERS'!#REF!</definedName>
    <definedName name="dddd" hidden="1">'[7]96-97 DEFAULTERS'!#REF!</definedName>
    <definedName name="dee" localSheetId="15" hidden="1">'[16]MIS premises'!#REF!</definedName>
    <definedName name="dee" localSheetId="39" hidden="1">'[16]MIS premises'!#REF!</definedName>
    <definedName name="dee" localSheetId="10" hidden="1">'[16]MIS premises'!#REF!</definedName>
    <definedName name="dee" hidden="1">'[16]MIS premises'!#REF!</definedName>
    <definedName name="DEPRI" hidden="1">[17]EXPENSES!#REF!</definedName>
    <definedName name="depsot123" localSheetId="39">VLOOKUP('[14]Plant Nonpo Inventory'!$I1,VMast,10,FALSE)</definedName>
    <definedName name="DF" hidden="1">[18]EXPENSES!#REF!</definedName>
    <definedName name="etc" hidden="1">#REF!</definedName>
    <definedName name="f" localSheetId="39">#REF!</definedName>
    <definedName name="fff" localSheetId="15" hidden="1">'[16]MIS premises'!#REF!</definedName>
    <definedName name="fff" localSheetId="39" hidden="1">'[16]MIS premises'!#REF!</definedName>
    <definedName name="fff" localSheetId="10" hidden="1">'[16]MIS premises'!#REF!</definedName>
    <definedName name="fff" hidden="1">'[16]MIS premises'!#REF!</definedName>
    <definedName name="FG" hidden="1">[18]EXPENSES!#REF!</definedName>
    <definedName name="FIXEDCOST" hidden="1">#REF!</definedName>
    <definedName name="G" localSheetId="39">'[1]CMA DATA'!#REF!</definedName>
    <definedName name="gjk" localSheetId="15" hidden="1">'[19]96-97 DEFAULTERS'!#REF!</definedName>
    <definedName name="gjk" localSheetId="39" hidden="1">'[19]96-97 DEFAULTERS'!#REF!</definedName>
    <definedName name="gjk" localSheetId="10" hidden="1">'[19]96-97 DEFAULTERS'!#REF!</definedName>
    <definedName name="gjk" hidden="1">'[19]96-97 DEFAULTERS'!#REF!</definedName>
    <definedName name="hdoihd\" hidden="1">[12]EXPENSES!#REF!</definedName>
    <definedName name="hhdi" localSheetId="15" hidden="1">'[16]MIS premises'!#REF!</definedName>
    <definedName name="hhdi" localSheetId="39" hidden="1">'[16]MIS premises'!#REF!</definedName>
    <definedName name="hhdi" localSheetId="10" hidden="1">'[16]MIS premises'!#REF!</definedName>
    <definedName name="hhdi" hidden="1">'[16]MIS premises'!#REF!</definedName>
    <definedName name="hlh" hidden="1">[20]EXPENSES!#REF!</definedName>
    <definedName name="HTML_CodePage" hidden="1">1252</definedName>
    <definedName name="HTML_Control" hidden="1">{"'subnets'!$A$1:$F$20"}</definedName>
    <definedName name="HTML_Description" hidden="1">""</definedName>
    <definedName name="HTML_Email" hidden="1">""</definedName>
    <definedName name="HTML_Header" hidden="1">""</definedName>
    <definedName name="HTML_LastUpdate" hidden="1">"5/11/98"</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"u:\MyHTML6.htm"</definedName>
    <definedName name="HTML_Title" hidden="1">""</definedName>
    <definedName name="HTML1_1" hidden="1">"[FCST1719.XLS]Feuil1!$A$1:$Q$26"</definedName>
    <definedName name="HTML1_10" hidden="1">""</definedName>
    <definedName name="HTML1_11" hidden="1">1</definedName>
    <definedName name="HTML1_12" hidden="1">"C:\Mes documents\Renaud Collery\Fw51\MyHTML.htm"</definedName>
    <definedName name="HTML1_13" hidden="1">#N/A</definedName>
    <definedName name="HTML1_14" hidden="1">#N/A</definedName>
    <definedName name="HTML1_15" hidden="1">#N/A</definedName>
    <definedName name="HTML1_2" hidden="1">1</definedName>
    <definedName name="HTML1_3" hidden="1">"FCST1719.XLS"</definedName>
    <definedName name="HTML1_4" hidden="1">"Feuil1"</definedName>
    <definedName name="HTML1_5" hidden="1">""</definedName>
    <definedName name="HTML1_6" hidden="1">-4146</definedName>
    <definedName name="HTML1_7" hidden="1">-4146</definedName>
    <definedName name="HTML1_8" hidden="1">"24/01/1999"</definedName>
    <definedName name="HTML1_9" hidden="1">"Prince Thierry   Business Planning Manager"</definedName>
    <definedName name="HTMLCount" hidden="1">1</definedName>
    <definedName name="june15_Ajustmenst" localSheetId="25" hidden="1">#REF!</definedName>
    <definedName name="june15_Ajustmenst" localSheetId="14" hidden="1">#REF!</definedName>
    <definedName name="june15_Ajustmenst" localSheetId="15" hidden="1">#REF!</definedName>
    <definedName name="june15_Ajustmenst" localSheetId="32" hidden="1">#REF!</definedName>
    <definedName name="june15_Ajustmenst" localSheetId="39" hidden="1">#REF!</definedName>
    <definedName name="june15_Ajustmenst" hidden="1">#REF!</definedName>
    <definedName name="K2_WBEVMODE" hidden="1">-1</definedName>
    <definedName name="khkh" hidden="1">[20]EXPENSES!#REF!</definedName>
    <definedName name="pramod" localSheetId="39">#REF!</definedName>
    <definedName name="_xlnm.Print_Area" localSheetId="8">'BS Ind AS'!$A$1:$F$85</definedName>
    <definedName name="_xlnm.Print_Area" localSheetId="14">'Cash Flow Statement'!$A$1:$D$77</definedName>
    <definedName name="_xlnm.Print_Area" localSheetId="40">EPS!$B$1:$D$48</definedName>
    <definedName name="_xlnm.Print_Area" localSheetId="29">'Fair value'!$A$1:$F$66</definedName>
    <definedName name="_xlnm.Print_Area" localSheetId="15">'Financial Assets'!$A$1:$G$101</definedName>
    <definedName name="_xlnm.Print_Area" localSheetId="19">'Financial Liablities'!$B$1:$H$76</definedName>
    <definedName name="_xlnm.Print_Area" localSheetId="12">Intangibles!$A$1:$D$31</definedName>
    <definedName name="_xlnm.Print_Area" localSheetId="16">'Other Assets'!$A$1:$D$35</definedName>
    <definedName name="_xlnm.Print_Area" localSheetId="24">'P&amp;L Notes'!$A$1:$E$154</definedName>
    <definedName name="_xlnm.Print_Area" localSheetId="9">'PL Ind AS'!$C$1:$F$47</definedName>
    <definedName name="_xlnm.Print_Area" localSheetId="11">PPE!$A$1:$K$29</definedName>
    <definedName name="_xlnm.Print_Area" localSheetId="26">'Related Party Transactions'!$A$1:$E$312</definedName>
    <definedName name="_xlnm.Print_Area" localSheetId="18">'Reserves and Surplus'!$A$1:$D$83</definedName>
    <definedName name="_xlnm.Print_Area" localSheetId="13">'ROU Assets'!$A$1:$I$20</definedName>
    <definedName name="_xlnm.Print_Area" localSheetId="39">'Share based payments (EBT)'!$B$2:$K$73</definedName>
    <definedName name="_xlnm.Print_Area" localSheetId="10">SOCE!$A$1:$K$31</definedName>
    <definedName name="_xlnm.Print_Area" localSheetId="23">Tax!$A$1:$H$45</definedName>
    <definedName name="PRINT_AREA_MI" localSheetId="39">#REF!</definedName>
    <definedName name="_xlnm.Print_Titles" localSheetId="40">EPS!$2:$4</definedName>
    <definedName name="_xlnm.Print_Titles" localSheetId="39">'Share based payments (EBT)'!$2:$4</definedName>
    <definedName name="RM" hidden="1">[18]EXPENSES!#REF!</definedName>
    <definedName name="Rwvu.all." localSheetId="8" hidden="1">'[10]MIS premises'!#REF!,'[10]MIS premises'!$AB$1:$AK$65536</definedName>
    <definedName name="Rwvu.all." localSheetId="15" hidden="1">'[10]MIS premises'!#REF!,'[10]MIS premises'!$AB$1:$AK$65536</definedName>
    <definedName name="Rwvu.all." localSheetId="9" hidden="1">'[10]MIS premises'!#REF!,'[10]MIS premises'!$AB$1:$AK$65536</definedName>
    <definedName name="Rwvu.all." localSheetId="39" hidden="1">'[10]MIS premises'!#REF!,'[10]MIS premises'!$AB$1:$AK$65536</definedName>
    <definedName name="Rwvu.all." localSheetId="10" hidden="1">'[10]MIS premises'!#REF!,'[10]MIS premises'!$AB$1:$AK$65536</definedName>
    <definedName name="Rwvu.all." hidden="1">'[10]MIS premises'!#REF!,'[10]MIS premises'!$AB$1:$AK$65536</definedName>
    <definedName name="sa" localSheetId="15" hidden="1">'[7]96-97 DEFAULTERS'!#REF!</definedName>
    <definedName name="sa" localSheetId="39" hidden="1">'[7]96-97 DEFAULTERS'!#REF!</definedName>
    <definedName name="sa" localSheetId="10" hidden="1">'[7]96-97 DEFAULTERS'!#REF!</definedName>
    <definedName name="sa" hidden="1">'[7]96-97 DEFAULTERS'!#REF!</definedName>
    <definedName name="SAPBEXdnldView" hidden="1">"4OHKZ6AAV2M8GZ1QM45X1GV49"</definedName>
    <definedName name="SAPBEXrevision" hidden="1">1</definedName>
    <definedName name="SAPBEXsysID" hidden="1">"CSR"</definedName>
    <definedName name="SAPBEXwbID" hidden="1">"3XQBW78D16A2EDUNTS3NPBKLN"</definedName>
    <definedName name="SupLook" localSheetId="39">VLOOKUP('[14]Plant Nonpo Inventory'!$I1,VMast,3,FALSE)</definedName>
    <definedName name="Swvu.all." localSheetId="8" hidden="1">'[10]MIS premises'!#REF!</definedName>
    <definedName name="Swvu.all." localSheetId="15" hidden="1">'[10]MIS premises'!#REF!</definedName>
    <definedName name="Swvu.all." localSheetId="9" hidden="1">'[10]MIS premises'!#REF!</definedName>
    <definedName name="Swvu.all." localSheetId="39" hidden="1">'[10]MIS premises'!#REF!</definedName>
    <definedName name="Swvu.all." localSheetId="10" hidden="1">'[10]MIS premises'!#REF!</definedName>
    <definedName name="Swvu.all." hidden="1">'[10]MIS premises'!#REF!</definedName>
    <definedName name="treeList" hidden="1">"10000000000000000000000000000000000000000000000000000000000000000000000000000000000000000000000000000000000000000000000000000000000000000000000000000000000000000000000000000000000000000000000000000000"</definedName>
    <definedName name="x" localSheetId="39">'[1]CMA DATA'!#REF!</definedName>
    <definedName name="Z_14F5415B_953B_4AD6_A356_1668EE215B4F_.wvu.FilterData" localSheetId="0" hidden="1">'CLEAN Data Input Catalog (v4.0)'!$A$4:$P$276</definedName>
    <definedName name="Z_3D82819A_C6FD_409C_B610_A4BEAE2B8CA5_.wvu.Cols" localSheetId="14" hidden="1">'Cash Flow Statement'!$E:$XFD</definedName>
    <definedName name="Z_3D82819A_C6FD_409C_B610_A4BEAE2B8CA5_.wvu.Rows" localSheetId="14" hidden="1">'Cash Flow Statement'!$126:$1048576,'Cash Flow Statement'!$79:$125</definedName>
    <definedName name="Z_96F1B851_9F8A_4FD0_811B_FD39A764D1E6_.wvu.Cols" localSheetId="8" hidden="1">'BS Ind AS'!$A:$A</definedName>
    <definedName name="Z_96F1B851_9F8A_4FD0_811B_FD39A764D1E6_.wvu.Cols" localSheetId="29" hidden="1">'Fair value'!$L:$L</definedName>
    <definedName name="Z_96F1B851_9F8A_4FD0_811B_FD39A764D1E6_.wvu.Cols" localSheetId="15" hidden="1">'Financial Assets'!$GD:$GU</definedName>
    <definedName name="Z_96F1B851_9F8A_4FD0_811B_FD39A764D1E6_.wvu.Cols" localSheetId="19" hidden="1">'Financial Liablities'!#REF!</definedName>
    <definedName name="Z_96F1B851_9F8A_4FD0_811B_FD39A764D1E6_.wvu.Cols" localSheetId="30" hidden="1">'FRM 1'!$C:$D</definedName>
    <definedName name="Z_96F1B851_9F8A_4FD0_811B_FD39A764D1E6_.wvu.Cols" localSheetId="9" hidden="1">'PL Ind AS'!$A:$A</definedName>
    <definedName name="Z_96F1B851_9F8A_4FD0_811B_FD39A764D1E6_.wvu.Cols" localSheetId="11" hidden="1">PPE!$N:$N</definedName>
    <definedName name="Z_96F1B851_9F8A_4FD0_811B_FD39A764D1E6_.wvu.Cols" localSheetId="39" hidden="1">'Share based payments (EBT)'!$U:$XFD</definedName>
    <definedName name="Z_96F1B851_9F8A_4FD0_811B_FD39A764D1E6_.wvu.PrintArea" localSheetId="8" hidden="1">'BS Ind AS'!$C$2:$E$82</definedName>
    <definedName name="Z_96F1B851_9F8A_4FD0_811B_FD39A764D1E6_.wvu.PrintArea" localSheetId="25" hidden="1">'Capital Management'!$B$1:$E$32</definedName>
    <definedName name="Z_96F1B851_9F8A_4FD0_811B_FD39A764D1E6_.wvu.PrintArea" localSheetId="14" hidden="1">'Cash Flow Statement'!$B$1:$D$69</definedName>
    <definedName name="Z_96F1B851_9F8A_4FD0_811B_FD39A764D1E6_.wvu.PrintArea" localSheetId="15" hidden="1">'Financial Assets'!$B$1:$E$101</definedName>
    <definedName name="Z_96F1B851_9F8A_4FD0_811B_FD39A764D1E6_.wvu.PrintArea" localSheetId="19" hidden="1">'Financial Liablities'!$B$1:$G$69</definedName>
    <definedName name="Z_96F1B851_9F8A_4FD0_811B_FD39A764D1E6_.wvu.PrintArea" localSheetId="30" hidden="1">'FRM 1'!$B$1:$F$84</definedName>
    <definedName name="Z_96F1B851_9F8A_4FD0_811B_FD39A764D1E6_.wvu.PrintArea" localSheetId="32" hidden="1">'FRM 2'!$B$1:$I$26</definedName>
    <definedName name="Z_96F1B851_9F8A_4FD0_811B_FD39A764D1E6_.wvu.PrintArea" localSheetId="12" hidden="1">Intangibles!$B$1:$D$23</definedName>
    <definedName name="Z_96F1B851_9F8A_4FD0_811B_FD39A764D1E6_.wvu.PrintArea" localSheetId="31" hidden="1">'Market rate risk'!$B$1:$K$32</definedName>
    <definedName name="Z_96F1B851_9F8A_4FD0_811B_FD39A764D1E6_.wvu.PrintArea" localSheetId="16" hidden="1">'Other Assets'!$B$1:$C$36</definedName>
    <definedName name="Z_96F1B851_9F8A_4FD0_811B_FD39A764D1E6_.wvu.PrintArea" localSheetId="24" hidden="1">'P&amp;L Notes'!$B$1:$D$155</definedName>
    <definedName name="Z_96F1B851_9F8A_4FD0_811B_FD39A764D1E6_.wvu.PrintArea" localSheetId="9" hidden="1">'PL Ind AS'!$C$1:$E$46</definedName>
    <definedName name="Z_96F1B851_9F8A_4FD0_811B_FD39A764D1E6_.wvu.PrintArea" localSheetId="11" hidden="1">PPE!$B$2:$K$43</definedName>
    <definedName name="Z_96F1B851_9F8A_4FD0_811B_FD39A764D1E6_.wvu.PrintArea" localSheetId="21" hidden="1">Provisions!$B$1:$F$40</definedName>
    <definedName name="Z_96F1B851_9F8A_4FD0_811B_FD39A764D1E6_.wvu.PrintArea" localSheetId="18" hidden="1">'Reserves and Surplus'!$B$1:$K$83</definedName>
    <definedName name="Z_96F1B851_9F8A_4FD0_811B_FD39A764D1E6_.wvu.PrintArea" localSheetId="39" hidden="1">'Share based payments (EBT)'!$B$2:$S$73</definedName>
    <definedName name="Z_96F1B851_9F8A_4FD0_811B_FD39A764D1E6_.wvu.PrintArea" localSheetId="10" hidden="1">SOCE!$B$1:$K$29</definedName>
    <definedName name="Z_96F1B851_9F8A_4FD0_811B_FD39A764D1E6_.wvu.PrintArea" localSheetId="28" hidden="1">'Unrecognised items'!$B$1:$I$67</definedName>
    <definedName name="Z_96F1B851_9F8A_4FD0_811B_FD39A764D1E6_.wvu.PrintTitles" localSheetId="30" hidden="1">'FRM 1'!$1:$4</definedName>
    <definedName name="Z_96F1B851_9F8A_4FD0_811B_FD39A764D1E6_.wvu.PrintTitles" localSheetId="21" hidden="1">Provisions!$4:$6</definedName>
    <definedName name="Z_96F1B851_9F8A_4FD0_811B_FD39A764D1E6_.wvu.Rows" localSheetId="8" hidden="1">'BS Ind AS'!$23:$24,'BS Ind AS'!$31:$31,'BS Ind AS'!$38:$38,'BS Ind AS'!#REF!</definedName>
    <definedName name="Z_96F1B851_9F8A_4FD0_811B_FD39A764D1E6_.wvu.Rows" localSheetId="29" hidden="1">'Fair value'!#REF!</definedName>
    <definedName name="Z_96F1B851_9F8A_4FD0_811B_FD39A764D1E6_.wvu.Rows" localSheetId="15" hidden="1">'Financial Assets'!#REF!</definedName>
    <definedName name="Z_96F1B851_9F8A_4FD0_811B_FD39A764D1E6_.wvu.Rows" localSheetId="12" hidden="1">Intangibles!#REF!</definedName>
    <definedName name="Z_96F1B851_9F8A_4FD0_811B_FD39A764D1E6_.wvu.Rows" localSheetId="39" hidden="1">'Share based payments (EBT)'!$162:$1048576,'Share based payments (EBT)'!$1:$1,'Share based payments (EBT)'!$136:$156</definedName>
    <definedName name="Z_96F1B851_9F8A_4FD0_811B_FD39A764D1E6_.wvu.Rows" localSheetId="10" hidden="1">SOCE!#REF!,SOCE!#REF!,SOCE!#REF!,SOCE!#REF!,SOCE!#REF!</definedName>
    <definedName name="Z_A78E47A5_AEA5_4FAA_816D_26AC70AB2BA5_.wvu.Cols" localSheetId="8" hidden="1">'BS Ind AS'!$A:$A</definedName>
    <definedName name="Z_A78E47A5_AEA5_4FAA_816D_26AC70AB2BA5_.wvu.Cols" localSheetId="15" hidden="1">'Financial Assets'!$GD:$GU</definedName>
    <definedName name="Z_A78E47A5_AEA5_4FAA_816D_26AC70AB2BA5_.wvu.Cols" localSheetId="9" hidden="1">'PL Ind AS'!$A:$A</definedName>
    <definedName name="Z_A78E47A5_AEA5_4FAA_816D_26AC70AB2BA5_.wvu.Cols" localSheetId="11" hidden="1">PPE!$N:$N</definedName>
    <definedName name="Z_A78E47A5_AEA5_4FAA_816D_26AC70AB2BA5_.wvu.Cols" localSheetId="39" hidden="1">'Share based payments (EBT)'!$U:$XFD</definedName>
    <definedName name="Z_A78E47A5_AEA5_4FAA_816D_26AC70AB2BA5_.wvu.PrintArea" localSheetId="8" hidden="1">'BS Ind AS'!$C$2:$E$82</definedName>
    <definedName name="Z_A78E47A5_AEA5_4FAA_816D_26AC70AB2BA5_.wvu.PrintArea" localSheetId="25" hidden="1">'Capital Management'!$B$1:$E$32</definedName>
    <definedName name="Z_A78E47A5_AEA5_4FAA_816D_26AC70AB2BA5_.wvu.PrintArea" localSheetId="14" hidden="1">'Cash Flow Statement'!$B$1:$D$69</definedName>
    <definedName name="Z_A78E47A5_AEA5_4FAA_816D_26AC70AB2BA5_.wvu.PrintArea" localSheetId="15" hidden="1">'Financial Assets'!$B$1:$E$36</definedName>
    <definedName name="Z_A78E47A5_AEA5_4FAA_816D_26AC70AB2BA5_.wvu.PrintArea" localSheetId="30" hidden="1">'FRM 1'!$B$1:$F$84</definedName>
    <definedName name="Z_A78E47A5_AEA5_4FAA_816D_26AC70AB2BA5_.wvu.PrintArea" localSheetId="32" hidden="1">'FRM 2'!$B$1:$J$26</definedName>
    <definedName name="Z_A78E47A5_AEA5_4FAA_816D_26AC70AB2BA5_.wvu.PrintArea" localSheetId="31" hidden="1">'Market rate risk'!$B$1:$K$32</definedName>
    <definedName name="Z_A78E47A5_AEA5_4FAA_816D_26AC70AB2BA5_.wvu.PrintArea" localSheetId="9" hidden="1">'PL Ind AS'!$C$1:$E$56</definedName>
    <definedName name="Z_A78E47A5_AEA5_4FAA_816D_26AC70AB2BA5_.wvu.PrintArea" localSheetId="11" hidden="1">PPE!$B$2:$K$21</definedName>
    <definedName name="Z_A78E47A5_AEA5_4FAA_816D_26AC70AB2BA5_.wvu.PrintArea" localSheetId="21" hidden="1">Provisions!$B$1:$F$40</definedName>
    <definedName name="Z_A78E47A5_AEA5_4FAA_816D_26AC70AB2BA5_.wvu.PrintArea" localSheetId="39" hidden="1">'Share based payments (EBT)'!$B$2:$S$39</definedName>
    <definedName name="Z_A78E47A5_AEA5_4FAA_816D_26AC70AB2BA5_.wvu.PrintArea" localSheetId="10" hidden="1">SOCE!$B$1:$P$29</definedName>
    <definedName name="Z_A78E47A5_AEA5_4FAA_816D_26AC70AB2BA5_.wvu.PrintTitles" localSheetId="30" hidden="1">'FRM 1'!$1:$4</definedName>
    <definedName name="Z_A78E47A5_AEA5_4FAA_816D_26AC70AB2BA5_.wvu.PrintTitles" localSheetId="21" hidden="1">Provisions!$4:$6</definedName>
    <definedName name="Z_A78E47A5_AEA5_4FAA_816D_26AC70AB2BA5_.wvu.Rows" localSheetId="8" hidden="1">'BS Ind AS'!$18:$18,'BS Ind AS'!$23:$24,'BS Ind AS'!$31:$31,'BS Ind AS'!$38:$38,'BS Ind AS'!#REF!</definedName>
    <definedName name="Z_A78E47A5_AEA5_4FAA_816D_26AC70AB2BA5_.wvu.Rows" localSheetId="29" hidden="1">'Fair value'!#REF!</definedName>
    <definedName name="Z_A78E47A5_AEA5_4FAA_816D_26AC70AB2BA5_.wvu.Rows" localSheetId="12" hidden="1">Intangibles!#REF!</definedName>
    <definedName name="Z_A78E47A5_AEA5_4FAA_816D_26AC70AB2BA5_.wvu.Rows" localSheetId="39" hidden="1">'Share based payments (EBT)'!$1:$1,'Share based payments (EBT)'!$140:$156</definedName>
    <definedName name="Z_A78E47A5_AEA5_4FAA_816D_26AC70AB2BA5_.wvu.Rows" localSheetId="10" hidden="1">SOCE!#REF!,SOCE!#REF!,SOCE!#REF!,SOCE!#REF!,SOCE!#REF!</definedName>
    <definedName name="Z_BB5CCFD1_787E_11D2_B8CB_444553540000_.wvu.Cols" hidden="1">'[10]MIS premises'!$O$1:$O$65536,'[10]MIS premises'!$U$1:$Y$65536,'[10]MIS premises'!$AD$1:$AK$65536</definedName>
    <definedName name="Z_F84989FE_9D34_4BB3_9316_3D16B4C8D8D5_.wvu.Rows" hidden="1">[21]Sheet1!$A$15:$IV$21,[21]Sheet1!$A$52:$IV$53,[21]Sheet1!$A$139:$IV$139,[21]Sheet1!$A$141:$IV$141,[21]Sheet1!$A$204:$IV$205,[21]Sheet1!$A$225:$IV$247,[21]Sheet1!$A$260:$IV$261,[21]Sheet1!$A$280:$IV$282,[21]Sheet1!$A$293:$IV$298,[21]Sheet1!$A$305:$IV$360,[21]Sheet1!$A$417:$IV$419,[21]Sheet1!$A$492:$IV$498,[21]Sheet1!$A$543:$IV$543,[21]Sheet1!$A$549:$IV$550,[21]Sheet1!$A$604:$IV$605,[21]Sheet1!$A$616:$IV$616,[21]Sheet1!$A$647:$IV$650,[21]Sheet1!$A$656:$IV$656,[21]Sheet1!$A$659:$IV$659,[21]Sheet1!$A$664:$IV$668,[21]Sheet1!$A$693:$IV$693,[21]Sheet1!$A$710:$IV$710,[21]Sheet1!$A$712:$IV$712,[21]Sheet1!$A$783:$IV$783</definedName>
    <definedName name="Z_FAF6636C_C982_4E87_BB0F_333AB9C785FB_.wvu.Cols" localSheetId="8" hidden="1">'BS Ind AS'!$A:$A</definedName>
    <definedName name="Z_FAF6636C_C982_4E87_BB0F_333AB9C785FB_.wvu.Cols" localSheetId="15" hidden="1">'Financial Assets'!$GD:$GU</definedName>
    <definedName name="Z_FAF6636C_C982_4E87_BB0F_333AB9C785FB_.wvu.Cols" localSheetId="9" hidden="1">'PL Ind AS'!$A:$A</definedName>
    <definedName name="Z_FAF6636C_C982_4E87_BB0F_333AB9C785FB_.wvu.Cols" localSheetId="11" hidden="1">PPE!$N:$N</definedName>
    <definedName name="Z_FAF6636C_C982_4E87_BB0F_333AB9C785FB_.wvu.Cols" localSheetId="39" hidden="1">'Share based payments (EBT)'!$U:$XFD</definedName>
    <definedName name="Z_FAF6636C_C982_4E87_BB0F_333AB9C785FB_.wvu.PrintArea" localSheetId="8" hidden="1">'BS Ind AS'!$C$2:$E$82</definedName>
    <definedName name="Z_FAF6636C_C982_4E87_BB0F_333AB9C785FB_.wvu.PrintArea" localSheetId="25" hidden="1">'Capital Management'!$B$1:$E$32</definedName>
    <definedName name="Z_FAF6636C_C982_4E87_BB0F_333AB9C785FB_.wvu.PrintArea" localSheetId="14" hidden="1">'Cash Flow Statement'!$B$1:$D$69</definedName>
    <definedName name="Z_FAF6636C_C982_4E87_BB0F_333AB9C785FB_.wvu.PrintArea" localSheetId="15" hidden="1">'Financial Assets'!$B$1:$E$36</definedName>
    <definedName name="Z_FAF6636C_C982_4E87_BB0F_333AB9C785FB_.wvu.PrintArea" localSheetId="30" hidden="1">'FRM 1'!$B$1:$F$84</definedName>
    <definedName name="Z_FAF6636C_C982_4E87_BB0F_333AB9C785FB_.wvu.PrintArea" localSheetId="32" hidden="1">'FRM 2'!$B$1:$J$26</definedName>
    <definedName name="Z_FAF6636C_C982_4E87_BB0F_333AB9C785FB_.wvu.PrintArea" localSheetId="31" hidden="1">'Market rate risk'!$B$1:$K$32</definedName>
    <definedName name="Z_FAF6636C_C982_4E87_BB0F_333AB9C785FB_.wvu.PrintArea" localSheetId="9" hidden="1">'PL Ind AS'!$C$1:$E$56</definedName>
    <definedName name="Z_FAF6636C_C982_4E87_BB0F_333AB9C785FB_.wvu.PrintArea" localSheetId="11" hidden="1">PPE!$B$2:$K$21</definedName>
    <definedName name="Z_FAF6636C_C982_4E87_BB0F_333AB9C785FB_.wvu.PrintArea" localSheetId="21" hidden="1">Provisions!$B$1:$F$40</definedName>
    <definedName name="Z_FAF6636C_C982_4E87_BB0F_333AB9C785FB_.wvu.PrintArea" localSheetId="39" hidden="1">'Share based payments (EBT)'!$B$2:$S$39</definedName>
    <definedName name="Z_FAF6636C_C982_4E87_BB0F_333AB9C785FB_.wvu.PrintArea" localSheetId="10" hidden="1">SOCE!$B$1:$P$29</definedName>
    <definedName name="Z_FAF6636C_C982_4E87_BB0F_333AB9C785FB_.wvu.PrintTitles" localSheetId="30" hidden="1">'FRM 1'!$1:$4</definedName>
    <definedName name="Z_FAF6636C_C982_4E87_BB0F_333AB9C785FB_.wvu.PrintTitles" localSheetId="21" hidden="1">Provisions!$4:$6</definedName>
    <definedName name="Z_FAF6636C_C982_4E87_BB0F_333AB9C785FB_.wvu.Rows" localSheetId="8" hidden="1">'BS Ind AS'!$18:$18,'BS Ind AS'!$23:$24,'BS Ind AS'!$31:$31,'BS Ind AS'!$38:$38,'BS Ind AS'!#REF!</definedName>
    <definedName name="Z_FAF6636C_C982_4E87_BB0F_333AB9C785FB_.wvu.Rows" localSheetId="29" hidden="1">'Fair value'!#REF!</definedName>
    <definedName name="Z_FAF6636C_C982_4E87_BB0F_333AB9C785FB_.wvu.Rows" localSheetId="12" hidden="1">Intangibles!#REF!</definedName>
    <definedName name="Z_FAF6636C_C982_4E87_BB0F_333AB9C785FB_.wvu.Rows" localSheetId="39" hidden="1">'Share based payments (EBT)'!$157:$1048576,'Share based payments (EBT)'!$1:$1,'Share based payments (EBT)'!$136:$156</definedName>
    <definedName name="Z_FAF6636C_C982_4E87_BB0F_333AB9C785FB_.wvu.Rows" localSheetId="10" hidden="1">SOCE!#REF!,SOCE!#REF!,SOCE!#REF!,SOCE!#REF!,SOCE!#REF!</definedName>
  </definedNames>
  <calcPr calcId="191028"/>
  <customWorkbookViews>
    <customWorkbookView name="desaivi - Personal View" guid="{96F1B851-9F8A-4FD0-811B-FD39A764D1E6}" mergeInterval="0" personalView="1" maximized="1" xWindow="1" yWindow="1" windowWidth="1362" windowHeight="496" tabRatio="860" activeSheetId="23" showComments="commIndAndComment"/>
    <customWorkbookView name="HIRANP - Personal View" guid="{FAF6636C-C982-4E87-BB0F-333AB9C785FB}" mergeInterval="0" personalView="1" maximized="1" xWindow="1" yWindow="1" windowWidth="1362" windowHeight="476" activeSheetId="40"/>
    <customWorkbookView name="MK - Personal View" guid="{A78E47A5-AEA5-4FAA-816D-26AC70AB2BA5}" mergeInterval="0" personalView="1" maximized="1" xWindow="1" yWindow="1" windowWidth="1362" windowHeight="548" tabRatio="947" activeSheetId="23"/>
  </customWorkbookViews>
  <pivotCaches>
    <pivotCache cacheId="0" r:id="rId6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76" i="84" l="1"/>
  <c r="L259" i="84"/>
  <c r="L249" i="84"/>
  <c r="L241" i="84"/>
  <c r="L227" i="84"/>
  <c r="L222" i="84"/>
  <c r="L221" i="84"/>
  <c r="L220" i="84"/>
  <c r="L212" i="84"/>
  <c r="L209" i="84"/>
  <c r="L208" i="84"/>
  <c r="L207" i="84"/>
  <c r="L206" i="84"/>
  <c r="L197" i="84"/>
  <c r="L193" i="84"/>
  <c r="L190" i="84"/>
  <c r="L189" i="84"/>
  <c r="L183" i="84"/>
  <c r="L182" i="84"/>
  <c r="L178" i="84"/>
  <c r="L177" i="84"/>
  <c r="L174" i="84"/>
  <c r="L165" i="84"/>
  <c r="L164" i="84"/>
  <c r="L162" i="84"/>
  <c r="L159" i="84"/>
  <c r="L134" i="84"/>
  <c r="L133" i="84"/>
  <c r="L131" i="84"/>
  <c r="L119" i="84"/>
  <c r="L117" i="84"/>
  <c r="L116" i="84"/>
  <c r="L115" i="84"/>
  <c r="L109" i="84"/>
  <c r="L107" i="84"/>
  <c r="L106" i="84"/>
  <c r="L105" i="84"/>
  <c r="L99" i="84"/>
  <c r="L95" i="84"/>
  <c r="L92" i="84"/>
  <c r="L83" i="84"/>
  <c r="L71" i="84"/>
  <c r="L70" i="84"/>
  <c r="L66" i="84"/>
  <c r="L65" i="84"/>
  <c r="L60" i="84"/>
  <c r="L59" i="84"/>
  <c r="L43" i="84"/>
  <c r="L42" i="84"/>
  <c r="L41" i="84"/>
  <c r="L40" i="84"/>
  <c r="L39" i="84"/>
  <c r="L38" i="84"/>
  <c r="L29" i="84"/>
  <c r="L28" i="84"/>
  <c r="L27" i="84"/>
  <c r="L25" i="84"/>
  <c r="L24" i="84"/>
  <c r="L19" i="84"/>
  <c r="L18" i="84"/>
  <c r="L17" i="84"/>
  <c r="L16" i="84"/>
  <c r="L15" i="84"/>
  <c r="B2" i="78" l="1"/>
  <c r="B11" i="78"/>
  <c r="B12" i="82" l="1"/>
  <c r="C272" i="52"/>
  <c r="C271" i="52"/>
  <c r="C270" i="52"/>
  <c r="C269" i="52"/>
  <c r="C268" i="52"/>
  <c r="C267" i="52"/>
  <c r="C266" i="52"/>
  <c r="C265" i="52"/>
  <c r="C264" i="52"/>
  <c r="C263" i="52"/>
  <c r="C262" i="52"/>
  <c r="C261" i="52"/>
  <c r="C260" i="52"/>
  <c r="C259" i="52"/>
  <c r="C258" i="52"/>
  <c r="C257" i="52"/>
  <c r="C256" i="52"/>
  <c r="C255" i="52"/>
  <c r="C254" i="52"/>
  <c r="C245" i="52"/>
  <c r="C242" i="52"/>
  <c r="C226" i="52"/>
  <c r="C225" i="52"/>
  <c r="C224" i="52"/>
  <c r="C223" i="52"/>
  <c r="C222" i="52"/>
  <c r="C221" i="52"/>
  <c r="C220" i="52"/>
  <c r="C219" i="52"/>
  <c r="C218" i="52"/>
  <c r="C217" i="52"/>
  <c r="C216" i="52"/>
  <c r="C215" i="52"/>
  <c r="C214" i="52"/>
  <c r="C213" i="52"/>
  <c r="C212" i="52"/>
  <c r="C211" i="52"/>
  <c r="C210" i="52"/>
  <c r="C209" i="52"/>
  <c r="C208" i="52"/>
  <c r="C207" i="52"/>
  <c r="C170" i="52"/>
  <c r="C162" i="52"/>
  <c r="C155" i="52"/>
  <c r="C151" i="52"/>
  <c r="C109" i="52"/>
  <c r="C108" i="52"/>
  <c r="C107" i="52"/>
  <c r="C106" i="52"/>
  <c r="C105" i="52"/>
  <c r="C104" i="52"/>
  <c r="C103" i="52"/>
  <c r="C102" i="52"/>
  <c r="C101" i="52"/>
  <c r="C100" i="52"/>
  <c r="C99" i="52"/>
  <c r="C98" i="52"/>
  <c r="C97" i="52"/>
  <c r="C96" i="52"/>
  <c r="C95" i="52"/>
  <c r="C94" i="52"/>
  <c r="C93" i="52"/>
  <c r="C92" i="52"/>
  <c r="C91" i="52"/>
  <c r="C146" i="52"/>
  <c r="C145" i="52"/>
  <c r="C144" i="52"/>
  <c r="C136" i="52"/>
  <c r="C135" i="52"/>
  <c r="C134" i="52"/>
  <c r="C133" i="52"/>
  <c r="C132" i="52"/>
  <c r="C131" i="52"/>
  <c r="C130" i="52"/>
  <c r="C129" i="52"/>
  <c r="C128" i="52"/>
  <c r="C127" i="52"/>
  <c r="C126" i="52"/>
  <c r="C125" i="52"/>
  <c r="C124" i="52"/>
  <c r="C123" i="52"/>
  <c r="C122" i="52"/>
  <c r="C121" i="52"/>
  <c r="D155" i="68" l="1"/>
  <c r="D150" i="68"/>
  <c r="BD250" i="68"/>
  <c r="D250" i="68" s="1"/>
  <c r="BD249" i="68"/>
  <c r="D249" i="68" s="1"/>
  <c r="BD248" i="68"/>
  <c r="D248" i="68" s="1"/>
  <c r="BD247" i="68"/>
  <c r="D247" i="68" s="1"/>
  <c r="BD246" i="68"/>
  <c r="D246" i="68" s="1"/>
  <c r="BD245" i="68"/>
  <c r="D245" i="68" s="1"/>
  <c r="BD244" i="68"/>
  <c r="D244" i="68" s="1"/>
  <c r="BD243" i="68"/>
  <c r="D243" i="68" s="1"/>
  <c r="BD242" i="68"/>
  <c r="D242" i="68" s="1"/>
  <c r="BD241" i="68"/>
  <c r="D241" i="68" s="1"/>
  <c r="BD240" i="68"/>
  <c r="D240" i="68" s="1"/>
  <c r="BD239" i="68"/>
  <c r="D239" i="68" s="1"/>
  <c r="BD238" i="68"/>
  <c r="D238" i="68" s="1"/>
  <c r="BD237" i="68"/>
  <c r="D237" i="68" s="1"/>
  <c r="BD236" i="68"/>
  <c r="D236" i="68" s="1"/>
  <c r="BD235" i="68"/>
  <c r="D235" i="68" s="1"/>
  <c r="BD234" i="68"/>
  <c r="D234" i="68" s="1"/>
  <c r="BD233" i="68"/>
  <c r="D233" i="68" s="1"/>
  <c r="BD232" i="68"/>
  <c r="D232" i="68" s="1"/>
  <c r="BD231" i="68"/>
  <c r="D231" i="68" s="1"/>
  <c r="BD230" i="68"/>
  <c r="D230" i="68" s="1"/>
  <c r="BD229" i="68"/>
  <c r="D229" i="68" s="1"/>
  <c r="BD228" i="68"/>
  <c r="D228" i="68" s="1"/>
  <c r="BD227" i="68"/>
  <c r="D227" i="68" s="1"/>
  <c r="BD226" i="68"/>
  <c r="D226" i="68" s="1"/>
  <c r="BD225" i="68"/>
  <c r="D225" i="68" s="1"/>
  <c r="BD224" i="68"/>
  <c r="D224" i="68" s="1"/>
  <c r="BD223" i="68"/>
  <c r="D223" i="68" s="1"/>
  <c r="BD222" i="68"/>
  <c r="D222" i="68" s="1"/>
  <c r="BD221" i="68"/>
  <c r="D221" i="68" s="1"/>
  <c r="BD220" i="68"/>
  <c r="D220" i="68" s="1"/>
  <c r="BD219" i="68"/>
  <c r="D219" i="68" s="1"/>
  <c r="BD218" i="68"/>
  <c r="D218" i="68" s="1"/>
  <c r="BD217" i="68"/>
  <c r="D217" i="68" s="1"/>
  <c r="BD216" i="68"/>
  <c r="D216" i="68" s="1"/>
  <c r="BD215" i="68"/>
  <c r="D215" i="68" s="1"/>
  <c r="BD214" i="68"/>
  <c r="D214" i="68" s="1"/>
  <c r="BD213" i="68"/>
  <c r="D213" i="68" s="1"/>
  <c r="BD212" i="68"/>
  <c r="D212" i="68" s="1"/>
  <c r="BD211" i="68"/>
  <c r="D211" i="68" s="1"/>
  <c r="BD210" i="68"/>
  <c r="D210" i="68" s="1"/>
  <c r="BD209" i="68"/>
  <c r="D209" i="68" s="1"/>
  <c r="BD208" i="68"/>
  <c r="D208" i="68" s="1"/>
  <c r="BD207" i="68"/>
  <c r="D207" i="68" s="1"/>
  <c r="BD206" i="68"/>
  <c r="D206" i="68" s="1"/>
  <c r="BD205" i="68"/>
  <c r="D205" i="68" s="1"/>
  <c r="BD204" i="68"/>
  <c r="D204" i="68" s="1"/>
  <c r="BD203" i="68"/>
  <c r="D203" i="68" s="1"/>
  <c r="BD202" i="68"/>
  <c r="D202" i="68" s="1"/>
  <c r="BD201" i="68"/>
  <c r="D201" i="68" s="1"/>
  <c r="BD200" i="68"/>
  <c r="D200" i="68" s="1"/>
  <c r="BD199" i="68"/>
  <c r="D199" i="68" s="1"/>
  <c r="BD198" i="68"/>
  <c r="D198" i="68" s="1"/>
  <c r="BD197" i="68"/>
  <c r="D197" i="68" s="1"/>
  <c r="BD196" i="68"/>
  <c r="D196" i="68" s="1"/>
  <c r="BD195" i="68"/>
  <c r="D195" i="68" s="1"/>
  <c r="BD194" i="68"/>
  <c r="D194" i="68" s="1"/>
  <c r="BD193" i="68"/>
  <c r="D193" i="68" s="1"/>
  <c r="BD192" i="68"/>
  <c r="D192" i="68" s="1"/>
  <c r="BD191" i="68"/>
  <c r="D191" i="68" s="1"/>
  <c r="BD190" i="68"/>
  <c r="D190" i="68" s="1"/>
  <c r="BD189" i="68"/>
  <c r="D189" i="68" s="1"/>
  <c r="BD188" i="68"/>
  <c r="D188" i="68" s="1"/>
  <c r="BD187" i="68"/>
  <c r="D187" i="68" s="1"/>
  <c r="BD186" i="68"/>
  <c r="D186" i="68" s="1"/>
  <c r="BD185" i="68"/>
  <c r="D185" i="68" s="1"/>
  <c r="BD184" i="68"/>
  <c r="D184" i="68" s="1"/>
  <c r="BD183" i="68"/>
  <c r="D183" i="68" s="1"/>
  <c r="BD182" i="68"/>
  <c r="D182" i="68" s="1"/>
  <c r="BD181" i="68"/>
  <c r="D181" i="68" s="1"/>
  <c r="BD180" i="68"/>
  <c r="D180" i="68" s="1"/>
  <c r="BD179" i="68"/>
  <c r="D179" i="68" s="1"/>
  <c r="BD178" i="68"/>
  <c r="D178" i="68" s="1"/>
  <c r="BD177" i="68"/>
  <c r="D177" i="68" s="1"/>
  <c r="BD176" i="68"/>
  <c r="D176" i="68" s="1"/>
  <c r="BD175" i="68"/>
  <c r="D175" i="68" s="1"/>
  <c r="BD174" i="68"/>
  <c r="D174" i="68" s="1"/>
  <c r="BD173" i="68"/>
  <c r="D173" i="68" s="1"/>
  <c r="BD172" i="68"/>
  <c r="D172" i="68" s="1"/>
  <c r="BD171" i="68"/>
  <c r="D171" i="68" s="1"/>
  <c r="BD170" i="68"/>
  <c r="D170" i="68" s="1"/>
  <c r="BD169" i="68"/>
  <c r="D169" i="68" s="1"/>
  <c r="BD168" i="68"/>
  <c r="D168" i="68" s="1"/>
  <c r="BD167" i="68"/>
  <c r="D167" i="68" s="1"/>
  <c r="BD166" i="68"/>
  <c r="D166" i="68" s="1"/>
  <c r="BD165" i="68"/>
  <c r="D165" i="68" s="1"/>
  <c r="BD164" i="68"/>
  <c r="D164" i="68" s="1"/>
  <c r="BD163" i="68"/>
  <c r="D163" i="68" s="1"/>
  <c r="BD162" i="68"/>
  <c r="D162" i="68" s="1"/>
  <c r="BD161" i="68"/>
  <c r="D161" i="68" s="1"/>
  <c r="BD160" i="68"/>
  <c r="D160" i="68" s="1"/>
  <c r="BD159" i="68"/>
  <c r="D159" i="68" s="1"/>
  <c r="BD158" i="68"/>
  <c r="D158" i="68" s="1"/>
  <c r="BD157" i="68"/>
  <c r="D157" i="68" s="1"/>
  <c r="BD156" i="68"/>
  <c r="D156" i="68" s="1"/>
  <c r="BD145" i="68"/>
  <c r="D145" i="68" s="1"/>
  <c r="BD133" i="68"/>
  <c r="D133" i="68" s="1"/>
  <c r="BD121" i="68"/>
  <c r="D121" i="68" s="1"/>
  <c r="BD109" i="68"/>
  <c r="D109" i="68" s="1"/>
  <c r="BD107" i="68"/>
  <c r="D107" i="68" s="1"/>
  <c r="BD97" i="68"/>
  <c r="D97" i="68" s="1"/>
  <c r="BD95" i="68"/>
  <c r="D95" i="68" s="1"/>
  <c r="BD85" i="68"/>
  <c r="D85" i="68" s="1"/>
  <c r="BD83" i="68"/>
  <c r="D83" i="68" s="1"/>
  <c r="BD73" i="68"/>
  <c r="D73" i="68" s="1"/>
  <c r="BD71" i="68"/>
  <c r="D71" i="68" s="1"/>
  <c r="BD61" i="68"/>
  <c r="D61" i="68" s="1"/>
  <c r="BD59" i="68"/>
  <c r="D59" i="68" s="1"/>
  <c r="BD49" i="68"/>
  <c r="D49" i="68" s="1"/>
  <c r="BD47" i="68"/>
  <c r="D47" i="68" s="1"/>
  <c r="BD37" i="68"/>
  <c r="D37" i="68" s="1"/>
  <c r="BD35" i="68"/>
  <c r="D35" i="68" s="1"/>
  <c r="BD32" i="68"/>
  <c r="D32" i="68" s="1"/>
  <c r="BD31" i="68"/>
  <c r="D31" i="68" s="1"/>
  <c r="BD30" i="68"/>
  <c r="D30" i="68" s="1"/>
  <c r="BD25" i="68"/>
  <c r="D25" i="68" s="1"/>
  <c r="BD23" i="68"/>
  <c r="D23" i="68" s="1"/>
  <c r="BD20" i="68"/>
  <c r="D20" i="68" s="1"/>
  <c r="BD19" i="68"/>
  <c r="D19" i="68" s="1"/>
  <c r="BD18" i="68"/>
  <c r="D18" i="68" s="1"/>
  <c r="BD17" i="68"/>
  <c r="D17" i="68" s="1"/>
  <c r="BD13" i="68"/>
  <c r="D13" i="68" s="1"/>
  <c r="BD11" i="68"/>
  <c r="D11" i="68" s="1"/>
  <c r="BD10" i="68"/>
  <c r="D10" i="68" s="1"/>
  <c r="BD8" i="68"/>
  <c r="D8" i="68" s="1"/>
  <c r="BD7" i="68"/>
  <c r="D7" i="68" s="1"/>
  <c r="BD6" i="68"/>
  <c r="D6" i="68" s="1"/>
  <c r="BD5" i="68"/>
  <c r="D5" i="68" s="1"/>
  <c r="BD9" i="68"/>
  <c r="D9" i="68" s="1"/>
  <c r="BD12" i="68"/>
  <c r="D12" i="68" s="1"/>
  <c r="BD14" i="68"/>
  <c r="D14" i="68" s="1"/>
  <c r="BD15" i="68"/>
  <c r="D15" i="68" s="1"/>
  <c r="BD16" i="68"/>
  <c r="D16" i="68" s="1"/>
  <c r="BD21" i="68"/>
  <c r="D21" i="68" s="1"/>
  <c r="BD22" i="68"/>
  <c r="D22" i="68" s="1"/>
  <c r="BD24" i="68"/>
  <c r="D24" i="68" s="1"/>
  <c r="BD26" i="68"/>
  <c r="D26" i="68" s="1"/>
  <c r="BD27" i="68"/>
  <c r="D27" i="68" s="1"/>
  <c r="BD28" i="68"/>
  <c r="D28" i="68" s="1"/>
  <c r="BD29" i="68"/>
  <c r="D29" i="68" s="1"/>
  <c r="BD33" i="68"/>
  <c r="D33" i="68" s="1"/>
  <c r="BD34" i="68"/>
  <c r="D34" i="68" s="1"/>
  <c r="BD36" i="68"/>
  <c r="D36" i="68" s="1"/>
  <c r="BD38" i="68"/>
  <c r="D38" i="68" s="1"/>
  <c r="BD39" i="68"/>
  <c r="D39" i="68" s="1"/>
  <c r="BD40" i="68"/>
  <c r="D40" i="68" s="1"/>
  <c r="BD41" i="68"/>
  <c r="D41" i="68" s="1"/>
  <c r="BD42" i="68"/>
  <c r="D42" i="68" s="1"/>
  <c r="BD43" i="68"/>
  <c r="D43" i="68" s="1"/>
  <c r="BD44" i="68"/>
  <c r="D44" i="68" s="1"/>
  <c r="BD45" i="68"/>
  <c r="D45" i="68" s="1"/>
  <c r="BD46" i="68"/>
  <c r="D46" i="68" s="1"/>
  <c r="BD48" i="68"/>
  <c r="D48" i="68" s="1"/>
  <c r="BD50" i="68"/>
  <c r="D50" i="68" s="1"/>
  <c r="BD51" i="68"/>
  <c r="D51" i="68" s="1"/>
  <c r="BD52" i="68"/>
  <c r="D52" i="68" s="1"/>
  <c r="BD53" i="68"/>
  <c r="D53" i="68" s="1"/>
  <c r="BD54" i="68"/>
  <c r="D54" i="68" s="1"/>
  <c r="BD55" i="68"/>
  <c r="D55" i="68" s="1"/>
  <c r="BD56" i="68"/>
  <c r="D56" i="68" s="1"/>
  <c r="BD57" i="68"/>
  <c r="D57" i="68" s="1"/>
  <c r="BD58" i="68"/>
  <c r="D58" i="68" s="1"/>
  <c r="BD60" i="68"/>
  <c r="D60" i="68" s="1"/>
  <c r="BD62" i="68"/>
  <c r="D62" i="68" s="1"/>
  <c r="BD63" i="68"/>
  <c r="D63" i="68" s="1"/>
  <c r="BD64" i="68"/>
  <c r="D64" i="68" s="1"/>
  <c r="BD65" i="68"/>
  <c r="D65" i="68" s="1"/>
  <c r="BD66" i="68"/>
  <c r="D66" i="68" s="1"/>
  <c r="BD67" i="68"/>
  <c r="D67" i="68" s="1"/>
  <c r="BD68" i="68"/>
  <c r="D68" i="68" s="1"/>
  <c r="BD69" i="68"/>
  <c r="D69" i="68" s="1"/>
  <c r="BD70" i="68"/>
  <c r="D70" i="68" s="1"/>
  <c r="BD72" i="68"/>
  <c r="D72" i="68" s="1"/>
  <c r="BD74" i="68"/>
  <c r="D74" i="68" s="1"/>
  <c r="BD75" i="68"/>
  <c r="D75" i="68" s="1"/>
  <c r="BD76" i="68"/>
  <c r="D76" i="68" s="1"/>
  <c r="BD77" i="68"/>
  <c r="D77" i="68" s="1"/>
  <c r="BD78" i="68"/>
  <c r="D78" i="68" s="1"/>
  <c r="BD79" i="68"/>
  <c r="D79" i="68" s="1"/>
  <c r="BD80" i="68"/>
  <c r="D80" i="68" s="1"/>
  <c r="BD81" i="68"/>
  <c r="D81" i="68" s="1"/>
  <c r="BD82" i="68"/>
  <c r="D82" i="68" s="1"/>
  <c r="BD84" i="68"/>
  <c r="D84" i="68" s="1"/>
  <c r="BD86" i="68"/>
  <c r="D86" i="68" s="1"/>
  <c r="BD87" i="68"/>
  <c r="D87" i="68" s="1"/>
  <c r="BD88" i="68"/>
  <c r="D88" i="68" s="1"/>
  <c r="BD89" i="68"/>
  <c r="D89" i="68" s="1"/>
  <c r="BD90" i="68"/>
  <c r="D90" i="68" s="1"/>
  <c r="BD91" i="68"/>
  <c r="D91" i="68" s="1"/>
  <c r="BD92" i="68"/>
  <c r="D92" i="68" s="1"/>
  <c r="BD93" i="68"/>
  <c r="D93" i="68" s="1"/>
  <c r="BD94" i="68"/>
  <c r="D94" i="68" s="1"/>
  <c r="BD96" i="68"/>
  <c r="D96" i="68" s="1"/>
  <c r="BD98" i="68"/>
  <c r="D98" i="68" s="1"/>
  <c r="BD99" i="68"/>
  <c r="D99" i="68" s="1"/>
  <c r="BD100" i="68"/>
  <c r="D100" i="68" s="1"/>
  <c r="BD101" i="68"/>
  <c r="D101" i="68" s="1"/>
  <c r="BD102" i="68"/>
  <c r="D102" i="68" s="1"/>
  <c r="BD103" i="68"/>
  <c r="D103" i="68" s="1"/>
  <c r="BD104" i="68"/>
  <c r="D104" i="68" s="1"/>
  <c r="BD105" i="68"/>
  <c r="D105" i="68" s="1"/>
  <c r="BD106" i="68"/>
  <c r="D106" i="68" s="1"/>
  <c r="BD108" i="68"/>
  <c r="D108" i="68" s="1"/>
  <c r="BD110" i="68"/>
  <c r="D110" i="68" s="1"/>
  <c r="BD111" i="68"/>
  <c r="D111" i="68" s="1"/>
  <c r="BD112" i="68"/>
  <c r="D112" i="68" s="1"/>
  <c r="BD113" i="68"/>
  <c r="D113" i="68" s="1"/>
  <c r="BD114" i="68"/>
  <c r="D114" i="68" s="1"/>
  <c r="BD115" i="68"/>
  <c r="D115" i="68" s="1"/>
  <c r="BD116" i="68"/>
  <c r="D116" i="68" s="1"/>
  <c r="BD117" i="68"/>
  <c r="D117" i="68" s="1"/>
  <c r="BD118" i="68"/>
  <c r="D118" i="68" s="1"/>
  <c r="BD119" i="68"/>
  <c r="D119" i="68" s="1"/>
  <c r="BD120" i="68"/>
  <c r="D120" i="68" s="1"/>
  <c r="BD122" i="68"/>
  <c r="D122" i="68" s="1"/>
  <c r="BD123" i="68"/>
  <c r="D123" i="68" s="1"/>
  <c r="BD124" i="68"/>
  <c r="D124" i="68" s="1"/>
  <c r="BD125" i="68"/>
  <c r="D125" i="68" s="1"/>
  <c r="BD126" i="68"/>
  <c r="D126" i="68" s="1"/>
  <c r="BD127" i="68"/>
  <c r="D127" i="68" s="1"/>
  <c r="BD128" i="68"/>
  <c r="D128" i="68" s="1"/>
  <c r="BD129" i="68"/>
  <c r="D129" i="68" s="1"/>
  <c r="BD130" i="68"/>
  <c r="D130" i="68" s="1"/>
  <c r="BD131" i="68"/>
  <c r="D131" i="68" s="1"/>
  <c r="BD132" i="68"/>
  <c r="D132" i="68" s="1"/>
  <c r="BD134" i="68"/>
  <c r="D134" i="68" s="1"/>
  <c r="BD135" i="68"/>
  <c r="D135" i="68" s="1"/>
  <c r="BD136" i="68"/>
  <c r="D136" i="68" s="1"/>
  <c r="BD137" i="68"/>
  <c r="D137" i="68" s="1"/>
  <c r="BD138" i="68"/>
  <c r="D138" i="68" s="1"/>
  <c r="BD139" i="68"/>
  <c r="D139" i="68" s="1"/>
  <c r="BD140" i="68"/>
  <c r="D140" i="68" s="1"/>
  <c r="BD141" i="68"/>
  <c r="D141" i="68" s="1"/>
  <c r="BD142" i="68"/>
  <c r="D142" i="68" s="1"/>
  <c r="BD143" i="68"/>
  <c r="D143" i="68" s="1"/>
  <c r="BD144" i="68"/>
  <c r="D144" i="68" s="1"/>
  <c r="BD146" i="68"/>
  <c r="D146" i="68" s="1"/>
  <c r="BD147" i="68"/>
  <c r="D147" i="68" s="1"/>
  <c r="BD148" i="68"/>
  <c r="D148" i="68" s="1"/>
  <c r="BD149" i="68"/>
  <c r="D149" i="68" s="1"/>
  <c r="BD151" i="68"/>
  <c r="D151" i="68" s="1"/>
  <c r="BD152" i="68"/>
  <c r="D152" i="68" s="1"/>
  <c r="BD154" i="68"/>
  <c r="D154" i="68" s="1"/>
  <c r="AO2" i="68" l="1"/>
  <c r="D18" i="73"/>
  <c r="BC250" i="68"/>
  <c r="BC249" i="68"/>
  <c r="BC248" i="68"/>
  <c r="BC247" i="68"/>
  <c r="BC246" i="68"/>
  <c r="BC245" i="68"/>
  <c r="BC244" i="68"/>
  <c r="BC243" i="68"/>
  <c r="BC242" i="68"/>
  <c r="BC241" i="68"/>
  <c r="BC240" i="68"/>
  <c r="BC239" i="68"/>
  <c r="BC238" i="68"/>
  <c r="BC237" i="68"/>
  <c r="BC236" i="68"/>
  <c r="BC235" i="68"/>
  <c r="BC234" i="68"/>
  <c r="BC233" i="68"/>
  <c r="BC232" i="68"/>
  <c r="BC231" i="68"/>
  <c r="BC230" i="68"/>
  <c r="BC229" i="68"/>
  <c r="BC228" i="68"/>
  <c r="BC227" i="68"/>
  <c r="BC226" i="68"/>
  <c r="BC225" i="68"/>
  <c r="BC224" i="68"/>
  <c r="BC223" i="68"/>
  <c r="BC222" i="68"/>
  <c r="BC221" i="68"/>
  <c r="BC220" i="68"/>
  <c r="BC219" i="68"/>
  <c r="BC218" i="68"/>
  <c r="BC217" i="68"/>
  <c r="BC216" i="68"/>
  <c r="BC215" i="68"/>
  <c r="BC214" i="68"/>
  <c r="BC213" i="68"/>
  <c r="BC212" i="68"/>
  <c r="BC211" i="68"/>
  <c r="BC210" i="68"/>
  <c r="BC209" i="68"/>
  <c r="BC208" i="68"/>
  <c r="BC207" i="68"/>
  <c r="BC206" i="68"/>
  <c r="BC205" i="68"/>
  <c r="BC204" i="68"/>
  <c r="BC203" i="68"/>
  <c r="BC202" i="68"/>
  <c r="BC201" i="68"/>
  <c r="BC200" i="68"/>
  <c r="BC199" i="68"/>
  <c r="BC198" i="68"/>
  <c r="BC197" i="68"/>
  <c r="BC196" i="68"/>
  <c r="BC195" i="68"/>
  <c r="BC194" i="68"/>
  <c r="BC193" i="68"/>
  <c r="BC192" i="68"/>
  <c r="BC191" i="68"/>
  <c r="BC190" i="68"/>
  <c r="BC189" i="68"/>
  <c r="BC188" i="68"/>
  <c r="BC187" i="68"/>
  <c r="BC186" i="68"/>
  <c r="BC185" i="68"/>
  <c r="BC184" i="68"/>
  <c r="BC183" i="68"/>
  <c r="BC182" i="68"/>
  <c r="BC181" i="68"/>
  <c r="BC180" i="68"/>
  <c r="BC179" i="68"/>
  <c r="BC178" i="68"/>
  <c r="BC177" i="68"/>
  <c r="BC176" i="68"/>
  <c r="BC175" i="68"/>
  <c r="BC174" i="68"/>
  <c r="BC173" i="68"/>
  <c r="BC172" i="68"/>
  <c r="BC171" i="68"/>
  <c r="BC170" i="68"/>
  <c r="BC169" i="68"/>
  <c r="BC168" i="68"/>
  <c r="BC167" i="68"/>
  <c r="BC166" i="68"/>
  <c r="BC165" i="68"/>
  <c r="BC164" i="68"/>
  <c r="BC163" i="68"/>
  <c r="BC162" i="68"/>
  <c r="BC161" i="68"/>
  <c r="BC160" i="68"/>
  <c r="BC159" i="68"/>
  <c r="BC158" i="68"/>
  <c r="BC157" i="68"/>
  <c r="BC156" i="68"/>
  <c r="BB250" i="68"/>
  <c r="BB249" i="68"/>
  <c r="BB248" i="68"/>
  <c r="BB247" i="68"/>
  <c r="BB246" i="68"/>
  <c r="BB245" i="68"/>
  <c r="BB244" i="68"/>
  <c r="BB243" i="68"/>
  <c r="BB242" i="68"/>
  <c r="BB241" i="68"/>
  <c r="BB240" i="68"/>
  <c r="BB239" i="68"/>
  <c r="BB238" i="68"/>
  <c r="BB237" i="68"/>
  <c r="BB236" i="68"/>
  <c r="BB235" i="68"/>
  <c r="BB234" i="68"/>
  <c r="BB233" i="68"/>
  <c r="BB232" i="68"/>
  <c r="BB231" i="68"/>
  <c r="BB230" i="68"/>
  <c r="BB229" i="68"/>
  <c r="BB228" i="68"/>
  <c r="BB227" i="68"/>
  <c r="BB226" i="68"/>
  <c r="BB225" i="68"/>
  <c r="BB224" i="68"/>
  <c r="BB223" i="68"/>
  <c r="BB222" i="68"/>
  <c r="BB221" i="68"/>
  <c r="BB220" i="68"/>
  <c r="BB219" i="68"/>
  <c r="BB218" i="68"/>
  <c r="BB217" i="68"/>
  <c r="BB216" i="68"/>
  <c r="BB215" i="68"/>
  <c r="BB214" i="68"/>
  <c r="BB213" i="68"/>
  <c r="BB212" i="68"/>
  <c r="BB211" i="68"/>
  <c r="BB210" i="68"/>
  <c r="BB209" i="68"/>
  <c r="BB208" i="68"/>
  <c r="BB207" i="68"/>
  <c r="BB206" i="68"/>
  <c r="BB205" i="68"/>
  <c r="BB204" i="68"/>
  <c r="BB203" i="68"/>
  <c r="BB202" i="68"/>
  <c r="BB201" i="68"/>
  <c r="BB200" i="68"/>
  <c r="BB199" i="68"/>
  <c r="BB198" i="68"/>
  <c r="BB197" i="68"/>
  <c r="BB196" i="68"/>
  <c r="BB195" i="68"/>
  <c r="BB194" i="68"/>
  <c r="BB193" i="68"/>
  <c r="BB192" i="68"/>
  <c r="BB191" i="68"/>
  <c r="BB190" i="68"/>
  <c r="BB189" i="68"/>
  <c r="BB188" i="68"/>
  <c r="BB187" i="68"/>
  <c r="BB186" i="68"/>
  <c r="BB185" i="68"/>
  <c r="BB184" i="68"/>
  <c r="BB183" i="68"/>
  <c r="BB182" i="68"/>
  <c r="BB181" i="68"/>
  <c r="BB180" i="68"/>
  <c r="BB179" i="68"/>
  <c r="BB178" i="68"/>
  <c r="BB177" i="68"/>
  <c r="BB176" i="68"/>
  <c r="BB175" i="68"/>
  <c r="BB174" i="68"/>
  <c r="BB173" i="68"/>
  <c r="BB172" i="68"/>
  <c r="BB171" i="68"/>
  <c r="BB170" i="68"/>
  <c r="BB169" i="68"/>
  <c r="BB168" i="68"/>
  <c r="BB167" i="68"/>
  <c r="BB166" i="68"/>
  <c r="BB165" i="68"/>
  <c r="BB164" i="68"/>
  <c r="BB163" i="68"/>
  <c r="BB162" i="68"/>
  <c r="BB161" i="68"/>
  <c r="BB160" i="68"/>
  <c r="BB159" i="68"/>
  <c r="BB158" i="68"/>
  <c r="BB157" i="68"/>
  <c r="BB156" i="68"/>
  <c r="BC144" i="68"/>
  <c r="BC132" i="68"/>
  <c r="BC120" i="68"/>
  <c r="BC108" i="68"/>
  <c r="BC96" i="68"/>
  <c r="BC84" i="68"/>
  <c r="BC83" i="68"/>
  <c r="BC72" i="68"/>
  <c r="BC71" i="68"/>
  <c r="BC60" i="68"/>
  <c r="BC59" i="68"/>
  <c r="BC48" i="68"/>
  <c r="BC47" i="68"/>
  <c r="BC36" i="68"/>
  <c r="BC35" i="68"/>
  <c r="BC30" i="68"/>
  <c r="BC24" i="68"/>
  <c r="BC23" i="68"/>
  <c r="BC18" i="68"/>
  <c r="BC12" i="68"/>
  <c r="BC11" i="68"/>
  <c r="BC9" i="68"/>
  <c r="BC8" i="68"/>
  <c r="BC7" i="68"/>
  <c r="BC6" i="68"/>
  <c r="BC10" i="68"/>
  <c r="BC13" i="68"/>
  <c r="BC14" i="68"/>
  <c r="BC15" i="68"/>
  <c r="BC16" i="68"/>
  <c r="BC17" i="68"/>
  <c r="BC19" i="68"/>
  <c r="BC20" i="68"/>
  <c r="BC21" i="68"/>
  <c r="BC22" i="68"/>
  <c r="BC25" i="68"/>
  <c r="BC27" i="68"/>
  <c r="BC28" i="68"/>
  <c r="BC29" i="68"/>
  <c r="BC31" i="68"/>
  <c r="BC32" i="68"/>
  <c r="BC33" i="68"/>
  <c r="BC34" i="68"/>
  <c r="BC37" i="68"/>
  <c r="BC38" i="68"/>
  <c r="BC39" i="68"/>
  <c r="BC40" i="68"/>
  <c r="BC41" i="68"/>
  <c r="BC42" i="68"/>
  <c r="BC43" i="68"/>
  <c r="BC44" i="68"/>
  <c r="BC45" i="68"/>
  <c r="BC46" i="68"/>
  <c r="BC49" i="68"/>
  <c r="BC50" i="68"/>
  <c r="BC51" i="68"/>
  <c r="BC52" i="68"/>
  <c r="BC53" i="68"/>
  <c r="BC54" i="68"/>
  <c r="BC55" i="68"/>
  <c r="BC56" i="68"/>
  <c r="BC57" i="68"/>
  <c r="BC58" i="68"/>
  <c r="BC61" i="68"/>
  <c r="BC62" i="68"/>
  <c r="BC63" i="68"/>
  <c r="BC64" i="68"/>
  <c r="BC65" i="68"/>
  <c r="BC66" i="68"/>
  <c r="BC67" i="68"/>
  <c r="BC68" i="68"/>
  <c r="BC69" i="68"/>
  <c r="BC70" i="68"/>
  <c r="BC73" i="68"/>
  <c r="BC74" i="68"/>
  <c r="BC75" i="68"/>
  <c r="BC76" i="68"/>
  <c r="BC77" i="68"/>
  <c r="BC78" i="68"/>
  <c r="BC79" i="68"/>
  <c r="BC80" i="68"/>
  <c r="BC81" i="68"/>
  <c r="BC82" i="68"/>
  <c r="BC85" i="68"/>
  <c r="BC86" i="68"/>
  <c r="BC87" i="68"/>
  <c r="BC88" i="68"/>
  <c r="BC89" i="68"/>
  <c r="BC90" i="68"/>
  <c r="BC91" i="68"/>
  <c r="BC92" i="68"/>
  <c r="BC93" i="68"/>
  <c r="BC94" i="68"/>
  <c r="BC95" i="68"/>
  <c r="BC97" i="68"/>
  <c r="BC98" i="68"/>
  <c r="BC99" i="68"/>
  <c r="BC100" i="68"/>
  <c r="BC101" i="68"/>
  <c r="BC102" i="68"/>
  <c r="BC103" i="68"/>
  <c r="BC104" i="68"/>
  <c r="BC105" i="68"/>
  <c r="BC106" i="68"/>
  <c r="BC107" i="68"/>
  <c r="BC109" i="68"/>
  <c r="BC110" i="68"/>
  <c r="BC111" i="68"/>
  <c r="BC112" i="68"/>
  <c r="BC113" i="68"/>
  <c r="BC114" i="68"/>
  <c r="BC115" i="68"/>
  <c r="BC116" i="68"/>
  <c r="BC117" i="68"/>
  <c r="BC118" i="68"/>
  <c r="BC119" i="68"/>
  <c r="BC121" i="68"/>
  <c r="BC122" i="68"/>
  <c r="BC123" i="68"/>
  <c r="BC124" i="68"/>
  <c r="BC125" i="68"/>
  <c r="BC126" i="68"/>
  <c r="BC127" i="68"/>
  <c r="BC128" i="68"/>
  <c r="BC129" i="68"/>
  <c r="BC130" i="68"/>
  <c r="BC131" i="68"/>
  <c r="BC133" i="68"/>
  <c r="BC134" i="68"/>
  <c r="BC135" i="68"/>
  <c r="BC136" i="68"/>
  <c r="BC137" i="68"/>
  <c r="BC138" i="68"/>
  <c r="BC139" i="68"/>
  <c r="BC140" i="68"/>
  <c r="BC141" i="68"/>
  <c r="BC142" i="68"/>
  <c r="BC143" i="68"/>
  <c r="BC145" i="68"/>
  <c r="BC146" i="68"/>
  <c r="BC147" i="68"/>
  <c r="BC148" i="68"/>
  <c r="BC149" i="68"/>
  <c r="BC151" i="68"/>
  <c r="BC152" i="68"/>
  <c r="BC154" i="68"/>
  <c r="AN2" i="68" l="1"/>
  <c r="BC26" i="68"/>
  <c r="BC5" i="68"/>
  <c r="C278" i="52" l="1"/>
  <c r="BB151" i="68" l="1"/>
  <c r="BB148" i="68"/>
  <c r="BB144" i="68"/>
  <c r="BB140" i="68"/>
  <c r="BB136" i="68"/>
  <c r="BB132" i="68"/>
  <c r="BB128" i="68"/>
  <c r="BB124" i="68"/>
  <c r="BB120" i="68"/>
  <c r="BB116" i="68"/>
  <c r="BB112" i="68"/>
  <c r="BB108" i="68"/>
  <c r="BB104" i="68"/>
  <c r="BB100" i="68"/>
  <c r="BB96" i="68"/>
  <c r="BB92" i="68"/>
  <c r="BB88" i="68"/>
  <c r="BB84" i="68"/>
  <c r="BB80" i="68"/>
  <c r="BB76" i="68"/>
  <c r="BB72" i="68"/>
  <c r="BB68" i="68"/>
  <c r="BB64" i="68"/>
  <c r="BB60" i="68"/>
  <c r="BB56" i="68"/>
  <c r="BB52" i="68"/>
  <c r="BB48" i="68"/>
  <c r="BB44" i="68"/>
  <c r="BB40" i="68"/>
  <c r="BB36" i="68"/>
  <c r="BB32" i="68"/>
  <c r="BB28" i="68"/>
  <c r="BB24" i="68"/>
  <c r="BB20" i="68"/>
  <c r="BB19" i="68"/>
  <c r="BB16" i="68"/>
  <c r="BB12" i="68"/>
  <c r="BB8" i="68"/>
  <c r="BB7" i="68"/>
  <c r="BB5" i="68"/>
  <c r="BB6" i="68"/>
  <c r="BB9" i="68"/>
  <c r="BB10" i="68"/>
  <c r="BB11" i="68"/>
  <c r="BB13" i="68"/>
  <c r="BB14" i="68"/>
  <c r="BB15" i="68"/>
  <c r="BB17" i="68"/>
  <c r="BB18" i="68"/>
  <c r="BB21" i="68"/>
  <c r="BB22" i="68"/>
  <c r="BB23" i="68"/>
  <c r="BB25" i="68"/>
  <c r="BB26" i="68"/>
  <c r="BB27" i="68"/>
  <c r="BB29" i="68"/>
  <c r="BB30" i="68"/>
  <c r="BB31" i="68"/>
  <c r="BB33" i="68"/>
  <c r="BB34" i="68"/>
  <c r="BB35" i="68"/>
  <c r="BB37" i="68"/>
  <c r="BB38" i="68"/>
  <c r="BB39" i="68"/>
  <c r="BB41" i="68"/>
  <c r="BB42" i="68"/>
  <c r="BB43" i="68"/>
  <c r="BB45" i="68"/>
  <c r="BB46" i="68"/>
  <c r="BB47" i="68"/>
  <c r="BB49" i="68"/>
  <c r="BB50" i="68"/>
  <c r="BB51" i="68"/>
  <c r="BB53" i="68"/>
  <c r="BB54" i="68"/>
  <c r="BB55" i="68"/>
  <c r="BB57" i="68"/>
  <c r="BB58" i="68"/>
  <c r="BB59" i="68"/>
  <c r="BB61" i="68"/>
  <c r="BB62" i="68"/>
  <c r="BB63" i="68"/>
  <c r="BB65" i="68"/>
  <c r="BB66" i="68"/>
  <c r="BB67" i="68"/>
  <c r="BB69" i="68"/>
  <c r="BB70" i="68"/>
  <c r="BB71" i="68"/>
  <c r="BB73" i="68"/>
  <c r="BB74" i="68"/>
  <c r="BB75" i="68"/>
  <c r="BB77" i="68"/>
  <c r="BB78" i="68"/>
  <c r="BB79" i="68"/>
  <c r="BB81" i="68"/>
  <c r="BB82" i="68"/>
  <c r="BB83" i="68"/>
  <c r="BB85" i="68"/>
  <c r="BB86" i="68"/>
  <c r="BB87" i="68"/>
  <c r="BB89" i="68"/>
  <c r="BB90" i="68"/>
  <c r="BB91" i="68"/>
  <c r="BB93" i="68"/>
  <c r="BB94" i="68"/>
  <c r="BB95" i="68"/>
  <c r="BB97" i="68"/>
  <c r="BB98" i="68"/>
  <c r="BB99" i="68"/>
  <c r="BB101" i="68"/>
  <c r="BB102" i="68"/>
  <c r="BB103" i="68"/>
  <c r="BB105" i="68"/>
  <c r="BB106" i="68"/>
  <c r="BB107" i="68"/>
  <c r="BB109" i="68"/>
  <c r="BB110" i="68"/>
  <c r="BB111" i="68"/>
  <c r="BB113" i="68"/>
  <c r="BB114" i="68"/>
  <c r="BB115" i="68"/>
  <c r="BB117" i="68"/>
  <c r="BB118" i="68"/>
  <c r="BB119" i="68"/>
  <c r="BB121" i="68"/>
  <c r="BB122" i="68"/>
  <c r="BB123" i="68"/>
  <c r="BB125" i="68"/>
  <c r="BB126" i="68"/>
  <c r="BB127" i="68"/>
  <c r="BB129" i="68"/>
  <c r="BB130" i="68"/>
  <c r="BB131" i="68"/>
  <c r="BB133" i="68"/>
  <c r="BB134" i="68"/>
  <c r="BB135" i="68"/>
  <c r="BB137" i="68"/>
  <c r="BB138" i="68"/>
  <c r="BB139" i="68"/>
  <c r="BB141" i="68"/>
  <c r="BB142" i="68"/>
  <c r="BB143" i="68"/>
  <c r="BB145" i="68"/>
  <c r="BB146" i="68"/>
  <c r="BB147" i="68"/>
  <c r="BB149" i="68"/>
  <c r="BB152" i="68"/>
  <c r="BB154" i="68"/>
  <c r="AM2" i="68" l="1"/>
  <c r="AZ148" i="68"/>
  <c r="BA149" i="68"/>
  <c r="BA148" i="68"/>
  <c r="F148" i="68"/>
  <c r="C6" i="38" l="1"/>
  <c r="BA250" i="68"/>
  <c r="BA249" i="68"/>
  <c r="BA248" i="68"/>
  <c r="BA247" i="68"/>
  <c r="BA246" i="68"/>
  <c r="BA245" i="68"/>
  <c r="BA244" i="68"/>
  <c r="BA243" i="68"/>
  <c r="BA242" i="68"/>
  <c r="BA241" i="68"/>
  <c r="BA240" i="68"/>
  <c r="BA239" i="68"/>
  <c r="BA238" i="68"/>
  <c r="BA237" i="68"/>
  <c r="BA236" i="68"/>
  <c r="BA235" i="68"/>
  <c r="BA234" i="68"/>
  <c r="BA233" i="68"/>
  <c r="BA232" i="68"/>
  <c r="BA231" i="68"/>
  <c r="BA230" i="68"/>
  <c r="BA229" i="68"/>
  <c r="BA228" i="68"/>
  <c r="BA227" i="68"/>
  <c r="BA226" i="68"/>
  <c r="BA225" i="68"/>
  <c r="BA224" i="68"/>
  <c r="BA223" i="68"/>
  <c r="BA222" i="68"/>
  <c r="BA221" i="68"/>
  <c r="BA220" i="68"/>
  <c r="BA219" i="68"/>
  <c r="BA218" i="68"/>
  <c r="BA217" i="68"/>
  <c r="BA216" i="68"/>
  <c r="BA215" i="68"/>
  <c r="BA214" i="68"/>
  <c r="BA213" i="68"/>
  <c r="BA212" i="68"/>
  <c r="BA211" i="68"/>
  <c r="BA210" i="68"/>
  <c r="BA209" i="68"/>
  <c r="BA208" i="68"/>
  <c r="BA207" i="68"/>
  <c r="BA206" i="68"/>
  <c r="BA205" i="68"/>
  <c r="BA204" i="68"/>
  <c r="BA203" i="68"/>
  <c r="BA202" i="68"/>
  <c r="BA201" i="68"/>
  <c r="BA200" i="68"/>
  <c r="BA199" i="68"/>
  <c r="BA198" i="68"/>
  <c r="BA197" i="68"/>
  <c r="BA196" i="68"/>
  <c r="BA195" i="68"/>
  <c r="BA194" i="68"/>
  <c r="BA193" i="68"/>
  <c r="BA192" i="68"/>
  <c r="BA191" i="68"/>
  <c r="BA190" i="68"/>
  <c r="BA189" i="68"/>
  <c r="BA188" i="68"/>
  <c r="BA187" i="68"/>
  <c r="BA186" i="68"/>
  <c r="BA185" i="68"/>
  <c r="BA184" i="68"/>
  <c r="BA183" i="68"/>
  <c r="BA182" i="68"/>
  <c r="BA181" i="68"/>
  <c r="BA180" i="68"/>
  <c r="BA179" i="68"/>
  <c r="BA178" i="68"/>
  <c r="BA177" i="68"/>
  <c r="BA176" i="68"/>
  <c r="BA175" i="68"/>
  <c r="BA174" i="68"/>
  <c r="BA173" i="68"/>
  <c r="BA172" i="68"/>
  <c r="BA171" i="68"/>
  <c r="BA170" i="68"/>
  <c r="BA169" i="68"/>
  <c r="BA168" i="68"/>
  <c r="BA167" i="68"/>
  <c r="BA166" i="68"/>
  <c r="BA165" i="68"/>
  <c r="BA164" i="68"/>
  <c r="BA163" i="68"/>
  <c r="BA162" i="68"/>
  <c r="BA161" i="68"/>
  <c r="BA160" i="68"/>
  <c r="BA159" i="68"/>
  <c r="BA158" i="68"/>
  <c r="BA157" i="68"/>
  <c r="BA156" i="68"/>
  <c r="BA154" i="68"/>
  <c r="BA152" i="68"/>
  <c r="BA151" i="68"/>
  <c r="BA147" i="68"/>
  <c r="BA146" i="68"/>
  <c r="BA145" i="68"/>
  <c r="BA144" i="68"/>
  <c r="BA143" i="68"/>
  <c r="BA142" i="68"/>
  <c r="BA141" i="68"/>
  <c r="BA140" i="68"/>
  <c r="BA139" i="68"/>
  <c r="BA138" i="68"/>
  <c r="BA137" i="68"/>
  <c r="BA136" i="68"/>
  <c r="BA135" i="68"/>
  <c r="BA134" i="68"/>
  <c r="BA133" i="68"/>
  <c r="BA132" i="68"/>
  <c r="BA131" i="68"/>
  <c r="BA130" i="68"/>
  <c r="BA129" i="68"/>
  <c r="BA128" i="68"/>
  <c r="BA127" i="68"/>
  <c r="BA126" i="68"/>
  <c r="BA125" i="68"/>
  <c r="BA124" i="68"/>
  <c r="BA123" i="68"/>
  <c r="BA122" i="68"/>
  <c r="BA121" i="68"/>
  <c r="BA120" i="68"/>
  <c r="BA119" i="68"/>
  <c r="BA118" i="68"/>
  <c r="BA117" i="68"/>
  <c r="BA116" i="68"/>
  <c r="BA115" i="68"/>
  <c r="BA114" i="68"/>
  <c r="BA113" i="68"/>
  <c r="BA112" i="68"/>
  <c r="BA111" i="68"/>
  <c r="BA110" i="68"/>
  <c r="BA109" i="68"/>
  <c r="BA108" i="68"/>
  <c r="BA107" i="68"/>
  <c r="BA106" i="68"/>
  <c r="BA105" i="68"/>
  <c r="BA104" i="68"/>
  <c r="BA103" i="68"/>
  <c r="BA102" i="68"/>
  <c r="BA101" i="68"/>
  <c r="BA100" i="68"/>
  <c r="BA99" i="68"/>
  <c r="BA98" i="68"/>
  <c r="BA97" i="68"/>
  <c r="BA96" i="68"/>
  <c r="BA95" i="68"/>
  <c r="BA94" i="68"/>
  <c r="BA93" i="68"/>
  <c r="BA92" i="68"/>
  <c r="BA91" i="68"/>
  <c r="BA90" i="68"/>
  <c r="BA89" i="68"/>
  <c r="BA88" i="68"/>
  <c r="BA87" i="68"/>
  <c r="BA86" i="68"/>
  <c r="BA85" i="68"/>
  <c r="BA84" i="68"/>
  <c r="BA83" i="68"/>
  <c r="BA82" i="68"/>
  <c r="BA81" i="68"/>
  <c r="BA80" i="68"/>
  <c r="BA79" i="68"/>
  <c r="BA78" i="68"/>
  <c r="BA77" i="68"/>
  <c r="BA76" i="68"/>
  <c r="BA75" i="68"/>
  <c r="BA74" i="68"/>
  <c r="BA73" i="68"/>
  <c r="BA72" i="68"/>
  <c r="BA71" i="68"/>
  <c r="BA70" i="68"/>
  <c r="BA69" i="68"/>
  <c r="BA68" i="68"/>
  <c r="BA67" i="68"/>
  <c r="BA66" i="68"/>
  <c r="BA65" i="68"/>
  <c r="BA64" i="68"/>
  <c r="BA63" i="68"/>
  <c r="BA62" i="68"/>
  <c r="BA61" i="68"/>
  <c r="BA60" i="68"/>
  <c r="BA59" i="68"/>
  <c r="BA58" i="68"/>
  <c r="BA57" i="68"/>
  <c r="BA56" i="68"/>
  <c r="BA55" i="68"/>
  <c r="BA54" i="68"/>
  <c r="BA53" i="68"/>
  <c r="BA52" i="68"/>
  <c r="BA51" i="68"/>
  <c r="BA50" i="68"/>
  <c r="BA49" i="68"/>
  <c r="BA48" i="68"/>
  <c r="BA47" i="68"/>
  <c r="BA46" i="68"/>
  <c r="BA45" i="68"/>
  <c r="BA44" i="68"/>
  <c r="BA43" i="68"/>
  <c r="BA42" i="68"/>
  <c r="BA41" i="68"/>
  <c r="BA40" i="68"/>
  <c r="BA39" i="68"/>
  <c r="BA38" i="68"/>
  <c r="BA37" i="68"/>
  <c r="BA36" i="68"/>
  <c r="BA35" i="68"/>
  <c r="BA34" i="68"/>
  <c r="BA33" i="68"/>
  <c r="BA32" i="68"/>
  <c r="BA31" i="68"/>
  <c r="BA30" i="68"/>
  <c r="BA29" i="68"/>
  <c r="BA28" i="68"/>
  <c r="BA27" i="68"/>
  <c r="BA26" i="68"/>
  <c r="BA25" i="68"/>
  <c r="BA24" i="68"/>
  <c r="BA23" i="68"/>
  <c r="BA22" i="68"/>
  <c r="BA21" i="68"/>
  <c r="BA20" i="68"/>
  <c r="BA19" i="68"/>
  <c r="BA18" i="68"/>
  <c r="BA17" i="68"/>
  <c r="BA16" i="68"/>
  <c r="BA15" i="68"/>
  <c r="BA14" i="68"/>
  <c r="BA13" i="68"/>
  <c r="BA12" i="68"/>
  <c r="BA11" i="68"/>
  <c r="BA10" i="68"/>
  <c r="BA9" i="68"/>
  <c r="BA8" i="68"/>
  <c r="BA7" i="68"/>
  <c r="BA6" i="68"/>
  <c r="BA5" i="68"/>
  <c r="M149" i="68"/>
  <c r="G149" i="68"/>
  <c r="C30" i="79"/>
  <c r="C26" i="79"/>
  <c r="C25" i="79"/>
  <c r="C24" i="79"/>
  <c r="C23" i="79"/>
  <c r="C22" i="79"/>
  <c r="C21" i="79"/>
  <c r="AL2" i="68" l="1"/>
  <c r="C20" i="79" l="1"/>
  <c r="C17" i="78" a="1"/>
  <c r="C17" i="78" s="1"/>
  <c r="C14" i="78" a="1"/>
  <c r="C14" i="78" s="1"/>
  <c r="C10" i="79"/>
  <c r="C9" i="79"/>
  <c r="C8" i="79"/>
  <c r="C7" i="79"/>
  <c r="C6" i="79"/>
  <c r="C5" i="79"/>
  <c r="N9" i="83" l="1"/>
  <c r="N2" i="83"/>
  <c r="N1" i="83"/>
  <c r="I3" i="82"/>
  <c r="A2" i="82"/>
  <c r="B16" i="82"/>
  <c r="I11" i="82"/>
  <c r="I10" i="82"/>
  <c r="A10" i="82"/>
  <c r="E24" i="81"/>
  <c r="E30" i="81" s="1"/>
  <c r="D24" i="81"/>
  <c r="D30" i="81" s="1"/>
  <c r="C24" i="81"/>
  <c r="C30" i="81" s="1"/>
  <c r="B24" i="81"/>
  <c r="B30" i="81" s="1"/>
  <c r="F23" i="81"/>
  <c r="F29" i="81" s="1"/>
  <c r="A23" i="81"/>
  <c r="A29" i="81" s="1"/>
  <c r="E17" i="81"/>
  <c r="D17" i="81"/>
  <c r="C17" i="81"/>
  <c r="B17" i="81"/>
  <c r="F16" i="81"/>
  <c r="F15" i="81"/>
  <c r="L13" i="81"/>
  <c r="L29" i="81" s="1"/>
  <c r="A12" i="81"/>
  <c r="A28" i="81" s="1"/>
  <c r="E10" i="81"/>
  <c r="D10" i="81"/>
  <c r="C10" i="81"/>
  <c r="B10" i="81"/>
  <c r="F9" i="81"/>
  <c r="F8" i="81"/>
  <c r="F10" i="81" s="1"/>
  <c r="L7" i="81"/>
  <c r="L23" i="81" s="1"/>
  <c r="L6" i="81"/>
  <c r="A5" i="81"/>
  <c r="A22" i="81" s="1"/>
  <c r="E12" i="80"/>
  <c r="D12" i="80"/>
  <c r="C12" i="80"/>
  <c r="B12" i="80"/>
  <c r="F11" i="80"/>
  <c r="F10" i="80"/>
  <c r="F12" i="80" s="1"/>
  <c r="L9" i="80"/>
  <c r="A8" i="80"/>
  <c r="E6" i="80"/>
  <c r="D6" i="80"/>
  <c r="C6" i="80"/>
  <c r="B6" i="80"/>
  <c r="F5" i="80"/>
  <c r="F4" i="80"/>
  <c r="L3" i="80"/>
  <c r="L2" i="80"/>
  <c r="A2" i="80"/>
  <c r="H11" i="79"/>
  <c r="H16" i="79" s="1"/>
  <c r="G11" i="79"/>
  <c r="G16" i="79" s="1"/>
  <c r="F11" i="79"/>
  <c r="F16" i="79" s="1"/>
  <c r="E11" i="79"/>
  <c r="E16" i="79" s="1"/>
  <c r="D11" i="79"/>
  <c r="D16" i="79" s="1"/>
  <c r="I10" i="79"/>
  <c r="B10" i="79"/>
  <c r="I9" i="79"/>
  <c r="B9" i="79"/>
  <c r="I8" i="79"/>
  <c r="B8" i="79"/>
  <c r="I7" i="79"/>
  <c r="B7" i="79"/>
  <c r="I6" i="79"/>
  <c r="B6" i="79"/>
  <c r="I5" i="79"/>
  <c r="B5" i="79"/>
  <c r="B4" i="79"/>
  <c r="Q3" i="79"/>
  <c r="H3" i="79"/>
  <c r="I30" i="79"/>
  <c r="H27" i="79"/>
  <c r="H32" i="79" s="1"/>
  <c r="G27" i="79"/>
  <c r="G32" i="79" s="1"/>
  <c r="F27" i="79"/>
  <c r="F32" i="79" s="1"/>
  <c r="E27" i="79"/>
  <c r="E32" i="79" s="1"/>
  <c r="D27" i="79"/>
  <c r="D32" i="79" s="1"/>
  <c r="C27" i="79"/>
  <c r="C32" i="79" s="1"/>
  <c r="I26" i="79"/>
  <c r="I25" i="79"/>
  <c r="I24" i="79"/>
  <c r="I23" i="79"/>
  <c r="I22" i="79"/>
  <c r="I21" i="79"/>
  <c r="I20" i="79"/>
  <c r="Q19" i="79"/>
  <c r="Q18" i="79"/>
  <c r="F9" i="78"/>
  <c r="E9" i="78"/>
  <c r="D9" i="78"/>
  <c r="B8" i="78"/>
  <c r="H7" i="78"/>
  <c r="H6" i="78"/>
  <c r="H4" i="78"/>
  <c r="H3" i="78"/>
  <c r="F3" i="78"/>
  <c r="E3" i="78"/>
  <c r="D3" i="78"/>
  <c r="C3" i="78"/>
  <c r="B3" i="78"/>
  <c r="G18" i="78"/>
  <c r="F18" i="78"/>
  <c r="E18" i="78"/>
  <c r="D18" i="78"/>
  <c r="C18" i="78"/>
  <c r="H17" i="78"/>
  <c r="H16" i="78"/>
  <c r="H15" i="78"/>
  <c r="H14" i="78"/>
  <c r="H13" i="78"/>
  <c r="F6" i="80" l="1"/>
  <c r="F17" i="81"/>
  <c r="C15" i="82"/>
  <c r="D15" i="82" s="1"/>
  <c r="C14" i="82"/>
  <c r="D14" i="82" s="1"/>
  <c r="C12" i="82"/>
  <c r="C13" i="82"/>
  <c r="D13" i="82" s="1"/>
  <c r="I27" i="79"/>
  <c r="I32" i="79" s="1"/>
  <c r="H18" i="78"/>
  <c r="D12" i="82" l="1"/>
  <c r="D16" i="82" s="1"/>
  <c r="C16" i="82"/>
  <c r="AZ156" i="68"/>
  <c r="G148" i="68"/>
  <c r="AZ250" i="68"/>
  <c r="AZ249" i="68"/>
  <c r="AZ248" i="68"/>
  <c r="AZ247" i="68"/>
  <c r="AZ246" i="68"/>
  <c r="AZ245" i="68"/>
  <c r="AZ244" i="68"/>
  <c r="AZ243" i="68"/>
  <c r="AZ242" i="68"/>
  <c r="AZ241" i="68"/>
  <c r="AZ240" i="68"/>
  <c r="AZ239" i="68"/>
  <c r="AZ238" i="68"/>
  <c r="AZ237" i="68"/>
  <c r="AZ236" i="68"/>
  <c r="AZ235" i="68"/>
  <c r="AZ234" i="68"/>
  <c r="AZ233" i="68"/>
  <c r="AZ232" i="68"/>
  <c r="AZ231" i="68"/>
  <c r="AZ230" i="68"/>
  <c r="AZ229" i="68"/>
  <c r="AZ228" i="68"/>
  <c r="AZ227" i="68"/>
  <c r="AZ226" i="68"/>
  <c r="AZ225" i="68"/>
  <c r="AZ224" i="68"/>
  <c r="AZ223" i="68"/>
  <c r="AZ222" i="68"/>
  <c r="AZ221" i="68"/>
  <c r="AZ220" i="68"/>
  <c r="AZ219" i="68"/>
  <c r="AZ218" i="68"/>
  <c r="AZ217" i="68"/>
  <c r="AZ216" i="68"/>
  <c r="AZ215" i="68"/>
  <c r="AZ214" i="68"/>
  <c r="AZ213" i="68"/>
  <c r="AZ212" i="68"/>
  <c r="AZ211" i="68"/>
  <c r="AZ210" i="68"/>
  <c r="AZ209" i="68"/>
  <c r="AZ208" i="68"/>
  <c r="AZ207" i="68"/>
  <c r="AZ206" i="68"/>
  <c r="AZ205" i="68"/>
  <c r="AZ204" i="68"/>
  <c r="AZ203" i="68"/>
  <c r="AZ202" i="68"/>
  <c r="AZ201" i="68"/>
  <c r="AZ200" i="68"/>
  <c r="AZ199" i="68"/>
  <c r="AZ198" i="68"/>
  <c r="AZ197" i="68"/>
  <c r="AZ196" i="68"/>
  <c r="AZ195" i="68"/>
  <c r="AZ194" i="68"/>
  <c r="AZ193" i="68"/>
  <c r="AZ192" i="68"/>
  <c r="AZ191" i="68"/>
  <c r="AZ190" i="68"/>
  <c r="AZ189" i="68"/>
  <c r="AZ188" i="68"/>
  <c r="AZ187" i="68"/>
  <c r="AZ186" i="68"/>
  <c r="AZ185" i="68"/>
  <c r="AZ184" i="68"/>
  <c r="AZ183" i="68"/>
  <c r="AZ182" i="68"/>
  <c r="AZ181" i="68"/>
  <c r="AZ180" i="68"/>
  <c r="AZ179" i="68"/>
  <c r="AZ178" i="68"/>
  <c r="AZ177" i="68"/>
  <c r="AZ176" i="68"/>
  <c r="AZ175" i="68"/>
  <c r="AZ174" i="68"/>
  <c r="AZ173" i="68"/>
  <c r="AZ172" i="68"/>
  <c r="AZ171" i="68"/>
  <c r="AZ170" i="68"/>
  <c r="AZ169" i="68"/>
  <c r="AZ168" i="68"/>
  <c r="AZ167" i="68"/>
  <c r="AZ166" i="68"/>
  <c r="AZ165" i="68"/>
  <c r="AZ164" i="68"/>
  <c r="AZ163" i="68"/>
  <c r="AZ162" i="68"/>
  <c r="AZ161" i="68"/>
  <c r="AZ160" i="68"/>
  <c r="AZ159" i="68"/>
  <c r="AZ158" i="68"/>
  <c r="AZ157" i="68"/>
  <c r="AZ154" i="68"/>
  <c r="AZ152" i="68"/>
  <c r="AZ151" i="68"/>
  <c r="AZ147" i="68"/>
  <c r="AZ146" i="68"/>
  <c r="AZ145" i="68"/>
  <c r="AZ144" i="68"/>
  <c r="AZ143" i="68"/>
  <c r="AZ142" i="68"/>
  <c r="AZ141" i="68"/>
  <c r="AZ140" i="68"/>
  <c r="AZ139" i="68"/>
  <c r="AZ138" i="68"/>
  <c r="AZ137" i="68"/>
  <c r="AZ136" i="68"/>
  <c r="AZ135" i="68"/>
  <c r="AZ134" i="68"/>
  <c r="AZ133" i="68"/>
  <c r="AZ132" i="68"/>
  <c r="AZ131" i="68"/>
  <c r="AZ130" i="68"/>
  <c r="AZ129" i="68"/>
  <c r="AZ128" i="68"/>
  <c r="AZ127" i="68"/>
  <c r="AZ126" i="68"/>
  <c r="AZ125" i="68"/>
  <c r="AZ124" i="68"/>
  <c r="AZ123" i="68"/>
  <c r="AZ122" i="68"/>
  <c r="AZ121" i="68"/>
  <c r="AZ120" i="68"/>
  <c r="AZ119" i="68"/>
  <c r="AZ118" i="68"/>
  <c r="AZ117" i="68"/>
  <c r="AZ116" i="68"/>
  <c r="AZ115" i="68"/>
  <c r="AZ114" i="68"/>
  <c r="AZ113" i="68"/>
  <c r="AZ112" i="68"/>
  <c r="AZ111" i="68"/>
  <c r="AZ110" i="68"/>
  <c r="AZ109" i="68"/>
  <c r="AZ108" i="68"/>
  <c r="AZ107" i="68"/>
  <c r="AZ106" i="68"/>
  <c r="AZ105" i="68"/>
  <c r="AZ104" i="68"/>
  <c r="AZ103" i="68"/>
  <c r="AZ102" i="68"/>
  <c r="AZ101" i="68"/>
  <c r="AZ100" i="68"/>
  <c r="AZ99" i="68"/>
  <c r="AZ98" i="68"/>
  <c r="AZ97" i="68"/>
  <c r="AZ96" i="68"/>
  <c r="AZ95" i="68"/>
  <c r="AZ94" i="68"/>
  <c r="AZ93" i="68"/>
  <c r="AZ92" i="68"/>
  <c r="AZ91" i="68"/>
  <c r="AZ90" i="68"/>
  <c r="AZ89" i="68"/>
  <c r="AZ88" i="68"/>
  <c r="AZ87" i="68"/>
  <c r="AZ86" i="68"/>
  <c r="AZ85" i="68"/>
  <c r="AZ84" i="68"/>
  <c r="AZ83" i="68"/>
  <c r="AZ82" i="68"/>
  <c r="AZ81" i="68"/>
  <c r="AZ80" i="68"/>
  <c r="AZ79" i="68"/>
  <c r="AZ78" i="68"/>
  <c r="AZ77" i="68"/>
  <c r="AZ76" i="68"/>
  <c r="AZ75" i="68"/>
  <c r="AZ74" i="68"/>
  <c r="AZ73" i="68"/>
  <c r="AZ72" i="68"/>
  <c r="AZ71" i="68"/>
  <c r="AZ70" i="68"/>
  <c r="AZ69" i="68"/>
  <c r="AZ68" i="68"/>
  <c r="AZ67" i="68"/>
  <c r="AZ66" i="68"/>
  <c r="AZ65" i="68"/>
  <c r="AZ64" i="68"/>
  <c r="AZ63" i="68"/>
  <c r="AZ62" i="68"/>
  <c r="AZ61" i="68"/>
  <c r="AZ60" i="68"/>
  <c r="AZ59" i="68"/>
  <c r="AZ58" i="68"/>
  <c r="AZ57" i="68"/>
  <c r="AZ56" i="68"/>
  <c r="AZ55" i="68"/>
  <c r="AZ54" i="68"/>
  <c r="AZ53" i="68"/>
  <c r="AZ52" i="68"/>
  <c r="AZ51" i="68"/>
  <c r="AZ50" i="68"/>
  <c r="AZ49" i="68"/>
  <c r="AZ48" i="68"/>
  <c r="AZ47" i="68"/>
  <c r="AZ46" i="68"/>
  <c r="AZ45" i="68"/>
  <c r="AZ44" i="68"/>
  <c r="AZ43" i="68"/>
  <c r="AZ42" i="68"/>
  <c r="AZ41" i="68"/>
  <c r="AZ40" i="68"/>
  <c r="AZ39" i="68"/>
  <c r="AZ38" i="68"/>
  <c r="AZ37" i="68"/>
  <c r="AZ36" i="68"/>
  <c r="AZ35" i="68"/>
  <c r="AZ34" i="68"/>
  <c r="AZ33" i="68"/>
  <c r="AZ32" i="68"/>
  <c r="AZ31" i="68"/>
  <c r="AZ30" i="68"/>
  <c r="AZ29" i="68"/>
  <c r="AZ28" i="68"/>
  <c r="AZ27" i="68"/>
  <c r="AZ26" i="68"/>
  <c r="AZ25" i="68"/>
  <c r="AZ24" i="68"/>
  <c r="AZ23" i="68"/>
  <c r="AZ22" i="68"/>
  <c r="AZ21" i="68"/>
  <c r="AZ20" i="68"/>
  <c r="AZ19" i="68"/>
  <c r="AZ18" i="68"/>
  <c r="AZ17" i="68"/>
  <c r="AZ16" i="68"/>
  <c r="AZ15" i="68"/>
  <c r="AZ14" i="68"/>
  <c r="AZ13" i="68"/>
  <c r="AZ12" i="68"/>
  <c r="AZ11" i="68"/>
  <c r="AZ10" i="68"/>
  <c r="AZ9" i="68"/>
  <c r="AZ8" i="68"/>
  <c r="AZ7" i="68"/>
  <c r="AZ6" i="68"/>
  <c r="AZ5" i="68"/>
  <c r="AQ148" i="68"/>
  <c r="AR148" i="68"/>
  <c r="AS148" i="68"/>
  <c r="AT148" i="68"/>
  <c r="AU148" i="68"/>
  <c r="AV148" i="68"/>
  <c r="AW148" i="68"/>
  <c r="AX148" i="68"/>
  <c r="AY148" i="68"/>
  <c r="M148" i="68"/>
  <c r="AY250" i="68"/>
  <c r="AY249" i="68"/>
  <c r="AY248" i="68"/>
  <c r="AY247" i="68"/>
  <c r="AY246" i="68"/>
  <c r="AY245" i="68"/>
  <c r="AY244" i="68"/>
  <c r="AY243" i="68"/>
  <c r="AY242" i="68"/>
  <c r="AY241" i="68"/>
  <c r="AY240" i="68"/>
  <c r="AY239" i="68"/>
  <c r="AY238" i="68"/>
  <c r="AY237" i="68"/>
  <c r="AY236" i="68"/>
  <c r="AY235" i="68"/>
  <c r="AY234" i="68"/>
  <c r="AY233" i="68"/>
  <c r="AY232" i="68"/>
  <c r="AY231" i="68"/>
  <c r="AY230" i="68"/>
  <c r="AY229" i="68"/>
  <c r="AY228" i="68"/>
  <c r="AY227" i="68"/>
  <c r="AY226" i="68"/>
  <c r="AY225" i="68"/>
  <c r="AY224" i="68"/>
  <c r="AY223" i="68"/>
  <c r="AY222" i="68"/>
  <c r="AY221" i="68"/>
  <c r="AY220" i="68"/>
  <c r="AY219" i="68"/>
  <c r="AY218" i="68"/>
  <c r="AY217" i="68"/>
  <c r="AY216" i="68"/>
  <c r="AY215" i="68"/>
  <c r="AY214" i="68"/>
  <c r="AY213" i="68"/>
  <c r="AY212" i="68"/>
  <c r="AY211" i="68"/>
  <c r="AY210" i="68"/>
  <c r="AY209" i="68"/>
  <c r="AY208" i="68"/>
  <c r="AY207" i="68"/>
  <c r="AY206" i="68"/>
  <c r="AY205" i="68"/>
  <c r="AY204" i="68"/>
  <c r="AY203" i="68"/>
  <c r="AY202" i="68"/>
  <c r="AY201" i="68"/>
  <c r="AY200" i="68"/>
  <c r="AY199" i="68"/>
  <c r="AY198" i="68"/>
  <c r="AY197" i="68"/>
  <c r="AY196" i="68"/>
  <c r="AY195" i="68"/>
  <c r="AY194" i="68"/>
  <c r="AY193" i="68"/>
  <c r="AY192" i="68"/>
  <c r="AY191" i="68"/>
  <c r="AY190" i="68"/>
  <c r="AY189" i="68"/>
  <c r="AY188" i="68"/>
  <c r="AY187" i="68"/>
  <c r="AY186" i="68"/>
  <c r="AY185" i="68"/>
  <c r="AY184" i="68"/>
  <c r="AY183" i="68"/>
  <c r="AY182" i="68"/>
  <c r="AY181" i="68"/>
  <c r="AY180" i="68"/>
  <c r="AY179" i="68"/>
  <c r="AY178" i="68"/>
  <c r="AY177" i="68"/>
  <c r="AY176" i="68"/>
  <c r="AY175" i="68"/>
  <c r="AY174" i="68"/>
  <c r="AY173" i="68"/>
  <c r="AY172" i="68"/>
  <c r="AY171" i="68"/>
  <c r="AY170" i="68"/>
  <c r="AY169" i="68"/>
  <c r="AY168" i="68"/>
  <c r="AY167" i="68"/>
  <c r="AY166" i="68"/>
  <c r="AY165" i="68"/>
  <c r="AY164" i="68"/>
  <c r="AY163" i="68"/>
  <c r="AY162" i="68"/>
  <c r="AY161" i="68"/>
  <c r="AY160" i="68"/>
  <c r="AY159" i="68"/>
  <c r="AY158" i="68"/>
  <c r="AY157" i="68"/>
  <c r="AY156" i="68"/>
  <c r="AY154" i="68"/>
  <c r="AY152" i="68"/>
  <c r="AY151" i="68"/>
  <c r="AY26" i="68" l="1"/>
  <c r="AY145" i="68"/>
  <c r="AY137" i="68"/>
  <c r="AY129" i="68"/>
  <c r="AY121" i="68"/>
  <c r="AY113" i="68"/>
  <c r="AY105" i="68"/>
  <c r="AY97" i="68"/>
  <c r="AY89" i="68"/>
  <c r="AY81" i="68"/>
  <c r="AY73" i="68"/>
  <c r="AY65" i="68"/>
  <c r="AY57" i="68"/>
  <c r="AY49" i="68"/>
  <c r="AY41" i="68"/>
  <c r="AY38" i="68"/>
  <c r="AY34" i="68"/>
  <c r="AY33" i="68"/>
  <c r="AY25" i="68"/>
  <c r="AY18" i="68"/>
  <c r="AY17" i="68"/>
  <c r="AY10" i="68"/>
  <c r="AY9" i="68"/>
  <c r="AY146" i="68"/>
  <c r="AY142" i="68"/>
  <c r="AY141" i="68"/>
  <c r="AY138" i="68"/>
  <c r="AY134" i="68"/>
  <c r="AY133" i="68"/>
  <c r="AY130" i="68"/>
  <c r="AY126" i="68"/>
  <c r="AY125" i="68"/>
  <c r="AY122" i="68"/>
  <c r="AY118" i="68"/>
  <c r="AY117" i="68"/>
  <c r="AY114" i="68"/>
  <c r="AY110" i="68"/>
  <c r="AY109" i="68"/>
  <c r="AY106" i="68"/>
  <c r="AY102" i="68"/>
  <c r="AY101" i="68"/>
  <c r="AY98" i="68"/>
  <c r="AY94" i="68"/>
  <c r="AY93" i="68"/>
  <c r="AY90" i="68"/>
  <c r="AY86" i="68"/>
  <c r="AY85" i="68"/>
  <c r="AY82" i="68"/>
  <c r="AY78" i="68"/>
  <c r="AY77" i="68"/>
  <c r="AY74" i="68"/>
  <c r="AY70" i="68"/>
  <c r="AY69" i="68"/>
  <c r="AY66" i="68"/>
  <c r="AY62" i="68"/>
  <c r="AY61" i="68"/>
  <c r="AY58" i="68"/>
  <c r="AY54" i="68"/>
  <c r="AY53" i="68"/>
  <c r="AY50" i="68"/>
  <c r="AY46" i="68"/>
  <c r="AY45" i="68"/>
  <c r="AY42" i="68"/>
  <c r="AY37" i="68"/>
  <c r="AY30" i="68"/>
  <c r="AY29" i="68"/>
  <c r="AY22" i="68"/>
  <c r="AY21" i="68"/>
  <c r="AY14" i="68"/>
  <c r="AY13" i="68"/>
  <c r="AY6" i="68"/>
  <c r="AY147" i="68"/>
  <c r="AY144" i="68"/>
  <c r="AY143" i="68"/>
  <c r="AY140" i="68"/>
  <c r="AY139" i="68"/>
  <c r="AY136" i="68"/>
  <c r="AY135" i="68"/>
  <c r="AY132" i="68"/>
  <c r="AY131" i="68"/>
  <c r="AY128" i="68"/>
  <c r="AY127" i="68"/>
  <c r="AY124" i="68"/>
  <c r="AY123" i="68"/>
  <c r="AY120" i="68"/>
  <c r="AY119" i="68"/>
  <c r="AY116" i="68"/>
  <c r="AY115" i="68"/>
  <c r="AY112" i="68"/>
  <c r="AY111" i="68"/>
  <c r="AY108" i="68"/>
  <c r="AY107" i="68"/>
  <c r="AY104" i="68"/>
  <c r="AY103" i="68"/>
  <c r="AY100" i="68"/>
  <c r="AY99" i="68"/>
  <c r="AY96" i="68"/>
  <c r="AY95" i="68"/>
  <c r="AY92" i="68"/>
  <c r="AY91" i="68"/>
  <c r="AY88" i="68"/>
  <c r="AY87" i="68"/>
  <c r="AY84" i="68"/>
  <c r="AY83" i="68"/>
  <c r="AY80" i="68"/>
  <c r="AY79" i="68"/>
  <c r="AY76" i="68"/>
  <c r="AY75" i="68"/>
  <c r="AY72" i="68"/>
  <c r="AY71" i="68"/>
  <c r="AY68" i="68"/>
  <c r="AY67" i="68"/>
  <c r="AY64" i="68"/>
  <c r="AY63" i="68"/>
  <c r="AY60" i="68"/>
  <c r="AY59" i="68"/>
  <c r="AY56" i="68"/>
  <c r="AY55" i="68"/>
  <c r="AY52" i="68"/>
  <c r="AY51" i="68"/>
  <c r="AY48" i="68"/>
  <c r="AY47" i="68"/>
  <c r="AY44" i="68"/>
  <c r="AY43" i="68"/>
  <c r="AY40" i="68"/>
  <c r="AY39" i="68"/>
  <c r="AY36" i="68"/>
  <c r="AY35" i="68"/>
  <c r="AY32" i="68"/>
  <c r="AY31" i="68"/>
  <c r="AY28" i="68"/>
  <c r="AY27" i="68"/>
  <c r="AY24" i="68"/>
  <c r="AY23" i="68"/>
  <c r="AY20" i="68"/>
  <c r="AY19" i="68"/>
  <c r="AY16" i="68"/>
  <c r="AY15" i="68"/>
  <c r="AY12" i="68"/>
  <c r="AY11" i="68"/>
  <c r="AY8" i="68"/>
  <c r="AY7" i="68"/>
  <c r="C232" i="52" l="1"/>
  <c r="AJ2" i="68"/>
  <c r="AY5" i="68"/>
  <c r="H18" i="33"/>
  <c r="I17" i="33"/>
  <c r="F17" i="33"/>
  <c r="C17" i="33"/>
  <c r="AX250" i="68"/>
  <c r="AX249" i="68"/>
  <c r="AX248" i="68"/>
  <c r="AX247" i="68"/>
  <c r="AX246" i="68"/>
  <c r="AX245" i="68"/>
  <c r="AX244" i="68"/>
  <c r="AX243" i="68"/>
  <c r="AX242" i="68"/>
  <c r="AX241" i="68"/>
  <c r="AX240" i="68"/>
  <c r="AX239" i="68"/>
  <c r="AX238" i="68"/>
  <c r="AX237" i="68"/>
  <c r="AX236" i="68"/>
  <c r="AX235" i="68"/>
  <c r="AX234" i="68"/>
  <c r="AX233" i="68"/>
  <c r="AX232" i="68"/>
  <c r="AX231" i="68"/>
  <c r="AX230" i="68"/>
  <c r="AX229" i="68"/>
  <c r="AX228" i="68"/>
  <c r="AX227" i="68"/>
  <c r="AX226" i="68"/>
  <c r="AX225" i="68"/>
  <c r="AX224" i="68"/>
  <c r="AX223" i="68"/>
  <c r="AX222" i="68"/>
  <c r="AX221" i="68"/>
  <c r="AX220" i="68"/>
  <c r="AX219" i="68"/>
  <c r="AX218" i="68"/>
  <c r="AX217" i="68"/>
  <c r="AX216" i="68"/>
  <c r="AX215" i="68"/>
  <c r="AX214" i="68"/>
  <c r="AX213" i="68"/>
  <c r="AX212" i="68"/>
  <c r="AX211" i="68"/>
  <c r="AX210" i="68"/>
  <c r="AX209" i="68"/>
  <c r="AX208" i="68"/>
  <c r="AX207" i="68"/>
  <c r="AX206" i="68"/>
  <c r="AX205" i="68"/>
  <c r="AX204" i="68"/>
  <c r="AX203" i="68"/>
  <c r="AX202" i="68"/>
  <c r="AX201" i="68"/>
  <c r="AX200" i="68"/>
  <c r="AX199" i="68"/>
  <c r="AX198" i="68"/>
  <c r="AX197" i="68"/>
  <c r="AX196" i="68"/>
  <c r="AX195" i="68"/>
  <c r="AX194" i="68"/>
  <c r="AX193" i="68"/>
  <c r="AX192" i="68"/>
  <c r="AX191" i="68"/>
  <c r="AX190" i="68"/>
  <c r="AX189" i="68"/>
  <c r="AX188" i="68"/>
  <c r="AX187" i="68"/>
  <c r="AX186" i="68"/>
  <c r="AX185" i="68"/>
  <c r="AX184" i="68"/>
  <c r="AX183" i="68"/>
  <c r="AX182" i="68"/>
  <c r="AX181" i="68"/>
  <c r="AX180" i="68"/>
  <c r="AX179" i="68"/>
  <c r="AX178" i="68"/>
  <c r="AX177" i="68"/>
  <c r="AX176" i="68"/>
  <c r="AX175" i="68"/>
  <c r="AX174" i="68"/>
  <c r="AX173" i="68"/>
  <c r="AX172" i="68"/>
  <c r="AX171" i="68"/>
  <c r="AX170" i="68"/>
  <c r="AX169" i="68"/>
  <c r="AX168" i="68"/>
  <c r="AX167" i="68"/>
  <c r="AX166" i="68"/>
  <c r="AX165" i="68"/>
  <c r="AX164" i="68"/>
  <c r="AX163" i="68"/>
  <c r="AX162" i="68"/>
  <c r="AX161" i="68"/>
  <c r="AX160" i="68"/>
  <c r="AX159" i="68"/>
  <c r="AX158" i="68"/>
  <c r="AX157" i="68"/>
  <c r="AX156" i="68"/>
  <c r="AX154" i="68" l="1"/>
  <c r="AX152" i="68"/>
  <c r="AX151" i="68"/>
  <c r="AX147" i="68"/>
  <c r="AX146" i="68"/>
  <c r="AX145" i="68"/>
  <c r="AX144" i="68"/>
  <c r="AX143" i="68"/>
  <c r="AX142" i="68"/>
  <c r="AX141" i="68"/>
  <c r="AX140" i="68"/>
  <c r="AX139" i="68"/>
  <c r="AX138" i="68"/>
  <c r="AX137" i="68"/>
  <c r="AX136" i="68"/>
  <c r="AX135" i="68"/>
  <c r="AX134" i="68"/>
  <c r="AX133" i="68"/>
  <c r="AX132" i="68"/>
  <c r="AX131" i="68"/>
  <c r="AX130" i="68"/>
  <c r="AX129" i="68"/>
  <c r="AX128" i="68"/>
  <c r="AX127" i="68"/>
  <c r="AX126" i="68"/>
  <c r="AX125" i="68"/>
  <c r="AX124" i="68"/>
  <c r="AX123" i="68"/>
  <c r="AX122" i="68"/>
  <c r="AX121" i="68"/>
  <c r="AX120" i="68"/>
  <c r="AX119" i="68"/>
  <c r="AX118" i="68"/>
  <c r="AX117" i="68"/>
  <c r="AX116" i="68"/>
  <c r="AX115" i="68"/>
  <c r="AX114" i="68"/>
  <c r="AX113" i="68"/>
  <c r="AX112" i="68"/>
  <c r="AX111" i="68"/>
  <c r="AX110" i="68"/>
  <c r="AX109" i="68"/>
  <c r="AX108" i="68"/>
  <c r="AX107" i="68"/>
  <c r="AX106" i="68"/>
  <c r="AX105" i="68"/>
  <c r="AX104" i="68"/>
  <c r="AX103" i="68"/>
  <c r="AX102" i="68"/>
  <c r="AX101" i="68"/>
  <c r="AX100" i="68"/>
  <c r="AX99" i="68"/>
  <c r="AX98" i="68"/>
  <c r="AX97" i="68"/>
  <c r="AX96" i="68"/>
  <c r="AX95" i="68"/>
  <c r="AX94" i="68"/>
  <c r="AX93" i="68"/>
  <c r="AX92" i="68"/>
  <c r="AX91" i="68"/>
  <c r="AX90" i="68"/>
  <c r="AX89" i="68"/>
  <c r="AX88" i="68"/>
  <c r="AX87" i="68"/>
  <c r="AX86" i="68"/>
  <c r="AX85" i="68"/>
  <c r="AX84" i="68"/>
  <c r="AX83" i="68"/>
  <c r="AX82" i="68"/>
  <c r="AX81" i="68"/>
  <c r="AX80" i="68"/>
  <c r="AX79" i="68"/>
  <c r="AX78" i="68"/>
  <c r="AX77" i="68"/>
  <c r="AX76" i="68"/>
  <c r="AX75" i="68"/>
  <c r="AX74" i="68"/>
  <c r="AX73" i="68"/>
  <c r="AX72" i="68"/>
  <c r="AX71" i="68"/>
  <c r="AX70" i="68"/>
  <c r="AX69" i="68"/>
  <c r="AX68" i="68"/>
  <c r="AX67" i="68"/>
  <c r="AX66" i="68"/>
  <c r="AX65" i="68"/>
  <c r="AX64" i="68"/>
  <c r="AX63" i="68"/>
  <c r="AX62" i="68"/>
  <c r="AX61" i="68"/>
  <c r="AX60" i="68"/>
  <c r="AX59" i="68"/>
  <c r="AX58" i="68"/>
  <c r="AX57" i="68"/>
  <c r="AX56" i="68"/>
  <c r="AX55" i="68"/>
  <c r="AX54" i="68"/>
  <c r="AX53" i="68"/>
  <c r="AX52" i="68"/>
  <c r="AX51" i="68"/>
  <c r="AX50" i="68"/>
  <c r="AX49" i="68"/>
  <c r="AX48" i="68"/>
  <c r="AX47" i="68"/>
  <c r="AX46" i="68"/>
  <c r="AX45" i="68"/>
  <c r="AX44" i="68"/>
  <c r="AX43" i="68"/>
  <c r="AX42" i="68"/>
  <c r="AX41" i="68"/>
  <c r="AX40" i="68"/>
  <c r="AX39" i="68"/>
  <c r="AX38" i="68"/>
  <c r="AX37" i="68"/>
  <c r="AX36" i="68"/>
  <c r="AX35" i="68"/>
  <c r="AX34" i="68"/>
  <c r="AX33" i="68"/>
  <c r="AX32" i="68"/>
  <c r="AX31" i="68"/>
  <c r="AX30" i="68"/>
  <c r="AX29" i="68"/>
  <c r="AX28" i="68"/>
  <c r="AX27" i="68"/>
  <c r="AX26" i="68"/>
  <c r="AX25" i="68"/>
  <c r="AX24" i="68"/>
  <c r="AX23" i="68"/>
  <c r="AX22" i="68"/>
  <c r="AX21" i="68"/>
  <c r="AX20" i="68"/>
  <c r="AX19" i="68"/>
  <c r="AX18" i="68"/>
  <c r="AX17" i="68"/>
  <c r="AX16" i="68"/>
  <c r="AX15" i="68"/>
  <c r="AX14" i="68"/>
  <c r="AX13" i="68"/>
  <c r="AX12" i="68"/>
  <c r="AX11" i="68"/>
  <c r="AX10" i="68"/>
  <c r="AX9" i="68"/>
  <c r="AX8" i="68"/>
  <c r="AX7" i="68"/>
  <c r="AX6" i="68"/>
  <c r="AX5" i="68"/>
  <c r="AI2" i="68" l="1"/>
  <c r="C13" i="34" l="1"/>
  <c r="C8" i="34"/>
  <c r="E16" i="33" l="1"/>
  <c r="D16" i="33"/>
  <c r="C15" i="73"/>
  <c r="C9" i="73"/>
  <c r="I16" i="33"/>
  <c r="H16" i="33"/>
  <c r="G16" i="33"/>
  <c r="F16" i="33"/>
  <c r="C16" i="33"/>
  <c r="I10" i="33"/>
  <c r="I11" i="33" s="1"/>
  <c r="H10" i="33"/>
  <c r="G10" i="33"/>
  <c r="F10" i="33"/>
  <c r="F11" i="33" s="1"/>
  <c r="E10" i="33"/>
  <c r="C10" i="33"/>
  <c r="C11" i="33" s="1"/>
  <c r="D10" i="33"/>
  <c r="AW250" i="68" l="1"/>
  <c r="AW249" i="68"/>
  <c r="AW248" i="68"/>
  <c r="AW247" i="68"/>
  <c r="AW246" i="68"/>
  <c r="AW245" i="68"/>
  <c r="AW244" i="68"/>
  <c r="AW243" i="68"/>
  <c r="AW242" i="68"/>
  <c r="AW241" i="68"/>
  <c r="AW240" i="68"/>
  <c r="AW239" i="68"/>
  <c r="AW238" i="68"/>
  <c r="AW237" i="68"/>
  <c r="AW236" i="68"/>
  <c r="AW235" i="68"/>
  <c r="AW234" i="68"/>
  <c r="AW233" i="68"/>
  <c r="AW232" i="68"/>
  <c r="AW231" i="68"/>
  <c r="AW230" i="68"/>
  <c r="AW229" i="68"/>
  <c r="AW228" i="68"/>
  <c r="AW227" i="68"/>
  <c r="AW226" i="68"/>
  <c r="AW225" i="68"/>
  <c r="AW224" i="68"/>
  <c r="AW223" i="68"/>
  <c r="AW222" i="68"/>
  <c r="AW221" i="68"/>
  <c r="AW220" i="68"/>
  <c r="AW219" i="68"/>
  <c r="AW218" i="68"/>
  <c r="AW217" i="68"/>
  <c r="AW216" i="68"/>
  <c r="AW215" i="68"/>
  <c r="AW214" i="68"/>
  <c r="AW213" i="68"/>
  <c r="AW212" i="68"/>
  <c r="AW211" i="68"/>
  <c r="AW210" i="68"/>
  <c r="AW209" i="68"/>
  <c r="AW208" i="68"/>
  <c r="AW207" i="68"/>
  <c r="AW206" i="68"/>
  <c r="AW205" i="68"/>
  <c r="AW204" i="68"/>
  <c r="AW203" i="68"/>
  <c r="AW202" i="68"/>
  <c r="AW201" i="68"/>
  <c r="AW200" i="68"/>
  <c r="AW199" i="68"/>
  <c r="AW198" i="68"/>
  <c r="AW197" i="68"/>
  <c r="AW196" i="68"/>
  <c r="AW195" i="68"/>
  <c r="AW194" i="68"/>
  <c r="AW193" i="68"/>
  <c r="AW192" i="68"/>
  <c r="AW191" i="68"/>
  <c r="AW190" i="68"/>
  <c r="AW189" i="68"/>
  <c r="AW188" i="68"/>
  <c r="AW187" i="68"/>
  <c r="AW186" i="68"/>
  <c r="AW185" i="68"/>
  <c r="AW184" i="68"/>
  <c r="AW183" i="68"/>
  <c r="AW182" i="68"/>
  <c r="AW181" i="68"/>
  <c r="AW180" i="68"/>
  <c r="AW179" i="68"/>
  <c r="AW178" i="68"/>
  <c r="AW177" i="68"/>
  <c r="AW176" i="68"/>
  <c r="AW175" i="68"/>
  <c r="AW174" i="68"/>
  <c r="AW173" i="68"/>
  <c r="AW172" i="68"/>
  <c r="AW171" i="68"/>
  <c r="AW170" i="68"/>
  <c r="AW169" i="68"/>
  <c r="AW168" i="68"/>
  <c r="AW167" i="68"/>
  <c r="AW166" i="68"/>
  <c r="AW165" i="68"/>
  <c r="AW164" i="68"/>
  <c r="AW163" i="68"/>
  <c r="AW162" i="68"/>
  <c r="AW161" i="68"/>
  <c r="AW160" i="68"/>
  <c r="AW159" i="68"/>
  <c r="AW158" i="68"/>
  <c r="AW157" i="68"/>
  <c r="AW156" i="68"/>
  <c r="AW147" i="68"/>
  <c r="AW146" i="68"/>
  <c r="AW145" i="68"/>
  <c r="AW144" i="68"/>
  <c r="AW143" i="68"/>
  <c r="AW142" i="68"/>
  <c r="AW141" i="68"/>
  <c r="AW140" i="68"/>
  <c r="AW139" i="68"/>
  <c r="AW138" i="68"/>
  <c r="AW137" i="68"/>
  <c r="AW136" i="68"/>
  <c r="AW135" i="68"/>
  <c r="AW134" i="68"/>
  <c r="AW133" i="68"/>
  <c r="AW132" i="68"/>
  <c r="AW131" i="68"/>
  <c r="AW130" i="68"/>
  <c r="AW129" i="68"/>
  <c r="AW128" i="68"/>
  <c r="AW127" i="68"/>
  <c r="AW126" i="68"/>
  <c r="AW125" i="68"/>
  <c r="AW124" i="68"/>
  <c r="AW123" i="68"/>
  <c r="AW122" i="68"/>
  <c r="AW121" i="68"/>
  <c r="AW120" i="68"/>
  <c r="AW119" i="68"/>
  <c r="AW118" i="68"/>
  <c r="AW117" i="68"/>
  <c r="AW116" i="68"/>
  <c r="AW115" i="68"/>
  <c r="AW114" i="68"/>
  <c r="AW113" i="68"/>
  <c r="AW112" i="68"/>
  <c r="AW111" i="68"/>
  <c r="AW110" i="68"/>
  <c r="AW109" i="68"/>
  <c r="AW108" i="68"/>
  <c r="AW107" i="68"/>
  <c r="AW106" i="68"/>
  <c r="AW105" i="68"/>
  <c r="AW104" i="68"/>
  <c r="AW103" i="68"/>
  <c r="AW102" i="68"/>
  <c r="AW101" i="68"/>
  <c r="AW100" i="68"/>
  <c r="AW99" i="68"/>
  <c r="AW98" i="68"/>
  <c r="AW97" i="68"/>
  <c r="AW96" i="68"/>
  <c r="AW95" i="68"/>
  <c r="AW94" i="68"/>
  <c r="AW93" i="68"/>
  <c r="AW92" i="68"/>
  <c r="AW91" i="68"/>
  <c r="AW90" i="68"/>
  <c r="AW89" i="68"/>
  <c r="AW88" i="68"/>
  <c r="AW87" i="68"/>
  <c r="AW86" i="68"/>
  <c r="AW85" i="68"/>
  <c r="AW84" i="68"/>
  <c r="AW83" i="68"/>
  <c r="AW82" i="68"/>
  <c r="AW81" i="68"/>
  <c r="AW80" i="68"/>
  <c r="AW79" i="68"/>
  <c r="AW78" i="68"/>
  <c r="AW77" i="68"/>
  <c r="AW76" i="68"/>
  <c r="AW75" i="68"/>
  <c r="AW74" i="68"/>
  <c r="AW73" i="68"/>
  <c r="AW72" i="68"/>
  <c r="AW71" i="68"/>
  <c r="AW70" i="68"/>
  <c r="AW69" i="68"/>
  <c r="AW68" i="68"/>
  <c r="AW67" i="68"/>
  <c r="AW66" i="68"/>
  <c r="AW65" i="68"/>
  <c r="AW64" i="68"/>
  <c r="AW63" i="68"/>
  <c r="AW62" i="68"/>
  <c r="AW61" i="68"/>
  <c r="AW60" i="68"/>
  <c r="AW59" i="68"/>
  <c r="AW58" i="68"/>
  <c r="AW57" i="68"/>
  <c r="AW56" i="68"/>
  <c r="AW55" i="68"/>
  <c r="AW54" i="68"/>
  <c r="AW53" i="68"/>
  <c r="AW52" i="68"/>
  <c r="AW51" i="68"/>
  <c r="AW50" i="68"/>
  <c r="AW49" i="68"/>
  <c r="AW48" i="68"/>
  <c r="AW47" i="68"/>
  <c r="AW46" i="68"/>
  <c r="AW45" i="68"/>
  <c r="AW44" i="68"/>
  <c r="AW43" i="68"/>
  <c r="AW42" i="68"/>
  <c r="AW41" i="68"/>
  <c r="AW40" i="68"/>
  <c r="AW39" i="68"/>
  <c r="AW38" i="68"/>
  <c r="AW37" i="68"/>
  <c r="AW36" i="68"/>
  <c r="AW35" i="68"/>
  <c r="AW34" i="68"/>
  <c r="AW33" i="68"/>
  <c r="AW32" i="68"/>
  <c r="AW31" i="68"/>
  <c r="AW30" i="68"/>
  <c r="AW29" i="68"/>
  <c r="AW28" i="68"/>
  <c r="AW27" i="68"/>
  <c r="AW26" i="68"/>
  <c r="AW25" i="68"/>
  <c r="AW24" i="68"/>
  <c r="AW23" i="68"/>
  <c r="AW22" i="68"/>
  <c r="AW21" i="68"/>
  <c r="AW20" i="68"/>
  <c r="AW19" i="68"/>
  <c r="AW18" i="68"/>
  <c r="AW17" i="68"/>
  <c r="AW16" i="68"/>
  <c r="AW15" i="68"/>
  <c r="AW14" i="68"/>
  <c r="AW13" i="68"/>
  <c r="AW12" i="68"/>
  <c r="AW11" i="68"/>
  <c r="AW10" i="68"/>
  <c r="AW9" i="68"/>
  <c r="AW8" i="68"/>
  <c r="AW7" i="68"/>
  <c r="AW6" i="68"/>
  <c r="AW5" i="68"/>
  <c r="AW154" i="68"/>
  <c r="AW152" i="68"/>
  <c r="AW151" i="68"/>
  <c r="AH2" i="68" l="1"/>
  <c r="F100" i="35" l="1"/>
  <c r="F22" i="24" s="1"/>
  <c r="F147" i="68" l="1"/>
  <c r="G147" i="68" s="1"/>
  <c r="G249" i="68"/>
  <c r="G248" i="68"/>
  <c r="G247" i="68"/>
  <c r="G246" i="68"/>
  <c r="G245" i="68"/>
  <c r="G244" i="68"/>
  <c r="G243" i="68"/>
  <c r="G242" i="68"/>
  <c r="G241" i="68"/>
  <c r="G240" i="68"/>
  <c r="G238" i="68"/>
  <c r="E17" i="33" s="1"/>
  <c r="G237" i="68"/>
  <c r="G236" i="68"/>
  <c r="G17" i="33" s="1"/>
  <c r="G235" i="68"/>
  <c r="G234" i="68"/>
  <c r="G233" i="68"/>
  <c r="G232" i="68"/>
  <c r="G231" i="68"/>
  <c r="G230" i="68"/>
  <c r="G229" i="68"/>
  <c r="G228" i="68"/>
  <c r="G227" i="68"/>
  <c r="G226" i="68"/>
  <c r="G225" i="68"/>
  <c r="G224" i="68"/>
  <c r="G223" i="68"/>
  <c r="G222" i="68"/>
  <c r="G221" i="68"/>
  <c r="G220" i="68"/>
  <c r="G219" i="68"/>
  <c r="G218" i="68"/>
  <c r="G217" i="68"/>
  <c r="G216" i="68"/>
  <c r="G215" i="68"/>
  <c r="G214" i="68"/>
  <c r="G213" i="68"/>
  <c r="G212" i="68"/>
  <c r="G211" i="68"/>
  <c r="G210" i="68"/>
  <c r="G209" i="68"/>
  <c r="G208" i="68"/>
  <c r="G207" i="68"/>
  <c r="G206" i="68"/>
  <c r="G205" i="68"/>
  <c r="G204" i="68"/>
  <c r="G203" i="68"/>
  <c r="G202" i="68"/>
  <c r="G201" i="68"/>
  <c r="G200" i="68"/>
  <c r="G199" i="68"/>
  <c r="G198" i="68"/>
  <c r="G197" i="68"/>
  <c r="G196" i="68"/>
  <c r="G195" i="68"/>
  <c r="G194" i="68"/>
  <c r="G193" i="68"/>
  <c r="G192" i="68"/>
  <c r="G191" i="68"/>
  <c r="G190" i="68"/>
  <c r="G189" i="68"/>
  <c r="G188" i="68"/>
  <c r="G187" i="68"/>
  <c r="G186" i="68"/>
  <c r="G185" i="68"/>
  <c r="G184" i="68"/>
  <c r="G183" i="68"/>
  <c r="G182" i="68"/>
  <c r="G181" i="68"/>
  <c r="G180" i="68"/>
  <c r="G179" i="68"/>
  <c r="G178" i="68"/>
  <c r="G177" i="68"/>
  <c r="G176" i="68"/>
  <c r="G175" i="68"/>
  <c r="G174" i="68"/>
  <c r="G173" i="68"/>
  <c r="G172" i="68"/>
  <c r="G171" i="68"/>
  <c r="G170" i="68"/>
  <c r="G169" i="68"/>
  <c r="G168" i="68"/>
  <c r="G167" i="68"/>
  <c r="G166" i="68"/>
  <c r="G165" i="68"/>
  <c r="G164" i="68"/>
  <c r="G163" i="68"/>
  <c r="G162" i="68"/>
  <c r="G161" i="68"/>
  <c r="G160" i="68"/>
  <c r="G159" i="68"/>
  <c r="G158" i="68"/>
  <c r="G157" i="68"/>
  <c r="G156" i="68"/>
  <c r="G250" i="68"/>
  <c r="AQ147" i="68"/>
  <c r="AR147" i="68"/>
  <c r="AS147" i="68"/>
  <c r="AT147" i="68"/>
  <c r="AU147" i="68"/>
  <c r="AQ250" i="68"/>
  <c r="AR250" i="68"/>
  <c r="AS250" i="68"/>
  <c r="AT250" i="68"/>
  <c r="AU250" i="68"/>
  <c r="M147" i="68"/>
  <c r="M250" i="68"/>
  <c r="AV215" i="68"/>
  <c r="AV205" i="68"/>
  <c r="AV172" i="68"/>
  <c r="AV159" i="68"/>
  <c r="AV113" i="68"/>
  <c r="AV59" i="68"/>
  <c r="AV7" i="68"/>
  <c r="AV6" i="68"/>
  <c r="AV5" i="68"/>
  <c r="C16" i="73" l="1"/>
  <c r="C18" i="73" s="1"/>
  <c r="C14" i="34"/>
  <c r="C16" i="34" s="1"/>
  <c r="H17" i="33"/>
  <c r="H19" i="33" s="1"/>
  <c r="G239" i="68"/>
  <c r="D17" i="33" s="1"/>
  <c r="C111" i="52" l="1"/>
  <c r="C140" i="52"/>
  <c r="F146" i="68" l="1"/>
  <c r="F145" i="68"/>
  <c r="F144" i="68"/>
  <c r="F143" i="68"/>
  <c r="G143" i="68" s="1"/>
  <c r="F142" i="68"/>
  <c r="F141" i="68"/>
  <c r="F140" i="68"/>
  <c r="F139" i="68"/>
  <c r="F138" i="68"/>
  <c r="F137" i="68"/>
  <c r="F136" i="68"/>
  <c r="F135" i="68"/>
  <c r="F134" i="68"/>
  <c r="F133" i="68"/>
  <c r="F132" i="68"/>
  <c r="F131" i="68"/>
  <c r="F130" i="68"/>
  <c r="F129" i="68"/>
  <c r="F128" i="68"/>
  <c r="F127" i="68"/>
  <c r="F126" i="68"/>
  <c r="F125" i="68"/>
  <c r="F124" i="68"/>
  <c r="F123" i="68"/>
  <c r="F122" i="68"/>
  <c r="F121" i="68"/>
  <c r="F120" i="68"/>
  <c r="F119" i="68"/>
  <c r="F118" i="68"/>
  <c r="F117" i="68"/>
  <c r="F116" i="68"/>
  <c r="F115" i="68"/>
  <c r="F114" i="68"/>
  <c r="F113" i="68"/>
  <c r="F112" i="68"/>
  <c r="F111" i="68"/>
  <c r="F110" i="68"/>
  <c r="F109" i="68"/>
  <c r="F108" i="68"/>
  <c r="F107" i="68"/>
  <c r="F106" i="68"/>
  <c r="F105" i="68"/>
  <c r="F104" i="68"/>
  <c r="F103" i="68"/>
  <c r="F102" i="68"/>
  <c r="F101" i="68"/>
  <c r="F100" i="68"/>
  <c r="F99" i="68"/>
  <c r="F98" i="68"/>
  <c r="F97" i="68"/>
  <c r="F96" i="68"/>
  <c r="F95" i="68"/>
  <c r="F94" i="68"/>
  <c r="F93" i="68"/>
  <c r="F92" i="68"/>
  <c r="F91" i="68"/>
  <c r="F90" i="68"/>
  <c r="F89" i="68"/>
  <c r="F88" i="68"/>
  <c r="F87" i="68"/>
  <c r="F86" i="68"/>
  <c r="F85" i="68"/>
  <c r="F84" i="68"/>
  <c r="F83" i="68"/>
  <c r="F82" i="68"/>
  <c r="F81" i="68"/>
  <c r="F80" i="68"/>
  <c r="F79" i="68"/>
  <c r="F78" i="68"/>
  <c r="F77" i="68"/>
  <c r="F76" i="68"/>
  <c r="F75" i="68"/>
  <c r="F74" i="68"/>
  <c r="F73" i="68"/>
  <c r="F72" i="68"/>
  <c r="F71" i="68"/>
  <c r="F70" i="68"/>
  <c r="F69" i="68"/>
  <c r="F68" i="68"/>
  <c r="F67" i="68"/>
  <c r="F66" i="68"/>
  <c r="F65" i="68"/>
  <c r="F64" i="68"/>
  <c r="F63" i="68"/>
  <c r="F62" i="68"/>
  <c r="F61" i="68"/>
  <c r="F60" i="68"/>
  <c r="F59" i="68"/>
  <c r="F58" i="68"/>
  <c r="F57" i="68"/>
  <c r="F56" i="68"/>
  <c r="F55" i="68"/>
  <c r="F54" i="68"/>
  <c r="F53" i="68"/>
  <c r="F52" i="68"/>
  <c r="F51" i="68"/>
  <c r="F50" i="68"/>
  <c r="F49" i="68"/>
  <c r="F48" i="68"/>
  <c r="F47" i="68"/>
  <c r="F46" i="68"/>
  <c r="F45" i="68"/>
  <c r="F44" i="68"/>
  <c r="F43" i="68"/>
  <c r="F42" i="68"/>
  <c r="F41" i="68"/>
  <c r="F40" i="68"/>
  <c r="F39" i="68"/>
  <c r="F38" i="68"/>
  <c r="F37" i="68"/>
  <c r="F36" i="68"/>
  <c r="F35" i="68"/>
  <c r="F34" i="68"/>
  <c r="F33" i="68"/>
  <c r="F32" i="68"/>
  <c r="F31" i="68"/>
  <c r="F30" i="68"/>
  <c r="F29" i="68"/>
  <c r="F28" i="68"/>
  <c r="F27" i="68"/>
  <c r="F26" i="68"/>
  <c r="F25" i="68"/>
  <c r="F24" i="68"/>
  <c r="F23" i="68"/>
  <c r="F22" i="68"/>
  <c r="F21" i="68"/>
  <c r="F20" i="68"/>
  <c r="F19" i="68"/>
  <c r="F18" i="68"/>
  <c r="F17" i="68"/>
  <c r="F16" i="68"/>
  <c r="F15" i="68"/>
  <c r="F14" i="68"/>
  <c r="F13" i="68"/>
  <c r="F12" i="68"/>
  <c r="F11" i="68"/>
  <c r="F10" i="68"/>
  <c r="F9" i="68"/>
  <c r="F8" i="68"/>
  <c r="F7" i="68"/>
  <c r="F6" i="68"/>
  <c r="F5" i="68"/>
  <c r="B4" i="82" l="1"/>
  <c r="F3" i="68"/>
  <c r="B8" i="82" l="1"/>
  <c r="C4" i="82" s="1"/>
  <c r="AU215" i="68"/>
  <c r="AU205" i="68"/>
  <c r="AU172" i="68"/>
  <c r="AU59" i="68"/>
  <c r="AU7" i="68"/>
  <c r="AU6" i="68"/>
  <c r="AU5" i="68"/>
  <c r="D4" i="82" l="1"/>
  <c r="C7" i="82"/>
  <c r="D7" i="82" s="1"/>
  <c r="C5" i="82"/>
  <c r="D5" i="82" s="1"/>
  <c r="C6" i="82"/>
  <c r="D6" i="82" s="1"/>
  <c r="R2" i="68"/>
  <c r="Q2" i="68"/>
  <c r="P2" i="68"/>
  <c r="D8" i="82" l="1"/>
  <c r="C8" i="82"/>
  <c r="AT146" i="68"/>
  <c r="AT145" i="68"/>
  <c r="AT144" i="68"/>
  <c r="AT143" i="68"/>
  <c r="AT142" i="68"/>
  <c r="AT141" i="68"/>
  <c r="AT140" i="68"/>
  <c r="AT139" i="68"/>
  <c r="AT138" i="68"/>
  <c r="AT137" i="68"/>
  <c r="AT136" i="68"/>
  <c r="AT135" i="68"/>
  <c r="AT134" i="68"/>
  <c r="AT133" i="68"/>
  <c r="AT132" i="68"/>
  <c r="AT131" i="68"/>
  <c r="AT130" i="68"/>
  <c r="AT129" i="68"/>
  <c r="AT128" i="68"/>
  <c r="AT127" i="68"/>
  <c r="AT126" i="68"/>
  <c r="AT125" i="68"/>
  <c r="AT124" i="68"/>
  <c r="AT123" i="68"/>
  <c r="AT122" i="68"/>
  <c r="AT121" i="68"/>
  <c r="AT120" i="68"/>
  <c r="AT119" i="68"/>
  <c r="AT118" i="68"/>
  <c r="AT117" i="68"/>
  <c r="AT116" i="68"/>
  <c r="AT115" i="68"/>
  <c r="AT114" i="68"/>
  <c r="AT113" i="68"/>
  <c r="AT112" i="68"/>
  <c r="AT111" i="68"/>
  <c r="AT110" i="68"/>
  <c r="AT109" i="68"/>
  <c r="AT108" i="68"/>
  <c r="AT107" i="68"/>
  <c r="AT106" i="68"/>
  <c r="AT105" i="68"/>
  <c r="AT104" i="68"/>
  <c r="AT103" i="68"/>
  <c r="AT102" i="68"/>
  <c r="AT101" i="68"/>
  <c r="AT100" i="68"/>
  <c r="AT99" i="68"/>
  <c r="AT98" i="68"/>
  <c r="AT97" i="68"/>
  <c r="AT96" i="68"/>
  <c r="AT95" i="68"/>
  <c r="AT94" i="68"/>
  <c r="AT93" i="68"/>
  <c r="AT92" i="68"/>
  <c r="AT91" i="68"/>
  <c r="AT90" i="68"/>
  <c r="AT89" i="68"/>
  <c r="AT88" i="68"/>
  <c r="AT87" i="68"/>
  <c r="AT86" i="68"/>
  <c r="AT85" i="68"/>
  <c r="AT84" i="68"/>
  <c r="AT83" i="68"/>
  <c r="AT82" i="68"/>
  <c r="AT81" i="68"/>
  <c r="AT80" i="68"/>
  <c r="AT79" i="68"/>
  <c r="AT78" i="68"/>
  <c r="AT77" i="68"/>
  <c r="AT76" i="68"/>
  <c r="AT75" i="68"/>
  <c r="AT74" i="68"/>
  <c r="AT73" i="68"/>
  <c r="AT72" i="68"/>
  <c r="AT71" i="68"/>
  <c r="AT70" i="68"/>
  <c r="AT69" i="68"/>
  <c r="AT68" i="68"/>
  <c r="AT67" i="68"/>
  <c r="AT66" i="68"/>
  <c r="AT65" i="68"/>
  <c r="AT64" i="68"/>
  <c r="AT63" i="68"/>
  <c r="AT62" i="68"/>
  <c r="AT61" i="68"/>
  <c r="AT60" i="68"/>
  <c r="AT59" i="68"/>
  <c r="AT58" i="68"/>
  <c r="AT57" i="68"/>
  <c r="AT56" i="68"/>
  <c r="AT55" i="68"/>
  <c r="AT54" i="68"/>
  <c r="AT53" i="68"/>
  <c r="AT52" i="68"/>
  <c r="AT51" i="68"/>
  <c r="AT50" i="68"/>
  <c r="AT49" i="68"/>
  <c r="AT48" i="68"/>
  <c r="AT47" i="68"/>
  <c r="AT46" i="68"/>
  <c r="AT45" i="68"/>
  <c r="AT44" i="68"/>
  <c r="AT43" i="68"/>
  <c r="AT42" i="68"/>
  <c r="AT41" i="68"/>
  <c r="AT40" i="68"/>
  <c r="AT39" i="68"/>
  <c r="AT38" i="68"/>
  <c r="AT37" i="68"/>
  <c r="AT36" i="68"/>
  <c r="AT35" i="68"/>
  <c r="AT34" i="68"/>
  <c r="AT33" i="68"/>
  <c r="AT32" i="68"/>
  <c r="AT31" i="68"/>
  <c r="AT30" i="68"/>
  <c r="AT29" i="68"/>
  <c r="AT28" i="68"/>
  <c r="AT27" i="68"/>
  <c r="AT26" i="68"/>
  <c r="AT25" i="68"/>
  <c r="AT24" i="68"/>
  <c r="AT23" i="68"/>
  <c r="AT22" i="68"/>
  <c r="AT21" i="68"/>
  <c r="AT20" i="68"/>
  <c r="AT19" i="68"/>
  <c r="AT18" i="68"/>
  <c r="AT17" i="68"/>
  <c r="AT16" i="68"/>
  <c r="AT15" i="68"/>
  <c r="AT14" i="68"/>
  <c r="AT13" i="68"/>
  <c r="AT12" i="68"/>
  <c r="AT11" i="68"/>
  <c r="AT10" i="68"/>
  <c r="AT9" i="68"/>
  <c r="AT8" i="68"/>
  <c r="AT7" i="68"/>
  <c r="AT6" i="68"/>
  <c r="AT5" i="68"/>
  <c r="AT157" i="68"/>
  <c r="AT158" i="68"/>
  <c r="AT159" i="68"/>
  <c r="AT160" i="68"/>
  <c r="AT161" i="68"/>
  <c r="AT162" i="68"/>
  <c r="AT163" i="68"/>
  <c r="AT164" i="68"/>
  <c r="AT165" i="68"/>
  <c r="AT166" i="68"/>
  <c r="AT167" i="68"/>
  <c r="AT168" i="68"/>
  <c r="AT169" i="68"/>
  <c r="AT170" i="68"/>
  <c r="AT171" i="68"/>
  <c r="AT172" i="68"/>
  <c r="AT173" i="68"/>
  <c r="AT174" i="68"/>
  <c r="AT175" i="68"/>
  <c r="AT176" i="68"/>
  <c r="AT177" i="68"/>
  <c r="AT178" i="68"/>
  <c r="AT179" i="68"/>
  <c r="AT180" i="68"/>
  <c r="AT181" i="68"/>
  <c r="AT182" i="68"/>
  <c r="AT183" i="68"/>
  <c r="AT184" i="68"/>
  <c r="AT185" i="68"/>
  <c r="AT186" i="68"/>
  <c r="AT187" i="68"/>
  <c r="AT188" i="68"/>
  <c r="AT189" i="68"/>
  <c r="AT190" i="68"/>
  <c r="AT191" i="68"/>
  <c r="AT192" i="68"/>
  <c r="AT193" i="68"/>
  <c r="AT194" i="68"/>
  <c r="AT195" i="68"/>
  <c r="AT196" i="68"/>
  <c r="AT197" i="68"/>
  <c r="AT198" i="68"/>
  <c r="AT199" i="68"/>
  <c r="AT200" i="68"/>
  <c r="AT201" i="68"/>
  <c r="AT202" i="68"/>
  <c r="AT203" i="68"/>
  <c r="AT204" i="68"/>
  <c r="AT205" i="68"/>
  <c r="AT206" i="68"/>
  <c r="AT207" i="68"/>
  <c r="AT208" i="68"/>
  <c r="AT209" i="68"/>
  <c r="AT210" i="68"/>
  <c r="AT211" i="68"/>
  <c r="AT212" i="68"/>
  <c r="AT213" i="68"/>
  <c r="AT214" i="68"/>
  <c r="AT215" i="68"/>
  <c r="AT216" i="68"/>
  <c r="AT217" i="68"/>
  <c r="AT218" i="68"/>
  <c r="AT219" i="68"/>
  <c r="AT220" i="68"/>
  <c r="AT221" i="68"/>
  <c r="AT222" i="68"/>
  <c r="AT223" i="68"/>
  <c r="AT224" i="68"/>
  <c r="AT225" i="68"/>
  <c r="AT226" i="68"/>
  <c r="AT227" i="68"/>
  <c r="AT228" i="68"/>
  <c r="AT229" i="68"/>
  <c r="AT230" i="68"/>
  <c r="AT231" i="68"/>
  <c r="AT232" i="68"/>
  <c r="AT233" i="68"/>
  <c r="AT234" i="68"/>
  <c r="AT235" i="68"/>
  <c r="AT236" i="68"/>
  <c r="AT237" i="68"/>
  <c r="AT238" i="68"/>
  <c r="AT239" i="68"/>
  <c r="AT240" i="68"/>
  <c r="AT241" i="68"/>
  <c r="AT242" i="68"/>
  <c r="AT243" i="68"/>
  <c r="AT244" i="68"/>
  <c r="AT245" i="68"/>
  <c r="AT246" i="68"/>
  <c r="AT247" i="68"/>
  <c r="AT248" i="68"/>
  <c r="AT249" i="68"/>
  <c r="AT156" i="68"/>
  <c r="AE2" i="68"/>
  <c r="AT154" i="68"/>
  <c r="AT152" i="68"/>
  <c r="AT151" i="68"/>
  <c r="B9" i="73" l="1"/>
  <c r="AS215" i="68" l="1"/>
  <c r="AS205" i="68"/>
  <c r="AS172" i="68"/>
  <c r="AQ153" i="68" l="1"/>
  <c r="M120" i="68"/>
  <c r="M20" i="68" l="1"/>
  <c r="AR249" i="68"/>
  <c r="AR242" i="68"/>
  <c r="AR240" i="68"/>
  <c r="AR235" i="68"/>
  <c r="AR215" i="68"/>
  <c r="AR213" i="68"/>
  <c r="AR211" i="68"/>
  <c r="AR205" i="68"/>
  <c r="AR203" i="68"/>
  <c r="AR188" i="68"/>
  <c r="AR184" i="68"/>
  <c r="AR183" i="68"/>
  <c r="AR181" i="68"/>
  <c r="AR180" i="68"/>
  <c r="AR172" i="68"/>
  <c r="AR170" i="68"/>
  <c r="AR164" i="68"/>
  <c r="AR162" i="68"/>
  <c r="AR159" i="68"/>
  <c r="AR157" i="68"/>
  <c r="AR145" i="68"/>
  <c r="AR143" i="68"/>
  <c r="AR142" i="68"/>
  <c r="AR141" i="68"/>
  <c r="AR140" i="68"/>
  <c r="AR139" i="68"/>
  <c r="AR138" i="68"/>
  <c r="AR137" i="68"/>
  <c r="AR134" i="68"/>
  <c r="AR133" i="68"/>
  <c r="AR131" i="68"/>
  <c r="AR129" i="68"/>
  <c r="AR125" i="68"/>
  <c r="AR124" i="68"/>
  <c r="AR123" i="68"/>
  <c r="AR118" i="68"/>
  <c r="AR116" i="68"/>
  <c r="AR115" i="68"/>
  <c r="AR114" i="68"/>
  <c r="AR113" i="68"/>
  <c r="AR107" i="68"/>
  <c r="AR104" i="68"/>
  <c r="AR101" i="68"/>
  <c r="AR99" i="68"/>
  <c r="AR98" i="68"/>
  <c r="AR95" i="68"/>
  <c r="AR94" i="68"/>
  <c r="AR93" i="68"/>
  <c r="AR92" i="68"/>
  <c r="AR90" i="68"/>
  <c r="AR78" i="68"/>
  <c r="AR77" i="68"/>
  <c r="AR67" i="68"/>
  <c r="AR66" i="68"/>
  <c r="AR60" i="68"/>
  <c r="AR59" i="68"/>
  <c r="AR58" i="68"/>
  <c r="AR56" i="68"/>
  <c r="AR55" i="68"/>
  <c r="AR54" i="68"/>
  <c r="AR53" i="68"/>
  <c r="AR52" i="68"/>
  <c r="AR51" i="68"/>
  <c r="AR48" i="68"/>
  <c r="AR45" i="68"/>
  <c r="AR42" i="68"/>
  <c r="AR38" i="68"/>
  <c r="AR35" i="68"/>
  <c r="AR34" i="68"/>
  <c r="AR32" i="68"/>
  <c r="AR31" i="68"/>
  <c r="AR28" i="68"/>
  <c r="AR27" i="68"/>
  <c r="AR24" i="68"/>
  <c r="AR22" i="68"/>
  <c r="AR21" i="68"/>
  <c r="AR12" i="68"/>
  <c r="AR8" i="68"/>
  <c r="AR7" i="68"/>
  <c r="AR6" i="68"/>
  <c r="AR248" i="68"/>
  <c r="AR247" i="68"/>
  <c r="AR246" i="68"/>
  <c r="AR245" i="68"/>
  <c r="AR244" i="68"/>
  <c r="AR243" i="68"/>
  <c r="AR241" i="68"/>
  <c r="AR239" i="68"/>
  <c r="AR238" i="68"/>
  <c r="AR237" i="68"/>
  <c r="AR236" i="68"/>
  <c r="AR234" i="68"/>
  <c r="AR233" i="68"/>
  <c r="AR232" i="68"/>
  <c r="AR231" i="68"/>
  <c r="AR230" i="68"/>
  <c r="AR229" i="68"/>
  <c r="AR228" i="68"/>
  <c r="AR227" i="68"/>
  <c r="AR226" i="68"/>
  <c r="AR225" i="68"/>
  <c r="AR224" i="68"/>
  <c r="AR223" i="68"/>
  <c r="AR222" i="68"/>
  <c r="AR221" i="68"/>
  <c r="AR220" i="68"/>
  <c r="AR219" i="68"/>
  <c r="AR218" i="68"/>
  <c r="AR217" i="68"/>
  <c r="AR216" i="68"/>
  <c r="AR214" i="68"/>
  <c r="AR212" i="68"/>
  <c r="AR210" i="68"/>
  <c r="AR209" i="68"/>
  <c r="AR208" i="68"/>
  <c r="AR207" i="68"/>
  <c r="AR206" i="68"/>
  <c r="AR204" i="68"/>
  <c r="AR202" i="68"/>
  <c r="AR201" i="68"/>
  <c r="AR200" i="68"/>
  <c r="AR199" i="68"/>
  <c r="AR198" i="68"/>
  <c r="AR197" i="68"/>
  <c r="AR196" i="68"/>
  <c r="AR195" i="68"/>
  <c r="AR194" i="68"/>
  <c r="AR193" i="68"/>
  <c r="AR192" i="68"/>
  <c r="AR191" i="68"/>
  <c r="AR190" i="68"/>
  <c r="AR189" i="68"/>
  <c r="AR187" i="68"/>
  <c r="AR186" i="68"/>
  <c r="AR185" i="68"/>
  <c r="AR182" i="68"/>
  <c r="AR179" i="68"/>
  <c r="AR178" i="68"/>
  <c r="AR177" i="68"/>
  <c r="AR176" i="68"/>
  <c r="AR175" i="68"/>
  <c r="AR174" i="68"/>
  <c r="AR173" i="68"/>
  <c r="AR171" i="68"/>
  <c r="AR169" i="68"/>
  <c r="AR168" i="68"/>
  <c r="AR167" i="68"/>
  <c r="AR166" i="68"/>
  <c r="AR165" i="68"/>
  <c r="AR163" i="68"/>
  <c r="AR161" i="68"/>
  <c r="AR160" i="68"/>
  <c r="AR158" i="68"/>
  <c r="AR156" i="68"/>
  <c r="AR154" i="68"/>
  <c r="AR153" i="68"/>
  <c r="AR152" i="68"/>
  <c r="AR151" i="68"/>
  <c r="AR146" i="68"/>
  <c r="AR144" i="68"/>
  <c r="AR136" i="68"/>
  <c r="AR135" i="68"/>
  <c r="AR132" i="68"/>
  <c r="AR130" i="68"/>
  <c r="AR128" i="68"/>
  <c r="AR127" i="68"/>
  <c r="AR126" i="68"/>
  <c r="AR122" i="68"/>
  <c r="AR121" i="68"/>
  <c r="AR120" i="68"/>
  <c r="AR119" i="68"/>
  <c r="AR117" i="68"/>
  <c r="AR112" i="68"/>
  <c r="AR111" i="68"/>
  <c r="AR110" i="68"/>
  <c r="AR109" i="68"/>
  <c r="AR108" i="68"/>
  <c r="AR106" i="68"/>
  <c r="AR105" i="68"/>
  <c r="AR103" i="68"/>
  <c r="AR102" i="68"/>
  <c r="AR100" i="68"/>
  <c r="AR97" i="68"/>
  <c r="AR96" i="68"/>
  <c r="AR91" i="68"/>
  <c r="AR89" i="68"/>
  <c r="AR88" i="68"/>
  <c r="AR87" i="68"/>
  <c r="AR86" i="68"/>
  <c r="AR85" i="68"/>
  <c r="AR84" i="68"/>
  <c r="AR83" i="68"/>
  <c r="AR82" i="68"/>
  <c r="AR81" i="68"/>
  <c r="AR80" i="68"/>
  <c r="AR79" i="68"/>
  <c r="AR76" i="68"/>
  <c r="AR75" i="68"/>
  <c r="AR74" i="68"/>
  <c r="AR73" i="68"/>
  <c r="AR72" i="68"/>
  <c r="AR71" i="68"/>
  <c r="AR70" i="68"/>
  <c r="AR69" i="68"/>
  <c r="AR68" i="68"/>
  <c r="AR65" i="68"/>
  <c r="AR64" i="68"/>
  <c r="AR63" i="68"/>
  <c r="AR62" i="68"/>
  <c r="AR61" i="68"/>
  <c r="AR57" i="68"/>
  <c r="AR50" i="68"/>
  <c r="AR49" i="68"/>
  <c r="AR47" i="68"/>
  <c r="AR46" i="68"/>
  <c r="AR44" i="68"/>
  <c r="AR43" i="68"/>
  <c r="AR41" i="68"/>
  <c r="AR40" i="68"/>
  <c r="AR39" i="68"/>
  <c r="AR37" i="68"/>
  <c r="AR36" i="68"/>
  <c r="AR33" i="68"/>
  <c r="AR30" i="68"/>
  <c r="AR29" i="68"/>
  <c r="AR26" i="68"/>
  <c r="AR25" i="68"/>
  <c r="AR23" i="68"/>
  <c r="AR20" i="68"/>
  <c r="AR19" i="68"/>
  <c r="AR18" i="68"/>
  <c r="AR17" i="68"/>
  <c r="AR16" i="68"/>
  <c r="AR15" i="68"/>
  <c r="AR14" i="68"/>
  <c r="AR13" i="68"/>
  <c r="AR11" i="68"/>
  <c r="AR10" i="68"/>
  <c r="AR9" i="68"/>
  <c r="AR5" i="68"/>
  <c r="AV153" i="68" l="1"/>
  <c r="AU153" i="68"/>
  <c r="AT153" i="68"/>
  <c r="AS153" i="68"/>
  <c r="AR2" i="68"/>
  <c r="AC2" i="68"/>
  <c r="U2" i="68" l="1"/>
  <c r="AQ156" i="68" l="1"/>
  <c r="AQ249" i="68"/>
  <c r="AQ248" i="68"/>
  <c r="AQ247" i="68"/>
  <c r="AQ246" i="68"/>
  <c r="AQ245" i="68"/>
  <c r="AQ244" i="68"/>
  <c r="AQ243" i="68"/>
  <c r="AQ242" i="68"/>
  <c r="AQ241" i="68"/>
  <c r="AQ240" i="68"/>
  <c r="AQ239" i="68"/>
  <c r="AQ238" i="68"/>
  <c r="AQ237" i="68"/>
  <c r="AQ236" i="68"/>
  <c r="AQ235" i="68"/>
  <c r="AQ234" i="68"/>
  <c r="AQ233" i="68"/>
  <c r="AQ232" i="68"/>
  <c r="AQ231" i="68"/>
  <c r="AQ230" i="68"/>
  <c r="AQ229" i="68"/>
  <c r="AQ228" i="68"/>
  <c r="AQ227" i="68"/>
  <c r="AQ226" i="68"/>
  <c r="AQ225" i="68"/>
  <c r="AQ224" i="68"/>
  <c r="AQ223" i="68"/>
  <c r="AQ222" i="68"/>
  <c r="AQ221" i="68"/>
  <c r="AQ220" i="68"/>
  <c r="AQ219" i="68"/>
  <c r="AQ218" i="68"/>
  <c r="AQ217" i="68"/>
  <c r="AQ216" i="68"/>
  <c r="AQ215" i="68"/>
  <c r="AQ214" i="68"/>
  <c r="AQ213" i="68"/>
  <c r="AQ212" i="68"/>
  <c r="AQ211" i="68"/>
  <c r="AQ210" i="68"/>
  <c r="AQ209" i="68"/>
  <c r="AQ208" i="68"/>
  <c r="AQ207" i="68"/>
  <c r="AQ206" i="68"/>
  <c r="AQ205" i="68"/>
  <c r="AQ204" i="68"/>
  <c r="AQ203" i="68"/>
  <c r="AQ202" i="68"/>
  <c r="AQ201" i="68"/>
  <c r="AQ200" i="68"/>
  <c r="AQ199" i="68"/>
  <c r="AQ198" i="68"/>
  <c r="AQ197" i="68"/>
  <c r="AQ196" i="68"/>
  <c r="AQ195" i="68"/>
  <c r="AQ194" i="68"/>
  <c r="AQ193" i="68"/>
  <c r="AQ192" i="68"/>
  <c r="AQ191" i="68"/>
  <c r="AQ190" i="68"/>
  <c r="AQ189" i="68"/>
  <c r="AQ188" i="68"/>
  <c r="AQ187" i="68"/>
  <c r="AQ186" i="68"/>
  <c r="AQ185" i="68"/>
  <c r="AQ184" i="68"/>
  <c r="AQ183" i="68"/>
  <c r="AQ182" i="68"/>
  <c r="AQ181" i="68"/>
  <c r="AQ180" i="68"/>
  <c r="AQ179" i="68"/>
  <c r="AQ178" i="68"/>
  <c r="AQ177" i="68"/>
  <c r="AQ176" i="68"/>
  <c r="AQ175" i="68"/>
  <c r="AQ174" i="68"/>
  <c r="AQ173" i="68"/>
  <c r="AQ172" i="68"/>
  <c r="AQ171" i="68"/>
  <c r="AQ170" i="68"/>
  <c r="AQ169" i="68"/>
  <c r="AQ168" i="68"/>
  <c r="AQ167" i="68"/>
  <c r="AQ166" i="68"/>
  <c r="AQ165" i="68"/>
  <c r="AQ164" i="68"/>
  <c r="AQ163" i="68"/>
  <c r="AQ162" i="68"/>
  <c r="AQ161" i="68"/>
  <c r="AQ160" i="68"/>
  <c r="AQ159" i="68"/>
  <c r="AQ158" i="68"/>
  <c r="AQ157" i="68"/>
  <c r="AQ154" i="68"/>
  <c r="AQ152" i="68"/>
  <c r="AQ151" i="68"/>
  <c r="AQ146" i="68"/>
  <c r="AQ145" i="68"/>
  <c r="AQ144" i="68"/>
  <c r="AQ143" i="68"/>
  <c r="AQ142" i="68"/>
  <c r="AQ141" i="68"/>
  <c r="AQ140" i="68"/>
  <c r="AQ139" i="68"/>
  <c r="AQ138" i="68"/>
  <c r="AQ137" i="68"/>
  <c r="AQ136" i="68"/>
  <c r="AQ135" i="68"/>
  <c r="AQ134" i="68"/>
  <c r="AQ133" i="68"/>
  <c r="AQ132" i="68"/>
  <c r="AQ131" i="68"/>
  <c r="AQ130" i="68"/>
  <c r="AQ129" i="68"/>
  <c r="AQ128" i="68"/>
  <c r="AQ127" i="68"/>
  <c r="AQ126" i="68"/>
  <c r="AQ125" i="68"/>
  <c r="AQ124" i="68"/>
  <c r="AQ123" i="68"/>
  <c r="AQ122" i="68"/>
  <c r="AQ121" i="68"/>
  <c r="AQ119" i="68"/>
  <c r="AQ118" i="68"/>
  <c r="AQ117" i="68"/>
  <c r="AQ116" i="68"/>
  <c r="AQ115" i="68"/>
  <c r="AQ114" i="68"/>
  <c r="AQ113" i="68"/>
  <c r="AQ112" i="68"/>
  <c r="AQ111" i="68"/>
  <c r="AQ110" i="68"/>
  <c r="AQ109" i="68"/>
  <c r="AQ108" i="68"/>
  <c r="AQ107" i="68"/>
  <c r="AQ106" i="68"/>
  <c r="AQ105" i="68"/>
  <c r="AQ104" i="68"/>
  <c r="AQ103" i="68"/>
  <c r="AQ102" i="68"/>
  <c r="AQ101" i="68"/>
  <c r="AQ100" i="68"/>
  <c r="AQ99" i="68"/>
  <c r="AQ98" i="68"/>
  <c r="AQ97" i="68"/>
  <c r="AQ96" i="68"/>
  <c r="AQ95" i="68"/>
  <c r="AQ94" i="68"/>
  <c r="AQ93" i="68"/>
  <c r="AQ92" i="68"/>
  <c r="AQ91" i="68"/>
  <c r="AQ90" i="68"/>
  <c r="AQ89" i="68"/>
  <c r="AQ88" i="68"/>
  <c r="AQ87" i="68"/>
  <c r="AQ86" i="68"/>
  <c r="AQ85" i="68"/>
  <c r="AQ84" i="68"/>
  <c r="AQ83" i="68"/>
  <c r="AQ82" i="68"/>
  <c r="AQ81" i="68"/>
  <c r="AQ80" i="68"/>
  <c r="AQ79" i="68"/>
  <c r="AQ78" i="68"/>
  <c r="AQ77" i="68"/>
  <c r="AQ76" i="68"/>
  <c r="AQ75" i="68"/>
  <c r="AQ74" i="68"/>
  <c r="AQ73" i="68"/>
  <c r="AQ72" i="68"/>
  <c r="AQ71" i="68"/>
  <c r="AQ70" i="68"/>
  <c r="AQ69" i="68"/>
  <c r="AQ68" i="68"/>
  <c r="AQ67" i="68"/>
  <c r="AQ66" i="68"/>
  <c r="AQ65" i="68"/>
  <c r="AQ64" i="68"/>
  <c r="AQ63" i="68"/>
  <c r="AQ62" i="68"/>
  <c r="AQ61" i="68"/>
  <c r="AQ60" i="68"/>
  <c r="AQ59" i="68"/>
  <c r="AQ58" i="68"/>
  <c r="AQ57" i="68"/>
  <c r="AQ56" i="68"/>
  <c r="AQ55" i="68"/>
  <c r="AQ54" i="68"/>
  <c r="AQ53" i="68"/>
  <c r="AQ52" i="68"/>
  <c r="AQ51" i="68"/>
  <c r="AQ50" i="68"/>
  <c r="AQ49" i="68"/>
  <c r="AQ48" i="68"/>
  <c r="AQ47" i="68"/>
  <c r="AQ46" i="68"/>
  <c r="AQ45" i="68"/>
  <c r="AQ44" i="68"/>
  <c r="AQ43" i="68"/>
  <c r="AQ42" i="68"/>
  <c r="AQ41" i="68"/>
  <c r="AQ40" i="68"/>
  <c r="AQ39" i="68"/>
  <c r="AQ38" i="68"/>
  <c r="AQ37" i="68"/>
  <c r="AQ36" i="68"/>
  <c r="AQ35" i="68"/>
  <c r="AQ34" i="68"/>
  <c r="AQ33" i="68"/>
  <c r="AQ32" i="68"/>
  <c r="AQ31" i="68"/>
  <c r="AQ30" i="68"/>
  <c r="AQ29" i="68"/>
  <c r="AQ28" i="68"/>
  <c r="AQ27" i="68"/>
  <c r="AQ26" i="68"/>
  <c r="AQ25" i="68"/>
  <c r="AQ24" i="68"/>
  <c r="AQ23" i="68"/>
  <c r="AQ22" i="68"/>
  <c r="AQ21" i="68"/>
  <c r="AQ19" i="68"/>
  <c r="AQ18" i="68"/>
  <c r="AQ17" i="68"/>
  <c r="AQ16" i="68"/>
  <c r="AQ15" i="68"/>
  <c r="AQ14" i="68"/>
  <c r="AQ13" i="68"/>
  <c r="AQ12" i="68"/>
  <c r="AQ11" i="68"/>
  <c r="AQ10" i="68"/>
  <c r="AQ9" i="68"/>
  <c r="AQ8" i="68"/>
  <c r="AQ7" i="68"/>
  <c r="AQ6" i="68"/>
  <c r="AQ5" i="68"/>
  <c r="AB2" i="68"/>
  <c r="AQ2" i="68" l="1"/>
  <c r="B20" i="73" l="1"/>
  <c r="B2" i="73"/>
  <c r="M245" i="68"/>
  <c r="M241" i="68"/>
  <c r="M167" i="68"/>
  <c r="M145" i="68"/>
  <c r="M144" i="68"/>
  <c r="M132" i="68"/>
  <c r="M109" i="68"/>
  <c r="M84" i="68"/>
  <c r="M83" i="68"/>
  <c r="M19" i="68"/>
  <c r="G59" i="68"/>
  <c r="G7" i="68"/>
  <c r="G6" i="68"/>
  <c r="Q244" i="74" l="1"/>
  <c r="Q243" i="74"/>
  <c r="Q242" i="74"/>
  <c r="Q241" i="74"/>
  <c r="Q240" i="74"/>
  <c r="Q239" i="74"/>
  <c r="Q238" i="74"/>
  <c r="Q237" i="74"/>
  <c r="Q236" i="74"/>
  <c r="Q235" i="74"/>
  <c r="Q234" i="74"/>
  <c r="Q233" i="74"/>
  <c r="Q232" i="74"/>
  <c r="Q231" i="74"/>
  <c r="Q230" i="74"/>
  <c r="Q229" i="74"/>
  <c r="Q228" i="74"/>
  <c r="Q227" i="74"/>
  <c r="Q226" i="74"/>
  <c r="Q225" i="74"/>
  <c r="Q224" i="74"/>
  <c r="Q223" i="74"/>
  <c r="Q222" i="74"/>
  <c r="Q221" i="74"/>
  <c r="Q220" i="74"/>
  <c r="Q219" i="74"/>
  <c r="Q218" i="74"/>
  <c r="Q217" i="74"/>
  <c r="Q216" i="74"/>
  <c r="Q215" i="74"/>
  <c r="Q214" i="74"/>
  <c r="Q213" i="74"/>
  <c r="Q212" i="74"/>
  <c r="Q211" i="74"/>
  <c r="Q210" i="74"/>
  <c r="Q209" i="74"/>
  <c r="Q208" i="74"/>
  <c r="Q207" i="74"/>
  <c r="Q206" i="74"/>
  <c r="Q205" i="74"/>
  <c r="Q204" i="74"/>
  <c r="Q203" i="74"/>
  <c r="Q202" i="74"/>
  <c r="Q201" i="74"/>
  <c r="Q200" i="74"/>
  <c r="Q199" i="74"/>
  <c r="Q198" i="74"/>
  <c r="Q197" i="74"/>
  <c r="Q196" i="74"/>
  <c r="Q195" i="74"/>
  <c r="Q194" i="74"/>
  <c r="Q193" i="74"/>
  <c r="Q192" i="74"/>
  <c r="Q191" i="74"/>
  <c r="Q190" i="74"/>
  <c r="Q189" i="74"/>
  <c r="Q188" i="74"/>
  <c r="Q187" i="74"/>
  <c r="Q186" i="74"/>
  <c r="Q185" i="74"/>
  <c r="Q184" i="74"/>
  <c r="Q183" i="74"/>
  <c r="Q182" i="74"/>
  <c r="Q181" i="74"/>
  <c r="Q180" i="74"/>
  <c r="Q179" i="74"/>
  <c r="Q178" i="74"/>
  <c r="Q177" i="74"/>
  <c r="Q176" i="74"/>
  <c r="Q175" i="74"/>
  <c r="Q174" i="74"/>
  <c r="Q173" i="74"/>
  <c r="Q172" i="74"/>
  <c r="Q171" i="74"/>
  <c r="Q170" i="74"/>
  <c r="Q169" i="74"/>
  <c r="Q168" i="74"/>
  <c r="Q167" i="74"/>
  <c r="Q166" i="74"/>
  <c r="Q165" i="74"/>
  <c r="Q164" i="74"/>
  <c r="Q163" i="74"/>
  <c r="Q162" i="74"/>
  <c r="Q161" i="74"/>
  <c r="Q160" i="74"/>
  <c r="Q159" i="74"/>
  <c r="Q158" i="74"/>
  <c r="Q157" i="74"/>
  <c r="Q156" i="74"/>
  <c r="Q155" i="74"/>
  <c r="Q154" i="74"/>
  <c r="Q153" i="74"/>
  <c r="Q152" i="74"/>
  <c r="Q151" i="74"/>
  <c r="Q150" i="74"/>
  <c r="Q149" i="74"/>
  <c r="Q148" i="74"/>
  <c r="Q147" i="74"/>
  <c r="Q146" i="74"/>
  <c r="Q145" i="74"/>
  <c r="Q144" i="74"/>
  <c r="Q143" i="74"/>
  <c r="Q142" i="74"/>
  <c r="Q141" i="74"/>
  <c r="Z154" i="68" s="1"/>
  <c r="Q140" i="74"/>
  <c r="Z153" i="68" s="1"/>
  <c r="Q139" i="74"/>
  <c r="Z152" i="68" s="1"/>
  <c r="Q138" i="74"/>
  <c r="Z151" i="68" s="1"/>
  <c r="Q137" i="74"/>
  <c r="Q136" i="74"/>
  <c r="Q135" i="74"/>
  <c r="Q134" i="74"/>
  <c r="Q133" i="74"/>
  <c r="Q132" i="74"/>
  <c r="Q131" i="74"/>
  <c r="Q130" i="74"/>
  <c r="Q129" i="74"/>
  <c r="Q128" i="74"/>
  <c r="Q127" i="74"/>
  <c r="Q126" i="74"/>
  <c r="Q125" i="74"/>
  <c r="Q124" i="74"/>
  <c r="Q123" i="74"/>
  <c r="Q122" i="74"/>
  <c r="Q121" i="74"/>
  <c r="Q120" i="74"/>
  <c r="Q119" i="74"/>
  <c r="Q118" i="74"/>
  <c r="Q117" i="74"/>
  <c r="Q116" i="74"/>
  <c r="Q115" i="74"/>
  <c r="Q114" i="74"/>
  <c r="Q113" i="74"/>
  <c r="Q112" i="74"/>
  <c r="Q111" i="74"/>
  <c r="Q110" i="74"/>
  <c r="Q109" i="74"/>
  <c r="Q108" i="74"/>
  <c r="Q107" i="74"/>
  <c r="Q106" i="74"/>
  <c r="Q105" i="74"/>
  <c r="Q104" i="74"/>
  <c r="Q103" i="74"/>
  <c r="Q102" i="74"/>
  <c r="Q101" i="74"/>
  <c r="Q100" i="74"/>
  <c r="Q99" i="74"/>
  <c r="Q98" i="74"/>
  <c r="Q97" i="74"/>
  <c r="Q96" i="74"/>
  <c r="Q95" i="74"/>
  <c r="Q94" i="74"/>
  <c r="Q93" i="74"/>
  <c r="Q92" i="74"/>
  <c r="Q91" i="74"/>
  <c r="Q90" i="74"/>
  <c r="Q89" i="74"/>
  <c r="Q88" i="74"/>
  <c r="Q87" i="74"/>
  <c r="Q86" i="74"/>
  <c r="Q85" i="74"/>
  <c r="Q84" i="74"/>
  <c r="Q83" i="74"/>
  <c r="Q82" i="74"/>
  <c r="Q81" i="74"/>
  <c r="Q80" i="74"/>
  <c r="Q79" i="74"/>
  <c r="Q78" i="74"/>
  <c r="Q77" i="74"/>
  <c r="Q76" i="74"/>
  <c r="Q75" i="74"/>
  <c r="Q74" i="74"/>
  <c r="Q73" i="74"/>
  <c r="Q72" i="74"/>
  <c r="Q71" i="74"/>
  <c r="Q70" i="74"/>
  <c r="Q69" i="74"/>
  <c r="Q68" i="74"/>
  <c r="Q67" i="74"/>
  <c r="Q66" i="74"/>
  <c r="Q65" i="74"/>
  <c r="Q64" i="74"/>
  <c r="Q63" i="74"/>
  <c r="Q62" i="74"/>
  <c r="Q61" i="74"/>
  <c r="Q60" i="74"/>
  <c r="Q59" i="74"/>
  <c r="Q58" i="74"/>
  <c r="Q57" i="74"/>
  <c r="Q56" i="74"/>
  <c r="Q55" i="74"/>
  <c r="Q54" i="74"/>
  <c r="Q53" i="74"/>
  <c r="Q52" i="74"/>
  <c r="Q51" i="74"/>
  <c r="Q50" i="74"/>
  <c r="Q49" i="74"/>
  <c r="Q48" i="74"/>
  <c r="Q47" i="74"/>
  <c r="Q46" i="74"/>
  <c r="Q45" i="74"/>
  <c r="Q44" i="74"/>
  <c r="Q43" i="74"/>
  <c r="Q42" i="74"/>
  <c r="Q41" i="74"/>
  <c r="Q40" i="74"/>
  <c r="Q39" i="74"/>
  <c r="Q38" i="74"/>
  <c r="Q37" i="74"/>
  <c r="Q36" i="74"/>
  <c r="Q35" i="74"/>
  <c r="Q34" i="74"/>
  <c r="Q33" i="74"/>
  <c r="Q32" i="74"/>
  <c r="Q31" i="74"/>
  <c r="Q30" i="74"/>
  <c r="Q29" i="74"/>
  <c r="Q28" i="74"/>
  <c r="Q27" i="74"/>
  <c r="Q26" i="74"/>
  <c r="Q25" i="74"/>
  <c r="Q24" i="74"/>
  <c r="Q23" i="74"/>
  <c r="Q22" i="74"/>
  <c r="Q21" i="74"/>
  <c r="Q20" i="74"/>
  <c r="Q19" i="74"/>
  <c r="Q18" i="74"/>
  <c r="Q17" i="74"/>
  <c r="Q16" i="74"/>
  <c r="Q15" i="74"/>
  <c r="Q14" i="74"/>
  <c r="Q13" i="74"/>
  <c r="Q12" i="74"/>
  <c r="Q11" i="74"/>
  <c r="Q10" i="74"/>
  <c r="Q9" i="74"/>
  <c r="Q8" i="74"/>
  <c r="Q7" i="74"/>
  <c r="Z233" i="74"/>
  <c r="Z234" i="74"/>
  <c r="Z235" i="74"/>
  <c r="Z236" i="74"/>
  <c r="Z237" i="74"/>
  <c r="Z238" i="74"/>
  <c r="Z239" i="74"/>
  <c r="Z240" i="74"/>
  <c r="Z241" i="74"/>
  <c r="Z242" i="74"/>
  <c r="Z243" i="74"/>
  <c r="Z244" i="74"/>
  <c r="Z230" i="74"/>
  <c r="Z231" i="74"/>
  <c r="Z232" i="74"/>
  <c r="Z229" i="74"/>
  <c r="Z228" i="74"/>
  <c r="Z227" i="74"/>
  <c r="Z226" i="74"/>
  <c r="Z225" i="74"/>
  <c r="Z224" i="74"/>
  <c r="Z223" i="74"/>
  <c r="Z222" i="74"/>
  <c r="Z221" i="74"/>
  <c r="Z220" i="74"/>
  <c r="Z219" i="74"/>
  <c r="Z218" i="74"/>
  <c r="Z217" i="74"/>
  <c r="Z216" i="74"/>
  <c r="Z215" i="74"/>
  <c r="Z214" i="74"/>
  <c r="Z213" i="74"/>
  <c r="Z212" i="74"/>
  <c r="Z211" i="74"/>
  <c r="Z210" i="74"/>
  <c r="Z209" i="74"/>
  <c r="Z208" i="74"/>
  <c r="Z207" i="74"/>
  <c r="Z206" i="74"/>
  <c r="Z205" i="74"/>
  <c r="Z204" i="74"/>
  <c r="Z203" i="74"/>
  <c r="Z202" i="74"/>
  <c r="Z201" i="74"/>
  <c r="Z200" i="74"/>
  <c r="Z199" i="74"/>
  <c r="Z198" i="74"/>
  <c r="Z197" i="74"/>
  <c r="Z196" i="74"/>
  <c r="Z195" i="74"/>
  <c r="Z194" i="74"/>
  <c r="Z193" i="74"/>
  <c r="Z192" i="74"/>
  <c r="Z191" i="74"/>
  <c r="Z190" i="74"/>
  <c r="Z189" i="74"/>
  <c r="Z188" i="74"/>
  <c r="Z187" i="74"/>
  <c r="Z186" i="74"/>
  <c r="Z185" i="74"/>
  <c r="Z184" i="74"/>
  <c r="Z183" i="74"/>
  <c r="Z182" i="74"/>
  <c r="Z181" i="74"/>
  <c r="Z180" i="74"/>
  <c r="Z179" i="74"/>
  <c r="Z178" i="74"/>
  <c r="Z177" i="74"/>
  <c r="Z176" i="74"/>
  <c r="Z175" i="74"/>
  <c r="Z174" i="74"/>
  <c r="Z173" i="74"/>
  <c r="Z172" i="74"/>
  <c r="Z171" i="74"/>
  <c r="Z170" i="74"/>
  <c r="Z169" i="74"/>
  <c r="Z168" i="74"/>
  <c r="Z167" i="74"/>
  <c r="Z166" i="74"/>
  <c r="Z165" i="74"/>
  <c r="Z164" i="74"/>
  <c r="Z163" i="74"/>
  <c r="Z162" i="74"/>
  <c r="Z161" i="74"/>
  <c r="Z160" i="74"/>
  <c r="Z159" i="74"/>
  <c r="Z158" i="74"/>
  <c r="Z157" i="74"/>
  <c r="Z156" i="74"/>
  <c r="Z155" i="74"/>
  <c r="Z154" i="74"/>
  <c r="Z153" i="74"/>
  <c r="Z152" i="74"/>
  <c r="Z151" i="74"/>
  <c r="Z150" i="74"/>
  <c r="Z149" i="74"/>
  <c r="Z148" i="74"/>
  <c r="AA154" i="68" s="1"/>
  <c r="Z147" i="74"/>
  <c r="AA153" i="68" s="1"/>
  <c r="Z146" i="74"/>
  <c r="AA152" i="68" s="1"/>
  <c r="Z145" i="74"/>
  <c r="AA151" i="68" s="1"/>
  <c r="Z144" i="74"/>
  <c r="Z143" i="74"/>
  <c r="Z142" i="74"/>
  <c r="Z141" i="74"/>
  <c r="Z140" i="74"/>
  <c r="Z139" i="74"/>
  <c r="Z138" i="74"/>
  <c r="Z137" i="74"/>
  <c r="Z136" i="74"/>
  <c r="Z135" i="74"/>
  <c r="Z134" i="74"/>
  <c r="Z133" i="74"/>
  <c r="Z132" i="74"/>
  <c r="Z131" i="74"/>
  <c r="Z130" i="74"/>
  <c r="Z129" i="74"/>
  <c r="Z128" i="74"/>
  <c r="Z127" i="74"/>
  <c r="Z126" i="74"/>
  <c r="Z125" i="74"/>
  <c r="Z124" i="74"/>
  <c r="Z123" i="74"/>
  <c r="Z122" i="74"/>
  <c r="Z121" i="74"/>
  <c r="Z120" i="74"/>
  <c r="Z119" i="74"/>
  <c r="Z118" i="74"/>
  <c r="Z117" i="74"/>
  <c r="Z116" i="74"/>
  <c r="Z115" i="74"/>
  <c r="Z114" i="74"/>
  <c r="Z113" i="74"/>
  <c r="Z112" i="74"/>
  <c r="Z111" i="74"/>
  <c r="Z110" i="74"/>
  <c r="Z109" i="74"/>
  <c r="Z108" i="74"/>
  <c r="Z107" i="74"/>
  <c r="Z106" i="74"/>
  <c r="Z105" i="74"/>
  <c r="Z104" i="74"/>
  <c r="Z103" i="74"/>
  <c r="Z102" i="74"/>
  <c r="Z101" i="74"/>
  <c r="Z100" i="74"/>
  <c r="Z99" i="74"/>
  <c r="Z98" i="74"/>
  <c r="Z97" i="74"/>
  <c r="Z96" i="74"/>
  <c r="Z95" i="74"/>
  <c r="Z94" i="74"/>
  <c r="Z93" i="74"/>
  <c r="Z92" i="74"/>
  <c r="Z91" i="74"/>
  <c r="Z90" i="74"/>
  <c r="Z89" i="74"/>
  <c r="Z88" i="74"/>
  <c r="Z87" i="74"/>
  <c r="Z86" i="74"/>
  <c r="Z85" i="74"/>
  <c r="Z84" i="74"/>
  <c r="Z83" i="74"/>
  <c r="Z82" i="74"/>
  <c r="Z81" i="74"/>
  <c r="Z80" i="74"/>
  <c r="Z79" i="74"/>
  <c r="Z78" i="74"/>
  <c r="Z77" i="74"/>
  <c r="Z76" i="74"/>
  <c r="Z75" i="74"/>
  <c r="Z74" i="74"/>
  <c r="Z73" i="74"/>
  <c r="Z72" i="74"/>
  <c r="Z71" i="74"/>
  <c r="Z70" i="74"/>
  <c r="Z69" i="74"/>
  <c r="Z68" i="74"/>
  <c r="Z67" i="74"/>
  <c r="Z66" i="74"/>
  <c r="Z65" i="74"/>
  <c r="Z64" i="74"/>
  <c r="Z63" i="74"/>
  <c r="Z62" i="74"/>
  <c r="Z61" i="74"/>
  <c r="Z60" i="74"/>
  <c r="Z59" i="74"/>
  <c r="Z58" i="74"/>
  <c r="Z57" i="74"/>
  <c r="Z56" i="74"/>
  <c r="Z55" i="74"/>
  <c r="Z54" i="74"/>
  <c r="Z53" i="74"/>
  <c r="Z52" i="74"/>
  <c r="Z51" i="74"/>
  <c r="Z50" i="74"/>
  <c r="Z49" i="74"/>
  <c r="Z48" i="74"/>
  <c r="Z47" i="74"/>
  <c r="Z46" i="74"/>
  <c r="Z45" i="74"/>
  <c r="Z44" i="74"/>
  <c r="Z43" i="74"/>
  <c r="Z42" i="74"/>
  <c r="Z41" i="74"/>
  <c r="Z40" i="74"/>
  <c r="Z39" i="74"/>
  <c r="Z38" i="74"/>
  <c r="Z37" i="74"/>
  <c r="Z36" i="74"/>
  <c r="Z35" i="74"/>
  <c r="Z34" i="74"/>
  <c r="Z33" i="74"/>
  <c r="Z32" i="74"/>
  <c r="Z31" i="74"/>
  <c r="Z30" i="74"/>
  <c r="Z29" i="74"/>
  <c r="Z28" i="74"/>
  <c r="Z27" i="74"/>
  <c r="Z26" i="74"/>
  <c r="Z25" i="74"/>
  <c r="Z24" i="74"/>
  <c r="Z23" i="74"/>
  <c r="Z22" i="74"/>
  <c r="Z21" i="74"/>
  <c r="Z20" i="74"/>
  <c r="Z19" i="74"/>
  <c r="Z18" i="74"/>
  <c r="Z17" i="74"/>
  <c r="Z16" i="74"/>
  <c r="Z15" i="74"/>
  <c r="Z14" i="74"/>
  <c r="Z13" i="74"/>
  <c r="Z12" i="74"/>
  <c r="Z11" i="74"/>
  <c r="Z10" i="74"/>
  <c r="Z9" i="74"/>
  <c r="Z8" i="74"/>
  <c r="Z7" i="74"/>
  <c r="H229" i="74"/>
  <c r="H228" i="74"/>
  <c r="H227" i="74"/>
  <c r="H226" i="74"/>
  <c r="H225" i="74"/>
  <c r="H224" i="74"/>
  <c r="H223" i="74"/>
  <c r="H222" i="74"/>
  <c r="H221" i="74"/>
  <c r="H220" i="74"/>
  <c r="H219" i="74"/>
  <c r="H218" i="74"/>
  <c r="H217" i="74"/>
  <c r="H216" i="74"/>
  <c r="H215" i="74"/>
  <c r="H214" i="74"/>
  <c r="H213" i="74"/>
  <c r="H212" i="74"/>
  <c r="H211" i="74"/>
  <c r="H210" i="74"/>
  <c r="H209" i="74"/>
  <c r="H208" i="74"/>
  <c r="H207" i="74"/>
  <c r="H206" i="74"/>
  <c r="H205" i="74"/>
  <c r="H204" i="74"/>
  <c r="H203" i="74"/>
  <c r="H202" i="74"/>
  <c r="H201" i="74"/>
  <c r="H200" i="74"/>
  <c r="H199" i="74"/>
  <c r="H198" i="74"/>
  <c r="H197" i="74"/>
  <c r="H196" i="74"/>
  <c r="H195" i="74"/>
  <c r="H194" i="74"/>
  <c r="H193" i="74"/>
  <c r="H192" i="74"/>
  <c r="H191" i="74"/>
  <c r="H190" i="74"/>
  <c r="H189" i="74"/>
  <c r="H188" i="74"/>
  <c r="H187" i="74"/>
  <c r="H186" i="74"/>
  <c r="H185" i="74"/>
  <c r="H184" i="74"/>
  <c r="H183" i="74"/>
  <c r="H182" i="74"/>
  <c r="H181" i="74"/>
  <c r="H180" i="74"/>
  <c r="H179" i="74"/>
  <c r="H178" i="74"/>
  <c r="H177" i="74"/>
  <c r="H176" i="74"/>
  <c r="H175" i="74"/>
  <c r="H174" i="74"/>
  <c r="H173" i="74"/>
  <c r="H172" i="74"/>
  <c r="H171" i="74"/>
  <c r="H170" i="74"/>
  <c r="H169" i="74"/>
  <c r="H168" i="74"/>
  <c r="H167" i="74"/>
  <c r="H166" i="74"/>
  <c r="H165" i="74"/>
  <c r="H164" i="74"/>
  <c r="H163" i="74"/>
  <c r="H162" i="74"/>
  <c r="H161" i="74"/>
  <c r="H160" i="74"/>
  <c r="H159" i="74"/>
  <c r="H158" i="74"/>
  <c r="H157" i="74"/>
  <c r="H156" i="74"/>
  <c r="H155" i="74"/>
  <c r="H154" i="74"/>
  <c r="H153" i="74"/>
  <c r="H152" i="74"/>
  <c r="H151" i="74"/>
  <c r="H150" i="74"/>
  <c r="H149" i="74"/>
  <c r="H148" i="74"/>
  <c r="H147" i="74"/>
  <c r="H146" i="74"/>
  <c r="H145" i="74"/>
  <c r="H144" i="74"/>
  <c r="H143" i="74"/>
  <c r="H142" i="74"/>
  <c r="H141" i="74"/>
  <c r="H140" i="74"/>
  <c r="Y154" i="68" s="1"/>
  <c r="H139" i="74"/>
  <c r="Y153" i="68" s="1"/>
  <c r="H138" i="74"/>
  <c r="Y152" i="68" s="1"/>
  <c r="H137" i="74"/>
  <c r="Y151" i="68" s="1"/>
  <c r="H136" i="74"/>
  <c r="H135" i="74"/>
  <c r="H134" i="74"/>
  <c r="H133" i="74"/>
  <c r="H132" i="74"/>
  <c r="H131" i="74"/>
  <c r="H130" i="74"/>
  <c r="H129" i="74"/>
  <c r="H128" i="74"/>
  <c r="H127" i="74"/>
  <c r="H126" i="74"/>
  <c r="H125" i="74"/>
  <c r="H124" i="74"/>
  <c r="H123" i="74"/>
  <c r="H122" i="74"/>
  <c r="H121" i="74"/>
  <c r="H120" i="74"/>
  <c r="H119" i="74"/>
  <c r="H118" i="74"/>
  <c r="H117" i="74"/>
  <c r="H116" i="74"/>
  <c r="H115" i="74"/>
  <c r="H114" i="74"/>
  <c r="H113" i="74"/>
  <c r="H112" i="74"/>
  <c r="H111" i="74"/>
  <c r="H110" i="74"/>
  <c r="H109" i="74"/>
  <c r="H108" i="74"/>
  <c r="H107" i="74"/>
  <c r="H106" i="74"/>
  <c r="H105" i="74"/>
  <c r="H104" i="74"/>
  <c r="H103" i="74"/>
  <c r="H102" i="74"/>
  <c r="H101" i="74"/>
  <c r="H100" i="74"/>
  <c r="H99" i="74"/>
  <c r="H98" i="74"/>
  <c r="H97" i="74"/>
  <c r="H96" i="74"/>
  <c r="H95" i="74"/>
  <c r="H94" i="74"/>
  <c r="H93" i="74"/>
  <c r="H92" i="74"/>
  <c r="H91" i="74"/>
  <c r="H90" i="74"/>
  <c r="H89" i="74"/>
  <c r="H88" i="74"/>
  <c r="H87" i="74"/>
  <c r="H86" i="74"/>
  <c r="H85" i="74"/>
  <c r="H84" i="74"/>
  <c r="H83" i="74"/>
  <c r="H82" i="74"/>
  <c r="H81" i="74"/>
  <c r="H80" i="74"/>
  <c r="H79" i="74"/>
  <c r="H78" i="74"/>
  <c r="H77" i="74"/>
  <c r="H76" i="74"/>
  <c r="H75" i="74"/>
  <c r="H74" i="74"/>
  <c r="H73" i="74"/>
  <c r="H72" i="74"/>
  <c r="H71" i="74"/>
  <c r="H70" i="74"/>
  <c r="H69" i="74"/>
  <c r="H68" i="74"/>
  <c r="H67" i="74"/>
  <c r="H66" i="74"/>
  <c r="H65" i="74"/>
  <c r="H64" i="74"/>
  <c r="H63" i="74"/>
  <c r="H62" i="74"/>
  <c r="H61" i="74"/>
  <c r="H60" i="74"/>
  <c r="H59" i="74"/>
  <c r="H58" i="74"/>
  <c r="H57" i="74"/>
  <c r="H56" i="74"/>
  <c r="H55" i="74"/>
  <c r="H54" i="74"/>
  <c r="H53" i="74"/>
  <c r="H52" i="74"/>
  <c r="H51" i="74"/>
  <c r="H50" i="74"/>
  <c r="H49" i="74"/>
  <c r="H48" i="74"/>
  <c r="H47" i="74"/>
  <c r="H46" i="74"/>
  <c r="H45" i="74"/>
  <c r="H44" i="74"/>
  <c r="H43" i="74"/>
  <c r="H42" i="74"/>
  <c r="H41" i="74"/>
  <c r="H40" i="74"/>
  <c r="H39" i="74"/>
  <c r="H38" i="74"/>
  <c r="H37" i="74"/>
  <c r="H36" i="74"/>
  <c r="H35" i="74"/>
  <c r="H34" i="74"/>
  <c r="H33" i="74"/>
  <c r="H32" i="74"/>
  <c r="H31" i="74"/>
  <c r="H30" i="74"/>
  <c r="H29" i="74"/>
  <c r="H28" i="74"/>
  <c r="H27" i="74"/>
  <c r="H26" i="74"/>
  <c r="H25" i="74"/>
  <c r="H24" i="74"/>
  <c r="H23" i="74"/>
  <c r="H22" i="74"/>
  <c r="H21" i="74"/>
  <c r="H20" i="74"/>
  <c r="H19" i="74"/>
  <c r="H18" i="74"/>
  <c r="H17" i="74"/>
  <c r="H16" i="74"/>
  <c r="H15" i="74"/>
  <c r="H14" i="74"/>
  <c r="H13" i="74"/>
  <c r="H12" i="74"/>
  <c r="H11" i="74"/>
  <c r="H10" i="74"/>
  <c r="H9" i="74"/>
  <c r="H8" i="74"/>
  <c r="H7" i="74"/>
  <c r="Q1" i="74" l="1"/>
  <c r="Z1" i="74"/>
  <c r="H1" i="74"/>
  <c r="AA2" i="68"/>
  <c r="Y2" i="68"/>
  <c r="H28" i="73" l="1"/>
  <c r="G28" i="73"/>
  <c r="F28" i="73"/>
  <c r="E28" i="73"/>
  <c r="D28" i="73"/>
  <c r="C28" i="73"/>
  <c r="J18" i="73"/>
  <c r="H18" i="73"/>
  <c r="G18" i="73"/>
  <c r="F18" i="73"/>
  <c r="E18" i="73"/>
  <c r="I17" i="73"/>
  <c r="I16" i="73"/>
  <c r="I15" i="73"/>
  <c r="B15" i="73"/>
  <c r="J12" i="73"/>
  <c r="H12" i="73"/>
  <c r="G12" i="73"/>
  <c r="G20" i="73" s="1"/>
  <c r="F12" i="73"/>
  <c r="E12" i="73"/>
  <c r="D12" i="73"/>
  <c r="I11" i="73"/>
  <c r="I9" i="73"/>
  <c r="J20" i="73" l="1"/>
  <c r="F15" i="24"/>
  <c r="E20" i="73"/>
  <c r="H20" i="73"/>
  <c r="F20" i="73"/>
  <c r="D20" i="73"/>
  <c r="I18" i="73"/>
  <c r="E17" i="45" l="1"/>
  <c r="E37" i="45" s="1"/>
  <c r="E43" i="45" s="1"/>
  <c r="E55" i="45" s="1"/>
  <c r="E62" i="45" s="1"/>
  <c r="E95" i="45" s="1"/>
  <c r="E107" i="45" s="1"/>
  <c r="E115" i="45" s="1"/>
  <c r="E123" i="45" s="1"/>
  <c r="E137" i="45" s="1"/>
  <c r="B18" i="37"/>
  <c r="J33" i="39" l="1"/>
  <c r="I33" i="39"/>
  <c r="E7" i="40" l="1"/>
  <c r="E15" i="40" s="1"/>
  <c r="C40" i="39"/>
  <c r="M249" i="68"/>
  <c r="M248" i="68"/>
  <c r="M247" i="68"/>
  <c r="M246" i="68"/>
  <c r="M244" i="68"/>
  <c r="M243" i="68"/>
  <c r="M242" i="68"/>
  <c r="M240" i="68"/>
  <c r="M239" i="68"/>
  <c r="M238" i="68"/>
  <c r="M237" i="68"/>
  <c r="M236" i="68"/>
  <c r="M235" i="68"/>
  <c r="M234" i="68"/>
  <c r="M233" i="68"/>
  <c r="M232" i="68"/>
  <c r="M231" i="68"/>
  <c r="M230" i="68"/>
  <c r="M229" i="68"/>
  <c r="M228" i="68"/>
  <c r="M227" i="68"/>
  <c r="M226" i="68"/>
  <c r="M225" i="68"/>
  <c r="M224" i="68"/>
  <c r="M223" i="68"/>
  <c r="M222" i="68"/>
  <c r="M221" i="68"/>
  <c r="M220" i="68"/>
  <c r="M219" i="68"/>
  <c r="M218" i="68"/>
  <c r="M217" i="68"/>
  <c r="M216" i="68"/>
  <c r="M215" i="68"/>
  <c r="M214" i="68"/>
  <c r="M213" i="68"/>
  <c r="M212" i="68"/>
  <c r="M211" i="68"/>
  <c r="M210" i="68"/>
  <c r="M209" i="68"/>
  <c r="M208" i="68"/>
  <c r="M207" i="68"/>
  <c r="M206" i="68"/>
  <c r="M205" i="68"/>
  <c r="M204" i="68"/>
  <c r="M203" i="68"/>
  <c r="M202" i="68"/>
  <c r="M201" i="68"/>
  <c r="M200" i="68"/>
  <c r="M199" i="68"/>
  <c r="M198" i="68"/>
  <c r="M197" i="68"/>
  <c r="M196" i="68"/>
  <c r="M195" i="68"/>
  <c r="M194" i="68"/>
  <c r="M193" i="68"/>
  <c r="M192" i="68"/>
  <c r="M191" i="68"/>
  <c r="M190" i="68"/>
  <c r="M189" i="68"/>
  <c r="M188" i="68"/>
  <c r="M187" i="68"/>
  <c r="M186" i="68"/>
  <c r="M185" i="68"/>
  <c r="M184" i="68"/>
  <c r="M183" i="68"/>
  <c r="M182" i="68"/>
  <c r="M181" i="68"/>
  <c r="M180" i="68"/>
  <c r="M179" i="68"/>
  <c r="M178" i="68"/>
  <c r="M177" i="68"/>
  <c r="M176" i="68"/>
  <c r="M175" i="68"/>
  <c r="M174" i="68"/>
  <c r="M173" i="68"/>
  <c r="M172" i="68"/>
  <c r="M171" i="68"/>
  <c r="M170" i="68"/>
  <c r="M169" i="68"/>
  <c r="M168" i="68"/>
  <c r="M166" i="68"/>
  <c r="M165" i="68"/>
  <c r="M164" i="68"/>
  <c r="M163" i="68"/>
  <c r="M162" i="68"/>
  <c r="M161" i="68"/>
  <c r="M160" i="68"/>
  <c r="M159" i="68"/>
  <c r="M158" i="68"/>
  <c r="M157" i="68"/>
  <c r="M156" i="68"/>
  <c r="M155" i="68"/>
  <c r="M154" i="68"/>
  <c r="M153" i="68"/>
  <c r="M152" i="68"/>
  <c r="M151" i="68"/>
  <c r="M150" i="68"/>
  <c r="M146" i="68"/>
  <c r="M143" i="68"/>
  <c r="M142" i="68"/>
  <c r="M141" i="68"/>
  <c r="M140" i="68"/>
  <c r="M139" i="68"/>
  <c r="M138" i="68"/>
  <c r="M137" i="68"/>
  <c r="M136" i="68"/>
  <c r="M135" i="68"/>
  <c r="M134" i="68"/>
  <c r="M133" i="68"/>
  <c r="M131" i="68"/>
  <c r="M130" i="68"/>
  <c r="M129" i="68"/>
  <c r="M128" i="68"/>
  <c r="M127" i="68"/>
  <c r="M126" i="68"/>
  <c r="M125" i="68"/>
  <c r="M124" i="68"/>
  <c r="M123" i="68"/>
  <c r="M122" i="68"/>
  <c r="M121" i="68"/>
  <c r="M119" i="68"/>
  <c r="M118" i="68"/>
  <c r="M117" i="68"/>
  <c r="M116" i="68"/>
  <c r="M115" i="68"/>
  <c r="M114" i="68"/>
  <c r="M113" i="68"/>
  <c r="M112" i="68"/>
  <c r="M111" i="68"/>
  <c r="M110" i="68"/>
  <c r="M108" i="68"/>
  <c r="M107" i="68"/>
  <c r="M106" i="68"/>
  <c r="M105" i="68"/>
  <c r="M104" i="68"/>
  <c r="M103" i="68"/>
  <c r="M102" i="68"/>
  <c r="M101" i="68"/>
  <c r="M100" i="68"/>
  <c r="M99" i="68"/>
  <c r="M98" i="68"/>
  <c r="M97" i="68"/>
  <c r="M96" i="68"/>
  <c r="M95" i="68"/>
  <c r="M94" i="68"/>
  <c r="M93" i="68"/>
  <c r="M92" i="68"/>
  <c r="M91" i="68"/>
  <c r="M90" i="68"/>
  <c r="M89" i="68"/>
  <c r="M88" i="68"/>
  <c r="M87" i="68"/>
  <c r="M86" i="68"/>
  <c r="M85" i="68"/>
  <c r="M82" i="68"/>
  <c r="M81" i="68"/>
  <c r="M80" i="68"/>
  <c r="M79" i="68"/>
  <c r="M78" i="68"/>
  <c r="M77" i="68"/>
  <c r="M76" i="68"/>
  <c r="M75" i="68"/>
  <c r="M74" i="68"/>
  <c r="M73" i="68"/>
  <c r="M72" i="68"/>
  <c r="M71" i="68"/>
  <c r="M70" i="68"/>
  <c r="M69" i="68"/>
  <c r="M68" i="68"/>
  <c r="M67" i="68"/>
  <c r="M66" i="68"/>
  <c r="M65" i="68"/>
  <c r="M64" i="68"/>
  <c r="M63" i="68"/>
  <c r="M62" i="68"/>
  <c r="M61" i="68"/>
  <c r="M60" i="68"/>
  <c r="M59" i="68"/>
  <c r="M58" i="68"/>
  <c r="M57" i="68"/>
  <c r="M56" i="68"/>
  <c r="M55" i="68"/>
  <c r="M54" i="68"/>
  <c r="M53" i="68"/>
  <c r="M52" i="68"/>
  <c r="M51" i="68"/>
  <c r="M50" i="68"/>
  <c r="M49" i="68"/>
  <c r="M48" i="68"/>
  <c r="M47" i="68"/>
  <c r="M46" i="68"/>
  <c r="M45" i="68"/>
  <c r="M44" i="68"/>
  <c r="M43" i="68"/>
  <c r="M42" i="68"/>
  <c r="M41" i="68"/>
  <c r="M40" i="68"/>
  <c r="M39" i="68"/>
  <c r="M38" i="68"/>
  <c r="M37" i="68"/>
  <c r="M36" i="68"/>
  <c r="M35" i="68"/>
  <c r="M34" i="68"/>
  <c r="M33" i="68"/>
  <c r="M32" i="68"/>
  <c r="M31" i="68"/>
  <c r="M30" i="68"/>
  <c r="M29" i="68"/>
  <c r="M28" i="68"/>
  <c r="M27" i="68"/>
  <c r="M26" i="68"/>
  <c r="M25" i="68"/>
  <c r="M24" i="68"/>
  <c r="M23" i="68"/>
  <c r="M22" i="68"/>
  <c r="M21" i="68"/>
  <c r="M18" i="68"/>
  <c r="M17" i="68"/>
  <c r="M16" i="68"/>
  <c r="M15" i="68"/>
  <c r="M14" i="68"/>
  <c r="M13" i="68"/>
  <c r="M12" i="68"/>
  <c r="M11" i="68"/>
  <c r="M10" i="68"/>
  <c r="M9" i="68"/>
  <c r="M8" i="68"/>
  <c r="M7" i="68"/>
  <c r="M6" i="68"/>
  <c r="M5" i="68"/>
  <c r="G31" i="39" l="1"/>
  <c r="J31" i="39" s="1"/>
  <c r="E119" i="45"/>
  <c r="E58" i="45"/>
  <c r="E118" i="45"/>
  <c r="F47" i="39"/>
  <c r="E47" i="39"/>
  <c r="J30" i="39"/>
  <c r="G29" i="39"/>
  <c r="D89" i="45"/>
  <c r="D85" i="45"/>
  <c r="D83" i="45"/>
  <c r="D81" i="45"/>
  <c r="D79" i="45"/>
  <c r="D75" i="45"/>
  <c r="E51" i="45"/>
  <c r="E49" i="45"/>
  <c r="E45" i="45"/>
  <c r="E117" i="45"/>
  <c r="F14" i="25"/>
  <c r="E90" i="45"/>
  <c r="E88" i="45"/>
  <c r="E86" i="45"/>
  <c r="E84" i="45"/>
  <c r="E82" i="45"/>
  <c r="E80" i="45"/>
  <c r="E78" i="45"/>
  <c r="E76" i="45"/>
  <c r="E74" i="45"/>
  <c r="E72" i="45"/>
  <c r="E70" i="45"/>
  <c r="E68" i="45"/>
  <c r="E66" i="45"/>
  <c r="E64" i="45"/>
  <c r="E57" i="45"/>
  <c r="D51" i="45"/>
  <c r="D49" i="45"/>
  <c r="D47" i="45"/>
  <c r="D86" i="45"/>
  <c r="D82" i="45"/>
  <c r="D76" i="45"/>
  <c r="D70" i="45"/>
  <c r="D66" i="45"/>
  <c r="D64" i="45"/>
  <c r="E56" i="45"/>
  <c r="E50" i="45"/>
  <c r="E48" i="45"/>
  <c r="E46" i="45"/>
  <c r="E44" i="45"/>
  <c r="E38" i="45"/>
  <c r="E29" i="45"/>
  <c r="E7" i="45"/>
  <c r="E47" i="45"/>
  <c r="D45" i="45"/>
  <c r="F17" i="25"/>
  <c r="E89" i="45"/>
  <c r="E87" i="45"/>
  <c r="E85" i="45"/>
  <c r="E83" i="45"/>
  <c r="E81" i="45"/>
  <c r="E79" i="45"/>
  <c r="E77" i="45"/>
  <c r="E75" i="45"/>
  <c r="E73" i="45"/>
  <c r="E71" i="45"/>
  <c r="E69" i="45"/>
  <c r="E67" i="45"/>
  <c r="E65" i="45"/>
  <c r="E63" i="45"/>
  <c r="E39" i="45"/>
  <c r="E32" i="45"/>
  <c r="E21" i="45"/>
  <c r="H10" i="42"/>
  <c r="H12" i="42" s="1"/>
  <c r="D68" i="39"/>
  <c r="I9" i="42"/>
  <c r="I11" i="42"/>
  <c r="E17" i="40"/>
  <c r="D16" i="40"/>
  <c r="E16" i="40"/>
  <c r="E18" i="40"/>
  <c r="F48" i="39"/>
  <c r="F50" i="39"/>
  <c r="F52" i="39"/>
  <c r="F54" i="39"/>
  <c r="F46" i="39"/>
  <c r="D51" i="39"/>
  <c r="D53" i="39"/>
  <c r="D46" i="39"/>
  <c r="F49" i="39"/>
  <c r="F51" i="39"/>
  <c r="F53" i="39"/>
  <c r="F55" i="39"/>
  <c r="D48" i="39"/>
  <c r="D52" i="39"/>
  <c r="D54" i="39"/>
  <c r="G93" i="35"/>
  <c r="D23" i="36"/>
  <c r="D22" i="36"/>
  <c r="F15" i="35"/>
  <c r="F70" i="35"/>
  <c r="D15" i="36"/>
  <c r="G95" i="35"/>
  <c r="F16" i="35"/>
  <c r="F50" i="35"/>
  <c r="F32" i="35"/>
  <c r="F51" i="35"/>
  <c r="F75" i="35"/>
  <c r="G94" i="35"/>
  <c r="G98" i="35"/>
  <c r="D19" i="36"/>
  <c r="E120" i="45" l="1"/>
  <c r="F16" i="25" s="1"/>
  <c r="E59" i="45"/>
  <c r="F59" i="35"/>
  <c r="C20" i="47"/>
  <c r="I12" i="42"/>
  <c r="F30" i="35"/>
  <c r="F57" i="35"/>
  <c r="Z2" i="68" l="1"/>
  <c r="G5" i="68" l="1"/>
  <c r="W2" i="68"/>
  <c r="V2" i="68"/>
  <c r="T2" i="68"/>
  <c r="C23" i="36" l="1"/>
  <c r="F18" i="24" l="1"/>
  <c r="G79" i="24" l="1"/>
  <c r="G77" i="24"/>
  <c r="G74" i="24"/>
  <c r="G68" i="24"/>
  <c r="G67" i="24"/>
  <c r="G66" i="24"/>
  <c r="G58" i="24"/>
  <c r="G57" i="24"/>
  <c r="G56" i="24"/>
  <c r="G55" i="24"/>
  <c r="G54" i="24"/>
  <c r="G52" i="24"/>
  <c r="G49" i="24"/>
  <c r="G46" i="24"/>
  <c r="G45" i="24"/>
  <c r="G44" i="24"/>
  <c r="G43" i="24"/>
  <c r="G41" i="24"/>
  <c r="G38" i="24"/>
  <c r="G32" i="24"/>
  <c r="G31" i="24"/>
  <c r="G30" i="24"/>
  <c r="G29" i="24"/>
  <c r="G24" i="24"/>
  <c r="G23" i="24"/>
  <c r="G21" i="24"/>
  <c r="G19" i="24"/>
  <c r="G16" i="24"/>
  <c r="D57" i="38"/>
  <c r="D48" i="38"/>
  <c r="I29" i="28"/>
  <c r="C57" i="38" s="1"/>
  <c r="O2" i="68" l="1"/>
  <c r="E3" i="68" l="1"/>
  <c r="E22" i="40" l="1"/>
  <c r="F75" i="24" s="1"/>
  <c r="D27" i="55"/>
  <c r="D15" i="55"/>
  <c r="F50" i="24"/>
  <c r="F48" i="24"/>
  <c r="F47" i="24"/>
  <c r="F14" i="24"/>
  <c r="F13" i="24"/>
  <c r="F12" i="24"/>
  <c r="F44" i="25"/>
  <c r="F38" i="25"/>
  <c r="F20" i="24"/>
  <c r="F17" i="24"/>
  <c r="D31" i="34"/>
  <c r="G100" i="35"/>
  <c r="F36" i="35"/>
  <c r="F49" i="35" s="1"/>
  <c r="F68" i="35" s="1"/>
  <c r="F81" i="35" s="1"/>
  <c r="F90" i="35" s="1"/>
  <c r="G90" i="35" s="1"/>
  <c r="F85" i="35"/>
  <c r="F36" i="24" s="1"/>
  <c r="F76" i="35"/>
  <c r="F35" i="24" s="1"/>
  <c r="D61" i="29" s="1"/>
  <c r="F52" i="35"/>
  <c r="F43" i="35"/>
  <c r="F44" i="35" s="1"/>
  <c r="F45" i="35" s="1"/>
  <c r="D13" i="36"/>
  <c r="D28" i="36" s="1"/>
  <c r="D32" i="36"/>
  <c r="F26" i="24" s="1"/>
  <c r="D24" i="36"/>
  <c r="F39" i="24" s="1"/>
  <c r="D9" i="36"/>
  <c r="F25" i="24" s="1"/>
  <c r="F128" i="42"/>
  <c r="F130" i="42" s="1"/>
  <c r="D17" i="38"/>
  <c r="D24" i="38" s="1"/>
  <c r="D31" i="38" s="1"/>
  <c r="D39" i="38" s="1"/>
  <c r="D47" i="38" s="1"/>
  <c r="D56" i="38" s="1"/>
  <c r="D62" i="38" s="1"/>
  <c r="D58" i="38"/>
  <c r="D50" i="38"/>
  <c r="D49" i="38"/>
  <c r="D42" i="38"/>
  <c r="D41" i="38"/>
  <c r="D40" i="38"/>
  <c r="D34" i="38"/>
  <c r="D33" i="38"/>
  <c r="D69" i="38" s="1"/>
  <c r="D32" i="38"/>
  <c r="D26" i="38"/>
  <c r="D68" i="38" s="1"/>
  <c r="D25" i="38"/>
  <c r="D19" i="38"/>
  <c r="D18" i="38"/>
  <c r="D5" i="38"/>
  <c r="H18" i="39"/>
  <c r="H24" i="39" s="1"/>
  <c r="F59" i="24" s="1"/>
  <c r="G32" i="39"/>
  <c r="F56" i="39"/>
  <c r="F71" i="24" s="1"/>
  <c r="E56" i="39"/>
  <c r="F60" i="24" s="1"/>
  <c r="D69" i="39"/>
  <c r="F70" i="24" s="1"/>
  <c r="E11" i="40"/>
  <c r="F64" i="24" s="1"/>
  <c r="H10" i="41"/>
  <c r="F72" i="24" s="1"/>
  <c r="G10" i="41"/>
  <c r="F61" i="24" s="1"/>
  <c r="I9" i="41"/>
  <c r="I10" i="41" s="1"/>
  <c r="F57" i="42"/>
  <c r="F66" i="42" s="1"/>
  <c r="F35" i="42"/>
  <c r="F73" i="24"/>
  <c r="F62" i="24"/>
  <c r="J11" i="42"/>
  <c r="J10" i="42"/>
  <c r="J9" i="42"/>
  <c r="D23" i="43"/>
  <c r="F63" i="24" s="1"/>
  <c r="E133" i="45"/>
  <c r="F28" i="25" s="1"/>
  <c r="E128" i="45"/>
  <c r="E103" i="45"/>
  <c r="E91" i="45"/>
  <c r="F19" i="25" s="1"/>
  <c r="F18" i="25"/>
  <c r="E52" i="45"/>
  <c r="F15" i="25" s="1"/>
  <c r="E40" i="45"/>
  <c r="F10" i="25" s="1"/>
  <c r="E33" i="45"/>
  <c r="F9" i="25" s="1"/>
  <c r="E12" i="45"/>
  <c r="F8" i="25" s="1"/>
  <c r="E17" i="24"/>
  <c r="G17" i="24" s="1"/>
  <c r="C302" i="52"/>
  <c r="E18" i="48"/>
  <c r="C18" i="48"/>
  <c r="G44" i="42"/>
  <c r="E15" i="47"/>
  <c r="F45" i="42"/>
  <c r="E45" i="42"/>
  <c r="E10" i="41"/>
  <c r="D10" i="41"/>
  <c r="D11" i="40"/>
  <c r="C19" i="38"/>
  <c r="D10" i="28"/>
  <c r="C10" i="28"/>
  <c r="I18" i="78" l="1"/>
  <c r="I19" i="78" s="1"/>
  <c r="F37" i="24"/>
  <c r="F56" i="35"/>
  <c r="F58" i="35" s="1"/>
  <c r="F60" i="35" s="1"/>
  <c r="F64" i="35" s="1"/>
  <c r="F34" i="24"/>
  <c r="G34" i="39"/>
  <c r="F69" i="24" s="1"/>
  <c r="F76" i="24" s="1"/>
  <c r="E134" i="45"/>
  <c r="D20" i="38"/>
  <c r="D7" i="38" s="1"/>
  <c r="G45" i="42"/>
  <c r="D27" i="38"/>
  <c r="D8" i="38" s="1"/>
  <c r="F20" i="25"/>
  <c r="F11" i="25"/>
  <c r="D59" i="38"/>
  <c r="D12" i="38" s="1"/>
  <c r="F27" i="24"/>
  <c r="J12" i="42"/>
  <c r="D35" i="38"/>
  <c r="D9" i="38" s="1"/>
  <c r="D52" i="38"/>
  <c r="D11" i="38" s="1"/>
  <c r="F33" i="24"/>
  <c r="F27" i="25"/>
  <c r="F29" i="25" s="1"/>
  <c r="D43" i="38"/>
  <c r="D10" i="38" s="1"/>
  <c r="D22" i="55"/>
  <c r="D39" i="55"/>
  <c r="F65" i="24"/>
  <c r="C14" i="47" l="1"/>
  <c r="E14" i="47" s="1"/>
  <c r="J32" i="79"/>
  <c r="J33" i="79" s="1"/>
  <c r="F40" i="24"/>
  <c r="F21" i="25"/>
  <c r="F25" i="25" s="1"/>
  <c r="F31" i="25" s="1"/>
  <c r="F40" i="25" s="1"/>
  <c r="F78" i="24"/>
  <c r="D8" i="55" l="1"/>
  <c r="F43" i="25" s="1"/>
  <c r="D17" i="55"/>
  <c r="D19" i="55" s="1"/>
  <c r="E138" i="45"/>
  <c r="F23" i="37"/>
  <c r="E48" i="24" s="1"/>
  <c r="G48" i="24" s="1"/>
  <c r="E23" i="37"/>
  <c r="D100" i="35"/>
  <c r="E22" i="24" s="1"/>
  <c r="D16" i="34"/>
  <c r="D11" i="34"/>
  <c r="E139" i="45" l="1"/>
  <c r="E154" i="45" s="1"/>
  <c r="B16" i="33"/>
  <c r="B38" i="54"/>
  <c r="B22" i="54"/>
  <c r="E38" i="25"/>
  <c r="C48" i="38"/>
  <c r="C40" i="38"/>
  <c r="C32" i="38"/>
  <c r="C25" i="38"/>
  <c r="C18" i="38"/>
  <c r="G29" i="28"/>
  <c r="E29" i="28"/>
  <c r="E20" i="24"/>
  <c r="G20" i="24" s="1"/>
  <c r="B20" i="47"/>
  <c r="D24" i="46"/>
  <c r="C24" i="46"/>
  <c r="D17" i="46"/>
  <c r="C17" i="46"/>
  <c r="D7" i="46"/>
  <c r="B37" i="46" s="1"/>
  <c r="H27" i="43"/>
  <c r="B31" i="43"/>
  <c r="B27" i="43"/>
  <c r="C23" i="43"/>
  <c r="D103" i="45"/>
  <c r="D137" i="45"/>
  <c r="D123" i="45"/>
  <c r="D115" i="45"/>
  <c r="D107" i="45"/>
  <c r="D95" i="45"/>
  <c r="D62" i="45"/>
  <c r="D55" i="45"/>
  <c r="D43" i="45"/>
  <c r="D37" i="45"/>
  <c r="D17" i="45"/>
  <c r="D6" i="45"/>
  <c r="C12" i="50" s="1"/>
  <c r="C22" i="50" s="1"/>
  <c r="D98" i="42"/>
  <c r="F155" i="42"/>
  <c r="E155" i="42"/>
  <c r="E125" i="42"/>
  <c r="E134" i="42" s="1"/>
  <c r="E142" i="42" s="1"/>
  <c r="F142" i="42" s="1"/>
  <c r="G142" i="42" s="1"/>
  <c r="D122" i="42"/>
  <c r="G112" i="42"/>
  <c r="G105" i="42"/>
  <c r="D105" i="42"/>
  <c r="D54" i="42"/>
  <c r="G41" i="42"/>
  <c r="D41" i="42"/>
  <c r="E35" i="42"/>
  <c r="E19" i="42"/>
  <c r="E30" i="42" s="1"/>
  <c r="E57" i="42" s="1"/>
  <c r="E66" i="42" s="1"/>
  <c r="E75" i="42" s="1"/>
  <c r="E82" i="42" s="1"/>
  <c r="E7" i="42"/>
  <c r="C16" i="41"/>
  <c r="C14" i="41"/>
  <c r="E7" i="41"/>
  <c r="D7" i="41"/>
  <c r="G8" i="39"/>
  <c r="D7" i="40" s="1"/>
  <c r="D15" i="40" s="1"/>
  <c r="F27" i="39"/>
  <c r="C62" i="39"/>
  <c r="C32" i="47" l="1"/>
  <c r="E64" i="47" s="1"/>
  <c r="C9" i="48"/>
  <c r="C14" i="48" s="1"/>
  <c r="C25" i="48" s="1"/>
  <c r="E63" i="24"/>
  <c r="G63" i="24" s="1"/>
  <c r="E27" i="24"/>
  <c r="G27" i="24" s="1"/>
  <c r="H7" i="53"/>
  <c r="H24" i="53" s="1"/>
  <c r="H29" i="53" s="1"/>
  <c r="H37" i="53" s="1"/>
  <c r="H45" i="53" s="1"/>
  <c r="E57" i="46"/>
  <c r="B29" i="46"/>
  <c r="E148" i="42"/>
  <c r="G75" i="42"/>
  <c r="F75" i="42"/>
  <c r="G18" i="39"/>
  <c r="G24" i="39" s="1"/>
  <c r="G5" i="39"/>
  <c r="D5" i="40" s="1"/>
  <c r="F4" i="41" s="1"/>
  <c r="C62" i="38"/>
  <c r="C56" i="38"/>
  <c r="C47" i="38"/>
  <c r="C39" i="38"/>
  <c r="C31" i="38"/>
  <c r="C24" i="38"/>
  <c r="C17" i="38"/>
  <c r="C28" i="36"/>
  <c r="C13" i="36"/>
  <c r="C6" i="36"/>
  <c r="E90" i="35"/>
  <c r="D90" i="35"/>
  <c r="E81" i="35"/>
  <c r="E68" i="35"/>
  <c r="E49" i="35"/>
  <c r="E36" i="35"/>
  <c r="E6" i="35"/>
  <c r="C27" i="34"/>
  <c r="B17" i="34"/>
  <c r="B13" i="34"/>
  <c r="B8" i="34"/>
  <c r="B10" i="33"/>
  <c r="C33" i="33"/>
  <c r="B21" i="33"/>
  <c r="D5" i="29"/>
  <c r="B29" i="28"/>
  <c r="B15" i="28"/>
  <c r="B3" i="33"/>
  <c r="B2" i="34" s="1"/>
  <c r="B2" i="29"/>
  <c r="E5" i="25"/>
  <c r="C2" i="25"/>
  <c r="E5" i="24"/>
  <c r="E6" i="24"/>
  <c r="C7" i="43" s="1"/>
  <c r="C3" i="24"/>
  <c r="B3" i="28" s="1"/>
  <c r="C2" i="24"/>
  <c r="B1" i="34" s="1"/>
  <c r="B23" i="37"/>
  <c r="C32" i="36"/>
  <c r="E26" i="24" s="1"/>
  <c r="G26" i="24" s="1"/>
  <c r="I37" i="33"/>
  <c r="H37" i="33"/>
  <c r="G37" i="33"/>
  <c r="F37" i="33"/>
  <c r="E37" i="33"/>
  <c r="D37" i="33"/>
  <c r="C37" i="33"/>
  <c r="J16" i="33"/>
  <c r="I19" i="33"/>
  <c r="G19" i="33"/>
  <c r="F19" i="33"/>
  <c r="E19" i="33"/>
  <c r="D19" i="33"/>
  <c r="C19" i="33"/>
  <c r="J18" i="33"/>
  <c r="F15" i="34" s="1"/>
  <c r="I13" i="33"/>
  <c r="F13" i="33"/>
  <c r="C13" i="33"/>
  <c r="J10" i="33"/>
  <c r="E4" i="25" l="1"/>
  <c r="K5" i="33"/>
  <c r="C9" i="49"/>
  <c r="B21" i="49" s="1"/>
  <c r="C64" i="47"/>
  <c r="F11" i="24"/>
  <c r="F28" i="24" s="1"/>
  <c r="F42" i="24" s="1"/>
  <c r="F13" i="34"/>
  <c r="F8" i="34"/>
  <c r="D5" i="34"/>
  <c r="E5" i="35" s="1"/>
  <c r="C5" i="36" s="1"/>
  <c r="C5" i="38" s="1"/>
  <c r="K5" i="28"/>
  <c r="D4" i="29"/>
  <c r="F21" i="33"/>
  <c r="E10" i="52" l="1"/>
  <c r="C6" i="55" s="1"/>
  <c r="C15" i="55" s="1"/>
  <c r="C22" i="55" s="1"/>
  <c r="B1" i="29"/>
  <c r="K18" i="28"/>
  <c r="C1" i="25"/>
  <c r="B2" i="28"/>
  <c r="F52" i="47"/>
  <c r="F56" i="47" s="1"/>
  <c r="F58" i="47" s="1"/>
  <c r="E52" i="47"/>
  <c r="E56" i="47" s="1"/>
  <c r="E58" i="47" s="1"/>
  <c r="D52" i="47"/>
  <c r="D56" i="47" s="1"/>
  <c r="D58" i="47" s="1"/>
  <c r="C52" i="47"/>
  <c r="C56" i="47" s="1"/>
  <c r="C58" i="47" s="1"/>
  <c r="C39" i="55" l="1"/>
  <c r="E26" i="54" s="1"/>
  <c r="C12" i="54" s="1"/>
  <c r="C57" i="52"/>
  <c r="C236" i="52" s="1"/>
  <c r="C280" i="52" s="1"/>
  <c r="C305" i="52" s="1"/>
  <c r="C39" i="54" l="1"/>
  <c r="D39" i="54" s="1"/>
  <c r="E39" i="54" s="1"/>
  <c r="C68" i="52"/>
  <c r="C66" i="54" l="1"/>
  <c r="G119" i="42"/>
  <c r="E38" i="43" l="1"/>
  <c r="F31" i="43"/>
  <c r="H30" i="43"/>
  <c r="H29" i="43"/>
  <c r="E31" i="43"/>
  <c r="G31" i="43" l="1"/>
  <c r="D31" i="43"/>
  <c r="C31" i="43" l="1"/>
  <c r="H31" i="43" l="1"/>
  <c r="C31" i="34" l="1"/>
  <c r="K28" i="28" l="1"/>
  <c r="K27" i="28"/>
  <c r="K19" i="28"/>
  <c r="D65" i="38" l="1"/>
  <c r="B2" i="33"/>
  <c r="C1" i="35" s="1"/>
  <c r="B1" i="36" s="1"/>
  <c r="B1" i="37" s="1"/>
  <c r="B2" i="38" s="1"/>
  <c r="B2" i="39" s="1"/>
  <c r="C2" i="40" s="1"/>
  <c r="C1" i="41" s="1"/>
  <c r="D2" i="42" s="1"/>
  <c r="B1" i="43" l="1"/>
  <c r="C2" i="45" s="1"/>
  <c r="B1" i="50" s="1"/>
  <c r="D15" i="29" l="1"/>
  <c r="D31" i="29" s="1"/>
  <c r="G121" i="42" l="1"/>
  <c r="G120" i="42"/>
  <c r="G118" i="42"/>
  <c r="G116" i="42"/>
  <c r="G110" i="42"/>
  <c r="G109" i="42"/>
  <c r="G53" i="42"/>
  <c r="G52" i="42"/>
  <c r="G50" i="42"/>
  <c r="G49" i="42"/>
  <c r="G48" i="42"/>
  <c r="G47" i="42"/>
  <c r="G42" i="42"/>
  <c r="C2" i="35" l="1"/>
  <c r="B2" i="36" s="1"/>
  <c r="B2" i="37" s="1"/>
  <c r="B3" i="38" s="1"/>
  <c r="B3" i="39" s="1"/>
  <c r="C3" i="40" s="1"/>
  <c r="C2" i="41" s="1"/>
  <c r="D3" i="42" s="1"/>
  <c r="B2" i="43" l="1"/>
  <c r="C3" i="45" s="1"/>
  <c r="B2" i="50" s="1"/>
  <c r="C65" i="38" l="1"/>
  <c r="C42" i="38"/>
  <c r="C34" i="38"/>
  <c r="G153" i="42" l="1"/>
  <c r="E11" i="37"/>
  <c r="C49" i="38" l="1"/>
  <c r="K25" i="28"/>
  <c r="K24" i="28"/>
  <c r="C33" i="38"/>
  <c r="C69" i="38" s="1"/>
  <c r="K22" i="28"/>
  <c r="C26" i="38"/>
  <c r="K21" i="28"/>
  <c r="C50" i="38"/>
  <c r="C68" i="38" l="1"/>
  <c r="C27" i="38"/>
  <c r="H56" i="53"/>
  <c r="H51" i="53"/>
  <c r="C31" i="54"/>
  <c r="H60" i="53" l="1"/>
  <c r="H59" i="53"/>
  <c r="E32" i="54"/>
  <c r="H61" i="53" l="1"/>
  <c r="K20" i="28" l="1"/>
  <c r="C40" i="46" l="1"/>
  <c r="C43" i="46" s="1"/>
  <c r="E35" i="46"/>
  <c r="D35" i="46"/>
  <c r="F34" i="46"/>
  <c r="F33" i="46"/>
  <c r="F32" i="46"/>
  <c r="D25" i="49" l="1"/>
  <c r="F35" i="46"/>
  <c r="C35" i="46"/>
  <c r="G152" i="42" l="1"/>
  <c r="G151" i="42"/>
  <c r="G150" i="42"/>
  <c r="F117" i="42"/>
  <c r="E117" i="42"/>
  <c r="G115" i="42"/>
  <c r="G114" i="42"/>
  <c r="G113" i="42"/>
  <c r="F111" i="42"/>
  <c r="E111" i="42"/>
  <c r="G84" i="42"/>
  <c r="F51" i="42"/>
  <c r="E51" i="42"/>
  <c r="G155" i="42" l="1"/>
  <c r="H154" i="42" s="1"/>
  <c r="E54" i="42"/>
  <c r="E108" i="42"/>
  <c r="G117" i="42"/>
  <c r="G111" i="42"/>
  <c r="G51" i="42"/>
  <c r="I98" i="42"/>
  <c r="H150" i="42" l="1"/>
  <c r="H155" i="42" s="1"/>
  <c r="E58" i="42"/>
  <c r="H153" i="42"/>
  <c r="H151" i="42"/>
  <c r="H152" i="42"/>
  <c r="E122" i="42"/>
  <c r="G54" i="42"/>
  <c r="F59" i="42" s="1"/>
  <c r="F108" i="42"/>
  <c r="G108" i="42" s="1"/>
  <c r="F54" i="42" l="1"/>
  <c r="F58" i="42" s="1"/>
  <c r="F60" i="42" s="1"/>
  <c r="F62" i="42" s="1"/>
  <c r="F122" i="42"/>
  <c r="E128" i="42" s="1"/>
  <c r="G122" i="42"/>
  <c r="E59" i="42" l="1"/>
  <c r="E60" i="42" s="1"/>
  <c r="E62" i="42" s="1"/>
  <c r="H84" i="42"/>
  <c r="E130" i="42"/>
  <c r="E64" i="24" l="1"/>
  <c r="G64" i="24" s="1"/>
  <c r="C67" i="38" l="1"/>
  <c r="K17" i="28"/>
  <c r="D67" i="38" s="1"/>
  <c r="E43" i="35" l="1"/>
  <c r="E44" i="35" l="1"/>
  <c r="E45" i="35" s="1"/>
  <c r="E33" i="24"/>
  <c r="G33" i="24" s="1"/>
  <c r="C58" i="38" l="1"/>
  <c r="K26" i="28"/>
  <c r="C27" i="48" l="1"/>
  <c r="D17" i="29"/>
  <c r="D12" i="29"/>
  <c r="D128" i="45" l="1"/>
  <c r="E27" i="25" s="1"/>
  <c r="H39" i="53"/>
  <c r="E85" i="35"/>
  <c r="E36" i="24" s="1"/>
  <c r="G36" i="24" s="1"/>
  <c r="D11" i="29" l="1"/>
  <c r="C62" i="52" l="1"/>
  <c r="D30" i="29"/>
  <c r="C9" i="36"/>
  <c r="E25" i="24" s="1"/>
  <c r="G25" i="24" s="1"/>
  <c r="E25" i="49"/>
  <c r="D133" i="45"/>
  <c r="D134" i="45" l="1"/>
  <c r="E28" i="25"/>
  <c r="E29" i="25" s="1"/>
  <c r="H34" i="53" l="1"/>
  <c r="E59" i="24" l="1"/>
  <c r="G59" i="24" s="1"/>
  <c r="D43" i="46" l="1"/>
  <c r="G22" i="24" l="1"/>
  <c r="D40" i="46" l="1"/>
  <c r="E12" i="24" l="1"/>
  <c r="G12" i="24" s="1"/>
  <c r="C35" i="38" l="1"/>
  <c r="D11" i="28"/>
  <c r="D29" i="28"/>
  <c r="C59" i="38"/>
  <c r="C12" i="38"/>
  <c r="C27" i="55"/>
  <c r="C7" i="38" l="1"/>
  <c r="C11" i="28"/>
  <c r="E44" i="25" l="1"/>
  <c r="C29" i="28"/>
  <c r="C23" i="37"/>
  <c r="D23" i="37"/>
  <c r="E47" i="24" s="1"/>
  <c r="G47" i="24" s="1"/>
  <c r="C35" i="50" l="1"/>
  <c r="C36" i="50" s="1"/>
  <c r="E50" i="24"/>
  <c r="G50" i="24" s="1"/>
  <c r="E72" i="24" l="1"/>
  <c r="G72" i="24" s="1"/>
  <c r="D22" i="29" s="1"/>
  <c r="E61" i="24"/>
  <c r="G61" i="24" s="1"/>
  <c r="F9" i="41"/>
  <c r="F10" i="41" s="1"/>
  <c r="D16" i="41" l="1"/>
  <c r="C20" i="38"/>
  <c r="D11" i="37"/>
  <c r="C11" i="37" l="1"/>
  <c r="J17" i="33" l="1"/>
  <c r="J12" i="33"/>
  <c r="F14" i="34" l="1"/>
  <c r="L16" i="73" s="1"/>
  <c r="J19" i="33"/>
  <c r="I21" i="33"/>
  <c r="K23" i="28" l="1"/>
  <c r="H29" i="28"/>
  <c r="D17" i="34"/>
  <c r="E13" i="24" s="1"/>
  <c r="G13" i="24" s="1"/>
  <c r="C21" i="33"/>
  <c r="C52" i="38"/>
  <c r="C41" i="38" l="1"/>
  <c r="C43" i="38" s="1"/>
  <c r="C11" i="38"/>
  <c r="C10" i="38" l="1"/>
  <c r="D70" i="38" l="1"/>
  <c r="D13" i="38" l="1"/>
  <c r="D14" i="38" s="1"/>
  <c r="F51" i="24" s="1"/>
  <c r="F53" i="24" s="1"/>
  <c r="F80" i="24" s="1"/>
  <c r="F81" i="24" s="1"/>
  <c r="J15" i="28"/>
  <c r="F14" i="38" l="1"/>
  <c r="K15" i="28"/>
  <c r="C63" i="38"/>
  <c r="C8" i="38"/>
  <c r="F29" i="28" l="1"/>
  <c r="C9" i="38" l="1"/>
  <c r="F11" i="37" l="1"/>
  <c r="B3" i="52"/>
  <c r="B2" i="53" s="1"/>
  <c r="B2" i="52"/>
  <c r="B1" i="53" s="1"/>
  <c r="B2" i="46" l="1"/>
  <c r="B2" i="47" s="1"/>
  <c r="B2" i="48" s="1"/>
  <c r="B2" i="49" s="1"/>
  <c r="B3" i="54"/>
  <c r="B3" i="55" s="1"/>
  <c r="B1" i="46"/>
  <c r="B1" i="47" s="1"/>
  <c r="B1" i="48" s="1"/>
  <c r="B1" i="49" s="1"/>
  <c r="B2" i="54"/>
  <c r="B2" i="55" s="1"/>
  <c r="AS248" i="68" l="1"/>
  <c r="AS249" i="68"/>
  <c r="AS245" i="68" l="1"/>
  <c r="AS246" i="68"/>
  <c r="AS247" i="68"/>
  <c r="AS244" i="68" l="1"/>
  <c r="AS243" i="68"/>
  <c r="AS242" i="68"/>
  <c r="AS241" i="68"/>
  <c r="AS240" i="68"/>
  <c r="AS239" i="68"/>
  <c r="AS238" i="68"/>
  <c r="AS237" i="68"/>
  <c r="AS236" i="68"/>
  <c r="AS235" i="68"/>
  <c r="AS234" i="68"/>
  <c r="AS233" i="68"/>
  <c r="AS232" i="68"/>
  <c r="AS231" i="68"/>
  <c r="AS230" i="68"/>
  <c r="AS229" i="68"/>
  <c r="AS228" i="68"/>
  <c r="AS227" i="68"/>
  <c r="AS226" i="68"/>
  <c r="AS225" i="68"/>
  <c r="AS224" i="68"/>
  <c r="AS223" i="68"/>
  <c r="AS222" i="68"/>
  <c r="AS221" i="68"/>
  <c r="AS220" i="68"/>
  <c r="AS219" i="68"/>
  <c r="AS218" i="68"/>
  <c r="AS217" i="68"/>
  <c r="AS216" i="68"/>
  <c r="AS214" i="68"/>
  <c r="AS213" i="68"/>
  <c r="AS212" i="68"/>
  <c r="AS211" i="68"/>
  <c r="AS210" i="68"/>
  <c r="AS209" i="68"/>
  <c r="AS208" i="68"/>
  <c r="AS207" i="68"/>
  <c r="AS206" i="68"/>
  <c r="AS204" i="68"/>
  <c r="AS203" i="68"/>
  <c r="AS202" i="68"/>
  <c r="AS201" i="68"/>
  <c r="AS200" i="68"/>
  <c r="AS199" i="68"/>
  <c r="AS198" i="68"/>
  <c r="AS197" i="68"/>
  <c r="AS196" i="68"/>
  <c r="AS195" i="68"/>
  <c r="AS194" i="68"/>
  <c r="AS193" i="68"/>
  <c r="AS192" i="68"/>
  <c r="AS191" i="68"/>
  <c r="AS190" i="68"/>
  <c r="AS189" i="68"/>
  <c r="AS188" i="68"/>
  <c r="AS187" i="68"/>
  <c r="AS186" i="68"/>
  <c r="AS185" i="68"/>
  <c r="AS184" i="68"/>
  <c r="AS183" i="68"/>
  <c r="AS182" i="68"/>
  <c r="AS181" i="68"/>
  <c r="AS180" i="68"/>
  <c r="AS179" i="68"/>
  <c r="AS178" i="68"/>
  <c r="AS177" i="68"/>
  <c r="AS176" i="68"/>
  <c r="AS175" i="68"/>
  <c r="AS174" i="68"/>
  <c r="AS173" i="68"/>
  <c r="AS171" i="68"/>
  <c r="AS170" i="68"/>
  <c r="AS169" i="68"/>
  <c r="AS168" i="68"/>
  <c r="AS167" i="68"/>
  <c r="AS166" i="68"/>
  <c r="AS165" i="68"/>
  <c r="AS164" i="68"/>
  <c r="AS163" i="68"/>
  <c r="AS162" i="68"/>
  <c r="AS161" i="68"/>
  <c r="AS160" i="68"/>
  <c r="AS159" i="68"/>
  <c r="AS158" i="68"/>
  <c r="AS157" i="68"/>
  <c r="AS156" i="68"/>
  <c r="AS154" i="68"/>
  <c r="AS152" i="68"/>
  <c r="AS151" i="68"/>
  <c r="AS146" i="68"/>
  <c r="AS145" i="68"/>
  <c r="AS144" i="68"/>
  <c r="AS143" i="68"/>
  <c r="AS142" i="68"/>
  <c r="AS141" i="68"/>
  <c r="AS140" i="68"/>
  <c r="AS139" i="68"/>
  <c r="AS138" i="68"/>
  <c r="AS137" i="68"/>
  <c r="AS136" i="68"/>
  <c r="AS135" i="68"/>
  <c r="AS134" i="68"/>
  <c r="AS133" i="68"/>
  <c r="AS129" i="68"/>
  <c r="AS125" i="68"/>
  <c r="AS121" i="68"/>
  <c r="AS117" i="68"/>
  <c r="AS114" i="68"/>
  <c r="AS113" i="68"/>
  <c r="AS110" i="68"/>
  <c r="AS109" i="68"/>
  <c r="AS106" i="68"/>
  <c r="AS105" i="68"/>
  <c r="AS102" i="68"/>
  <c r="AS101" i="68"/>
  <c r="AS98" i="68"/>
  <c r="AS97" i="68"/>
  <c r="AS94" i="68"/>
  <c r="AS93" i="68"/>
  <c r="AS90" i="68"/>
  <c r="AS89" i="68"/>
  <c r="AS86" i="68"/>
  <c r="AS85" i="68"/>
  <c r="AS82" i="68"/>
  <c r="AS81" i="68"/>
  <c r="AS78" i="68"/>
  <c r="AS77" i="68"/>
  <c r="AS74" i="68"/>
  <c r="AS73" i="68"/>
  <c r="AS70" i="68"/>
  <c r="AS69" i="68"/>
  <c r="AS67" i="68"/>
  <c r="AS66" i="68"/>
  <c r="AS65" i="68"/>
  <c r="AS61" i="68"/>
  <c r="AS57" i="68"/>
  <c r="AS56" i="68"/>
  <c r="AS52" i="68"/>
  <c r="AS48" i="68"/>
  <c r="AS44" i="68"/>
  <c r="AS40" i="68"/>
  <c r="AS37" i="68"/>
  <c r="AS36" i="68"/>
  <c r="AS33" i="68"/>
  <c r="AS32" i="68"/>
  <c r="AS29" i="68"/>
  <c r="AS28" i="68"/>
  <c r="AS26" i="68"/>
  <c r="AS25" i="68"/>
  <c r="AS22" i="68"/>
  <c r="AS21" i="68"/>
  <c r="AS20" i="68"/>
  <c r="AS17" i="68"/>
  <c r="AS16" i="68"/>
  <c r="AS15" i="68"/>
  <c r="AS13" i="68"/>
  <c r="AS12" i="68"/>
  <c r="AS10" i="68"/>
  <c r="AS9" i="68"/>
  <c r="AT2" i="68" l="1"/>
  <c r="AS49" i="68"/>
  <c r="AS59" i="68"/>
  <c r="AS62" i="68"/>
  <c r="AS118" i="68"/>
  <c r="AS122" i="68"/>
  <c r="AS126" i="68"/>
  <c r="AS130" i="68"/>
  <c r="AS18" i="68"/>
  <c r="AS41" i="68"/>
  <c r="AS7" i="68"/>
  <c r="AS14" i="68"/>
  <c r="AS30" i="68"/>
  <c r="AS34" i="68"/>
  <c r="AS38" i="68"/>
  <c r="AS42" i="68"/>
  <c r="AS46" i="68"/>
  <c r="AS50" i="68"/>
  <c r="AS54" i="68"/>
  <c r="AS58" i="68"/>
  <c r="AS63" i="68"/>
  <c r="AS71" i="68"/>
  <c r="AS75" i="68"/>
  <c r="AS79" i="68"/>
  <c r="AS83" i="68"/>
  <c r="AS87" i="68"/>
  <c r="AS91" i="68"/>
  <c r="AS95" i="68"/>
  <c r="AS99" i="68"/>
  <c r="AS103" i="68"/>
  <c r="AS107" i="68"/>
  <c r="AS111" i="68"/>
  <c r="AS115" i="68"/>
  <c r="AS119" i="68"/>
  <c r="AS123" i="68"/>
  <c r="AS127" i="68"/>
  <c r="AS131" i="68"/>
  <c r="AS45" i="68"/>
  <c r="AS53" i="68"/>
  <c r="AS19" i="68"/>
  <c r="AS5" i="68"/>
  <c r="AS11" i="68"/>
  <c r="AS24" i="68"/>
  <c r="AS27" i="68"/>
  <c r="AS31" i="68"/>
  <c r="AS35" i="68"/>
  <c r="AS39" i="68"/>
  <c r="AS43" i="68"/>
  <c r="AS47" i="68"/>
  <c r="AS51" i="68"/>
  <c r="AS55" i="68"/>
  <c r="AS60" i="68"/>
  <c r="AS64" i="68"/>
  <c r="AS68" i="68"/>
  <c r="AS72" i="68"/>
  <c r="AS76" i="68"/>
  <c r="AS80" i="68"/>
  <c r="AS84" i="68"/>
  <c r="AS88" i="68"/>
  <c r="AS92" i="68"/>
  <c r="AS96" i="68"/>
  <c r="AS100" i="68"/>
  <c r="AS104" i="68"/>
  <c r="AS108" i="68"/>
  <c r="AS112" i="68"/>
  <c r="AS116" i="68"/>
  <c r="AS120" i="68"/>
  <c r="AS124" i="68"/>
  <c r="AS128" i="68"/>
  <c r="AS132" i="68"/>
  <c r="AS6" i="68" l="1"/>
  <c r="AS23" i="68" l="1"/>
  <c r="AS8" i="68" l="1"/>
  <c r="AS2" i="68" s="1"/>
  <c r="AD2" i="68"/>
  <c r="AU8" i="68" l="1"/>
  <c r="AU9" i="68"/>
  <c r="G9" i="68" s="1"/>
  <c r="AU10" i="68"/>
  <c r="G10" i="68" s="1"/>
  <c r="AU11" i="68"/>
  <c r="G11" i="68" s="1"/>
  <c r="AU12" i="68"/>
  <c r="G12" i="68" s="1"/>
  <c r="AU13" i="68"/>
  <c r="G13" i="68" s="1"/>
  <c r="AU14" i="68"/>
  <c r="G14" i="68" s="1"/>
  <c r="AU15" i="68"/>
  <c r="G15" i="68" s="1"/>
  <c r="AU16" i="68"/>
  <c r="G16" i="68" s="1"/>
  <c r="AU17" i="68"/>
  <c r="G17" i="68" s="1"/>
  <c r="AU18" i="68"/>
  <c r="G18" i="68" s="1"/>
  <c r="AU19" i="68"/>
  <c r="G19" i="68" s="1"/>
  <c r="F29" i="39" s="1"/>
  <c r="AU20" i="68"/>
  <c r="G20" i="68" s="1"/>
  <c r="E92" i="35" s="1"/>
  <c r="AU21" i="68"/>
  <c r="G21" i="68" s="1"/>
  <c r="AU22" i="68"/>
  <c r="G22" i="68" s="1"/>
  <c r="AU23" i="68"/>
  <c r="G23" i="68" s="1"/>
  <c r="AU24" i="68"/>
  <c r="G24" i="68" s="1"/>
  <c r="AU25" i="68"/>
  <c r="G25" i="68" s="1"/>
  <c r="AU26" i="68"/>
  <c r="G26" i="68" s="1"/>
  <c r="AU27" i="68"/>
  <c r="G27" i="68" s="1"/>
  <c r="AU28" i="68"/>
  <c r="G28" i="68" s="1"/>
  <c r="AU29" i="68"/>
  <c r="G29" i="68" s="1"/>
  <c r="AU30" i="68"/>
  <c r="G30" i="68" s="1"/>
  <c r="AU31" i="68"/>
  <c r="G31" i="68" s="1"/>
  <c r="AU32" i="68"/>
  <c r="G32" i="68" s="1"/>
  <c r="AU33" i="68"/>
  <c r="G33" i="68" s="1"/>
  <c r="AU34" i="68"/>
  <c r="G34" i="68" s="1"/>
  <c r="AU35" i="68"/>
  <c r="G35" i="68" s="1"/>
  <c r="AU36" i="68"/>
  <c r="G36" i="68" s="1"/>
  <c r="AU37" i="68"/>
  <c r="G37" i="68" s="1"/>
  <c r="AU38" i="68"/>
  <c r="G38" i="68" s="1"/>
  <c r="AU39" i="68"/>
  <c r="G39" i="68" s="1"/>
  <c r="AU40" i="68"/>
  <c r="G40" i="68" s="1"/>
  <c r="AU41" i="68"/>
  <c r="G41" i="68" s="1"/>
  <c r="AU42" i="68"/>
  <c r="G42" i="68" s="1"/>
  <c r="AU43" i="68"/>
  <c r="G43" i="68" s="1"/>
  <c r="AU44" i="68"/>
  <c r="G44" i="68" s="1"/>
  <c r="AU45" i="68"/>
  <c r="G45" i="68" s="1"/>
  <c r="AU46" i="68"/>
  <c r="G46" i="68" s="1"/>
  <c r="AU47" i="68"/>
  <c r="G47" i="68" s="1"/>
  <c r="AU48" i="68"/>
  <c r="G48" i="68" s="1"/>
  <c r="AU49" i="68"/>
  <c r="G49" i="68" s="1"/>
  <c r="AU50" i="68"/>
  <c r="G50" i="68" s="1"/>
  <c r="AU51" i="68"/>
  <c r="G51" i="68" s="1"/>
  <c r="AU52" i="68"/>
  <c r="G52" i="68" s="1"/>
  <c r="AU53" i="68"/>
  <c r="G53" i="68" s="1"/>
  <c r="AU54" i="68"/>
  <c r="G54" i="68" s="1"/>
  <c r="AU55" i="68"/>
  <c r="G55" i="68" s="1"/>
  <c r="AU56" i="68"/>
  <c r="G56" i="68" s="1"/>
  <c r="AU57" i="68"/>
  <c r="G57" i="68" s="1"/>
  <c r="AU58" i="68"/>
  <c r="G58" i="68" s="1"/>
  <c r="AU60" i="68"/>
  <c r="G60" i="68" s="1"/>
  <c r="AU61" i="68"/>
  <c r="G61" i="68" s="1"/>
  <c r="AU62" i="68"/>
  <c r="G62" i="68" s="1"/>
  <c r="AU63" i="68"/>
  <c r="G63" i="68" s="1"/>
  <c r="E16" i="35" s="1"/>
  <c r="AU64" i="68"/>
  <c r="G64" i="68" s="1"/>
  <c r="E15" i="35" s="1"/>
  <c r="AU65" i="68"/>
  <c r="G65" i="68" s="1"/>
  <c r="E32" i="35" s="1"/>
  <c r="AU66" i="68"/>
  <c r="G66" i="68" s="1"/>
  <c r="AU67" i="68"/>
  <c r="G67" i="68" s="1"/>
  <c r="AU68" i="68"/>
  <c r="G68" i="68" s="1"/>
  <c r="AU69" i="68"/>
  <c r="G69" i="68" s="1"/>
  <c r="H11" i="33" s="1"/>
  <c r="H13" i="33" s="1"/>
  <c r="H21" i="33" s="1"/>
  <c r="AU70" i="68"/>
  <c r="G70" i="68" s="1"/>
  <c r="AU71" i="68"/>
  <c r="G71" i="68" s="1"/>
  <c r="G11" i="33" s="1"/>
  <c r="G13" i="33" s="1"/>
  <c r="G21" i="33" s="1"/>
  <c r="AU72" i="68"/>
  <c r="G72" i="68" s="1"/>
  <c r="AU73" i="68"/>
  <c r="G73" i="68" s="1"/>
  <c r="D11" i="33" s="1"/>
  <c r="AU74" i="68"/>
  <c r="G74" i="68" s="1"/>
  <c r="AU75" i="68"/>
  <c r="G75" i="68" s="1"/>
  <c r="AU76" i="68"/>
  <c r="G76" i="68" s="1"/>
  <c r="AU77" i="68"/>
  <c r="G77" i="68" s="1"/>
  <c r="AU78" i="68"/>
  <c r="G78" i="68" s="1"/>
  <c r="AU79" i="68"/>
  <c r="G79" i="68" s="1"/>
  <c r="AU80" i="68"/>
  <c r="G80" i="68" s="1"/>
  <c r="AU81" i="68"/>
  <c r="G81" i="68" s="1"/>
  <c r="AU82" i="68"/>
  <c r="G82" i="68" s="1"/>
  <c r="AU83" i="68"/>
  <c r="G83" i="68" s="1"/>
  <c r="C10" i="73" s="1"/>
  <c r="AU84" i="68"/>
  <c r="G84" i="68" s="1"/>
  <c r="AU85" i="68"/>
  <c r="G85" i="68" s="1"/>
  <c r="AU86" i="68"/>
  <c r="G86" i="68" s="1"/>
  <c r="AU87" i="68"/>
  <c r="G87" i="68" s="1"/>
  <c r="AU88" i="68"/>
  <c r="G88" i="68" s="1"/>
  <c r="AU89" i="68"/>
  <c r="G89" i="68" s="1"/>
  <c r="AU90" i="68"/>
  <c r="G90" i="68" s="1"/>
  <c r="AU91" i="68"/>
  <c r="G91" i="68" s="1"/>
  <c r="AU92" i="68"/>
  <c r="G92" i="68" s="1"/>
  <c r="AU93" i="68"/>
  <c r="G93" i="68" s="1"/>
  <c r="AU94" i="68"/>
  <c r="G94" i="68" s="1"/>
  <c r="AU95" i="68"/>
  <c r="G95" i="68" s="1"/>
  <c r="AU96" i="68"/>
  <c r="G96" i="68" s="1"/>
  <c r="AU97" i="68"/>
  <c r="G97" i="68" s="1"/>
  <c r="AU98" i="68"/>
  <c r="G98" i="68" s="1"/>
  <c r="AU99" i="68"/>
  <c r="G99" i="68" s="1"/>
  <c r="AU100" i="68"/>
  <c r="G100" i="68" s="1"/>
  <c r="AU101" i="68"/>
  <c r="G101" i="68" s="1"/>
  <c r="AU102" i="68"/>
  <c r="G102" i="68" s="1"/>
  <c r="AU103" i="68"/>
  <c r="G103" i="68" s="1"/>
  <c r="AU104" i="68"/>
  <c r="G104" i="68" s="1"/>
  <c r="AU105" i="68"/>
  <c r="G105" i="68" s="1"/>
  <c r="AU106" i="68"/>
  <c r="G106" i="68" s="1"/>
  <c r="AU107" i="68"/>
  <c r="G107" i="68" s="1"/>
  <c r="AU108" i="68"/>
  <c r="G108" i="68" s="1"/>
  <c r="F9" i="42" s="1"/>
  <c r="AU109" i="68"/>
  <c r="G109" i="68" s="1"/>
  <c r="AU110" i="68"/>
  <c r="G110" i="68" s="1"/>
  <c r="AU111" i="68"/>
  <c r="G111" i="68" s="1"/>
  <c r="AU112" i="68"/>
  <c r="G112" i="68" s="1"/>
  <c r="AU113" i="68"/>
  <c r="G113" i="68" s="1"/>
  <c r="AU114" i="68"/>
  <c r="G114" i="68" s="1"/>
  <c r="AU115" i="68"/>
  <c r="G115" i="68" s="1"/>
  <c r="AU116" i="68"/>
  <c r="G116" i="68" s="1"/>
  <c r="AU117" i="68"/>
  <c r="G117" i="68" s="1"/>
  <c r="AU118" i="68"/>
  <c r="G118" i="68" s="1"/>
  <c r="AU119" i="68"/>
  <c r="G119" i="68" s="1"/>
  <c r="AU121" i="68"/>
  <c r="G121" i="68" s="1"/>
  <c r="AU122" i="68"/>
  <c r="G122" i="68" s="1"/>
  <c r="AU123" i="68"/>
  <c r="G123" i="68" s="1"/>
  <c r="AU124" i="68"/>
  <c r="G124" i="68" s="1"/>
  <c r="AU125" i="68"/>
  <c r="G125" i="68" s="1"/>
  <c r="D49" i="39" s="1"/>
  <c r="AU126" i="68"/>
  <c r="G126" i="68" s="1"/>
  <c r="AU127" i="68"/>
  <c r="G127" i="68" s="1"/>
  <c r="AU128" i="68"/>
  <c r="G128" i="68" s="1"/>
  <c r="AU129" i="68"/>
  <c r="G129" i="68" s="1"/>
  <c r="AU130" i="68"/>
  <c r="G130" i="68" s="1"/>
  <c r="AU131" i="68"/>
  <c r="G131" i="68" s="1"/>
  <c r="AU132" i="68"/>
  <c r="G132" i="68" s="1"/>
  <c r="AU133" i="68"/>
  <c r="G133" i="68" s="1"/>
  <c r="AU134" i="68"/>
  <c r="G134" i="68" s="1"/>
  <c r="AU135" i="68"/>
  <c r="G135" i="68" s="1"/>
  <c r="AU136" i="68"/>
  <c r="G136" i="68" s="1"/>
  <c r="AU137" i="68"/>
  <c r="G137" i="68" s="1"/>
  <c r="AU138" i="68"/>
  <c r="G138" i="68" s="1"/>
  <c r="AU139" i="68"/>
  <c r="G139" i="68" s="1"/>
  <c r="AU140" i="68"/>
  <c r="G140" i="68" s="1"/>
  <c r="F30" i="39" s="1"/>
  <c r="AU141" i="68"/>
  <c r="G141" i="68" s="1"/>
  <c r="AU142" i="68"/>
  <c r="G142" i="68" s="1"/>
  <c r="AU143" i="68"/>
  <c r="F31" i="39" s="1"/>
  <c r="AU144" i="68"/>
  <c r="G144" i="68" s="1"/>
  <c r="C47" i="39" s="1"/>
  <c r="C56" i="39" s="1"/>
  <c r="E60" i="24" s="1"/>
  <c r="AU145" i="68"/>
  <c r="G145" i="68" s="1"/>
  <c r="D47" i="39" s="1"/>
  <c r="AU146" i="68"/>
  <c r="G146" i="68" s="1"/>
  <c r="E10" i="42" s="1"/>
  <c r="AU151" i="68"/>
  <c r="G151" i="68" s="1"/>
  <c r="AU152" i="68"/>
  <c r="G152" i="68" s="1"/>
  <c r="AU154" i="68"/>
  <c r="G154" i="68" s="1"/>
  <c r="AU156" i="68"/>
  <c r="AU157" i="68"/>
  <c r="AU158" i="68"/>
  <c r="AU159" i="68"/>
  <c r="AU160" i="68"/>
  <c r="AU161" i="68"/>
  <c r="AU162" i="68"/>
  <c r="D38" i="45" s="1"/>
  <c r="D14" i="29" s="1"/>
  <c r="AU163" i="68"/>
  <c r="AU164" i="68"/>
  <c r="AU165" i="68"/>
  <c r="AU166" i="68"/>
  <c r="AU167" i="68"/>
  <c r="AU168" i="68"/>
  <c r="D46" i="45" s="1"/>
  <c r="AU169" i="68"/>
  <c r="AU170" i="68"/>
  <c r="AU171" i="68"/>
  <c r="AU173" i="68"/>
  <c r="AU174" i="68"/>
  <c r="AU175" i="68"/>
  <c r="AU176" i="68"/>
  <c r="AU177" i="68"/>
  <c r="AU178" i="68"/>
  <c r="AU179" i="68"/>
  <c r="AU180" i="68"/>
  <c r="AU181" i="68"/>
  <c r="AU182" i="68"/>
  <c r="AU183" i="68"/>
  <c r="AU184" i="68"/>
  <c r="AU185" i="68"/>
  <c r="AU186" i="68"/>
  <c r="AU187" i="68"/>
  <c r="AU188" i="68"/>
  <c r="AU189" i="68"/>
  <c r="AU190" i="68"/>
  <c r="AU191" i="68"/>
  <c r="AU192" i="68"/>
  <c r="AU193" i="68"/>
  <c r="D80" i="45" s="1"/>
  <c r="AU194" i="68"/>
  <c r="AU195" i="68"/>
  <c r="D67" i="45" s="1"/>
  <c r="AU196" i="68"/>
  <c r="D72" i="45" s="1"/>
  <c r="AU197" i="68"/>
  <c r="D63" i="45" s="1"/>
  <c r="AU198" i="68"/>
  <c r="D65" i="45" s="1"/>
  <c r="AU199" i="68"/>
  <c r="AU200" i="68"/>
  <c r="AU201" i="68"/>
  <c r="AU202" i="68"/>
  <c r="AU203" i="68"/>
  <c r="AU204" i="68"/>
  <c r="AU206" i="68"/>
  <c r="AU207" i="68"/>
  <c r="AU208" i="68"/>
  <c r="AU209" i="68"/>
  <c r="AU210" i="68"/>
  <c r="AU211" i="68"/>
  <c r="AU212" i="68"/>
  <c r="AU213" i="68"/>
  <c r="AU214" i="68"/>
  <c r="AU216" i="68"/>
  <c r="D84" i="45" s="1"/>
  <c r="D18" i="29" s="1"/>
  <c r="AU217" i="68"/>
  <c r="D71" i="45" s="1"/>
  <c r="AU218" i="68"/>
  <c r="AU219" i="68"/>
  <c r="AU220" i="68"/>
  <c r="AU221" i="68"/>
  <c r="AU222" i="68"/>
  <c r="D69" i="45" s="1"/>
  <c r="AU223" i="68"/>
  <c r="AU224" i="68"/>
  <c r="AU225" i="68"/>
  <c r="AU226" i="68"/>
  <c r="AU227" i="68"/>
  <c r="AU228" i="68"/>
  <c r="AU229" i="68"/>
  <c r="AU230" i="68"/>
  <c r="AU231" i="68"/>
  <c r="D29" i="45" s="1"/>
  <c r="AU232" i="68"/>
  <c r="AU233" i="68"/>
  <c r="D88" i="45" s="1"/>
  <c r="AU234" i="68"/>
  <c r="AU235" i="68"/>
  <c r="AU236" i="68"/>
  <c r="AU237" i="68"/>
  <c r="AU238" i="68"/>
  <c r="AU239" i="68"/>
  <c r="AU240" i="68"/>
  <c r="AU241" i="68"/>
  <c r="D58" i="45" s="1"/>
  <c r="N16" i="73" s="1"/>
  <c r="O16" i="73" s="1"/>
  <c r="AU243" i="68"/>
  <c r="AU245" i="68"/>
  <c r="D119" i="45" s="1"/>
  <c r="AU246" i="68"/>
  <c r="AU247" i="68"/>
  <c r="AU248" i="68"/>
  <c r="AU249" i="68"/>
  <c r="E93" i="35" l="1"/>
  <c r="C4" i="79"/>
  <c r="C11" i="79" s="1"/>
  <c r="E11" i="33"/>
  <c r="E13" i="33" s="1"/>
  <c r="E21" i="33" s="1"/>
  <c r="E51" i="35"/>
  <c r="E59" i="35" s="1"/>
  <c r="C14" i="79"/>
  <c r="I14" i="79" s="1"/>
  <c r="C9" i="34"/>
  <c r="C11" i="34" s="1"/>
  <c r="C17" i="34" s="1"/>
  <c r="E14" i="24" s="1"/>
  <c r="G14" i="24" s="1"/>
  <c r="C12" i="73"/>
  <c r="C20" i="73" s="1"/>
  <c r="I10" i="73"/>
  <c r="I12" i="73" s="1"/>
  <c r="I20" i="73" s="1"/>
  <c r="E15" i="24" s="1"/>
  <c r="G15" i="24" s="1"/>
  <c r="D13" i="33"/>
  <c r="D21" i="33" s="1"/>
  <c r="D50" i="45"/>
  <c r="D57" i="45"/>
  <c r="D87" i="45"/>
  <c r="D78" i="45"/>
  <c r="D39" i="45"/>
  <c r="D40" i="45" s="1"/>
  <c r="E10" i="25" s="1"/>
  <c r="E98" i="35"/>
  <c r="D35" i="29"/>
  <c r="C68" i="39"/>
  <c r="D18" i="40"/>
  <c r="E95" i="35"/>
  <c r="D21" i="45"/>
  <c r="D90" i="45"/>
  <c r="E14" i="25"/>
  <c r="G60" i="24"/>
  <c r="G9" i="42"/>
  <c r="E30" i="35"/>
  <c r="E18" i="24"/>
  <c r="C22" i="36"/>
  <c r="D17" i="40"/>
  <c r="D77" i="45"/>
  <c r="D73" i="45"/>
  <c r="D68" i="45"/>
  <c r="E17" i="25"/>
  <c r="D7" i="45"/>
  <c r="D12" i="45" s="1"/>
  <c r="E8" i="25" s="1"/>
  <c r="C15" i="36"/>
  <c r="F32" i="39"/>
  <c r="E70" i="35"/>
  <c r="D48" i="45"/>
  <c r="D56" i="45"/>
  <c r="L17" i="33" s="1"/>
  <c r="M17" i="33" s="1"/>
  <c r="D74" i="45"/>
  <c r="D44" i="45"/>
  <c r="D32" i="45"/>
  <c r="E12" i="42"/>
  <c r="E62" i="24" s="1"/>
  <c r="G62" i="24" s="1"/>
  <c r="G10" i="42"/>
  <c r="D50" i="39"/>
  <c r="F11" i="42"/>
  <c r="G11" i="42" s="1"/>
  <c r="E94" i="35"/>
  <c r="D232" i="52" s="1"/>
  <c r="E232" i="52" s="1"/>
  <c r="C19" i="36"/>
  <c r="E50" i="35"/>
  <c r="E52" i="35" s="1"/>
  <c r="AU242" i="68"/>
  <c r="D117" i="45" s="1"/>
  <c r="AU244" i="68"/>
  <c r="D118" i="45" s="1"/>
  <c r="I4" i="79" l="1"/>
  <c r="I11" i="79" s="1"/>
  <c r="E57" i="35"/>
  <c r="J11" i="33"/>
  <c r="J13" i="33" s="1"/>
  <c r="G23" i="36"/>
  <c r="I23" i="36" s="1"/>
  <c r="I16" i="79"/>
  <c r="C16" i="79"/>
  <c r="G14" i="34"/>
  <c r="H14" i="34" s="1"/>
  <c r="F9" i="34"/>
  <c r="D52" i="45"/>
  <c r="E15" i="25" s="1"/>
  <c r="D91" i="45"/>
  <c r="E19" i="25" s="1"/>
  <c r="D22" i="40"/>
  <c r="E75" i="24" s="1"/>
  <c r="G75" i="24" s="1"/>
  <c r="D24" i="29" s="1"/>
  <c r="E65" i="24"/>
  <c r="G65" i="24" s="1"/>
  <c r="D9" i="29"/>
  <c r="D37" i="29" s="1"/>
  <c r="D33" i="45"/>
  <c r="E9" i="25" s="1"/>
  <c r="E11" i="25" s="1"/>
  <c r="E21" i="46"/>
  <c r="C69" i="39"/>
  <c r="E70" i="24" s="1"/>
  <c r="C24" i="36"/>
  <c r="E39" i="24" s="1"/>
  <c r="G39" i="24" s="1"/>
  <c r="D28" i="29" s="1"/>
  <c r="G8" i="68"/>
  <c r="G18" i="24"/>
  <c r="AF2" i="68"/>
  <c r="AU120" i="68"/>
  <c r="F34" i="39"/>
  <c r="C10" i="48"/>
  <c r="D16" i="48" s="1"/>
  <c r="D18" i="48" s="1"/>
  <c r="E41" i="46"/>
  <c r="E39" i="46"/>
  <c r="E100" i="35"/>
  <c r="G12" i="42"/>
  <c r="D13" i="29"/>
  <c r="D59" i="45"/>
  <c r="E18" i="25" s="1"/>
  <c r="F12" i="42"/>
  <c r="E73" i="24" s="1"/>
  <c r="D120" i="45"/>
  <c r="E56" i="35"/>
  <c r="E58" i="35" s="1"/>
  <c r="E60" i="35" s="1"/>
  <c r="E34" i="24"/>
  <c r="H59" i="35"/>
  <c r="C21" i="47" s="1"/>
  <c r="C22" i="47"/>
  <c r="D36" i="29" l="1"/>
  <c r="D43" i="29" s="1"/>
  <c r="I9" i="78"/>
  <c r="J16" i="79"/>
  <c r="J17" i="79" s="1"/>
  <c r="G73" i="24"/>
  <c r="D25" i="29" s="1"/>
  <c r="H71" i="24"/>
  <c r="F11" i="34"/>
  <c r="J21" i="33"/>
  <c r="D22" i="47"/>
  <c r="C13" i="47"/>
  <c r="E13" i="47" s="1"/>
  <c r="G34" i="24"/>
  <c r="D26" i="29" s="1"/>
  <c r="E75" i="35"/>
  <c r="E76" i="35" s="1"/>
  <c r="C23" i="49"/>
  <c r="F23" i="49" s="1"/>
  <c r="G70" i="24"/>
  <c r="D21" i="29" s="1"/>
  <c r="E64" i="35"/>
  <c r="E14" i="46"/>
  <c r="E16" i="46"/>
  <c r="E37" i="24"/>
  <c r="G37" i="24" s="1"/>
  <c r="D27" i="29" s="1"/>
  <c r="C11" i="49"/>
  <c r="C12" i="49" s="1"/>
  <c r="E69" i="24"/>
  <c r="E20" i="46"/>
  <c r="E16" i="25"/>
  <c r="E20" i="25" s="1"/>
  <c r="E21" i="25" s="1"/>
  <c r="E25" i="25" s="1"/>
  <c r="D16" i="29"/>
  <c r="D57" i="29" s="1"/>
  <c r="E60" i="46"/>
  <c r="F60" i="46" s="1"/>
  <c r="F39" i="46"/>
  <c r="F40" i="46" s="1"/>
  <c r="F43" i="46" s="1"/>
  <c r="E40" i="46"/>
  <c r="E43" i="46" s="1"/>
  <c r="AU2" i="68"/>
  <c r="E11" i="24" l="1"/>
  <c r="F17" i="34"/>
  <c r="E35" i="24"/>
  <c r="E15" i="46"/>
  <c r="E17" i="46" s="1"/>
  <c r="D138" i="45"/>
  <c r="E31" i="25"/>
  <c r="E40" i="25" s="1"/>
  <c r="D7" i="29"/>
  <c r="D19" i="29" s="1"/>
  <c r="G120" i="68"/>
  <c r="G69" i="24"/>
  <c r="D56" i="29" s="1"/>
  <c r="D58" i="29" s="1"/>
  <c r="C22" i="49"/>
  <c r="G11" i="24" l="1"/>
  <c r="E28" i="24"/>
  <c r="G28" i="24" s="1"/>
  <c r="D55" i="39"/>
  <c r="F22" i="49"/>
  <c r="D67" i="29"/>
  <c r="D69" i="29" s="1"/>
  <c r="G35" i="24"/>
  <c r="E40" i="24"/>
  <c r="J16" i="28"/>
  <c r="C17" i="55"/>
  <c r="C19" i="55" s="1"/>
  <c r="C8" i="55"/>
  <c r="E43" i="25" s="1"/>
  <c r="J51" i="24"/>
  <c r="D139" i="45"/>
  <c r="D154" i="45" s="1"/>
  <c r="D56" i="39" l="1"/>
  <c r="E23" i="46" s="1"/>
  <c r="E24" i="46" s="1"/>
  <c r="D278" i="52"/>
  <c r="E278" i="52" s="1"/>
  <c r="J5" i="24" s="1"/>
  <c r="I5" i="24" s="1"/>
  <c r="G40" i="24"/>
  <c r="E42" i="24"/>
  <c r="J42" i="24" s="1"/>
  <c r="J29" i="28"/>
  <c r="C64" i="38"/>
  <c r="C70" i="38" s="1"/>
  <c r="K16" i="28"/>
  <c r="E71" i="24" l="1"/>
  <c r="I71" i="24" s="1"/>
  <c r="G42" i="24"/>
  <c r="C13" i="38"/>
  <c r="C14" i="38" s="1"/>
  <c r="E51" i="24" s="1"/>
  <c r="K29" i="28"/>
  <c r="G71" i="24" l="1"/>
  <c r="D23" i="29" s="1"/>
  <c r="D29" i="29" s="1"/>
  <c r="D32" i="29" s="1"/>
  <c r="D60" i="29" s="1"/>
  <c r="D63" i="29" s="1"/>
  <c r="E69" i="29" s="1"/>
  <c r="E76" i="24"/>
  <c r="G76" i="24" s="1"/>
  <c r="C24" i="49"/>
  <c r="F24" i="49" s="1"/>
  <c r="F25" i="49" s="1"/>
  <c r="E78" i="24"/>
  <c r="I51" i="24"/>
  <c r="K51" i="24" s="1"/>
  <c r="G51" i="24"/>
  <c r="E53" i="24"/>
  <c r="C25" i="49" l="1"/>
  <c r="G40" i="25"/>
  <c r="H40" i="25" s="1"/>
  <c r="G78" i="24"/>
  <c r="C13" i="50"/>
  <c r="E80" i="24"/>
  <c r="E14" i="38"/>
  <c r="G53" i="24"/>
  <c r="L29" i="28"/>
  <c r="C14" i="50"/>
  <c r="C15" i="50" l="1"/>
  <c r="G80" i="24"/>
  <c r="E81" i="24"/>
  <c r="J4" i="24" s="1"/>
  <c r="I4" i="24" s="1"/>
  <c r="AV29" i="68" l="1"/>
  <c r="AV102" i="68" l="1"/>
  <c r="AV8" i="68" l="1"/>
  <c r="AV9" i="68"/>
  <c r="AV10" i="68"/>
  <c r="AV11" i="68"/>
  <c r="AV12" i="68"/>
  <c r="AV13" i="68"/>
  <c r="AV14" i="68"/>
  <c r="AV15" i="68"/>
  <c r="AV16" i="68"/>
  <c r="AV17" i="68"/>
  <c r="AV18" i="68"/>
  <c r="AV19" i="68"/>
  <c r="AV20" i="68"/>
  <c r="AV21" i="68"/>
  <c r="AV22" i="68"/>
  <c r="AV23" i="68"/>
  <c r="AV24" i="68"/>
  <c r="AV25" i="68"/>
  <c r="AV26" i="68"/>
  <c r="AV27" i="68"/>
  <c r="AV28" i="68"/>
  <c r="AV30" i="68"/>
  <c r="AV31" i="68"/>
  <c r="AV32" i="68"/>
  <c r="AV33" i="68"/>
  <c r="AV34" i="68"/>
  <c r="AV35" i="68"/>
  <c r="AV36" i="68"/>
  <c r="AV37" i="68"/>
  <c r="AV38" i="68"/>
  <c r="AV39" i="68"/>
  <c r="AV40" i="68"/>
  <c r="AV41" i="68"/>
  <c r="AV42" i="68"/>
  <c r="AV43" i="68"/>
  <c r="AV44" i="68"/>
  <c r="AV45" i="68"/>
  <c r="AV46" i="68"/>
  <c r="AV47" i="68"/>
  <c r="AV48" i="68"/>
  <c r="AV49" i="68"/>
  <c r="AV50" i="68"/>
  <c r="AV51" i="68"/>
  <c r="AV52" i="68"/>
  <c r="AV53" i="68"/>
  <c r="AV147" i="68"/>
  <c r="AV54" i="68"/>
  <c r="AV55" i="68"/>
  <c r="AV56" i="68"/>
  <c r="AV57" i="68"/>
  <c r="AV58" i="68"/>
  <c r="AV60" i="68"/>
  <c r="AV61" i="68"/>
  <c r="AV62" i="68"/>
  <c r="AV63" i="68"/>
  <c r="AV64" i="68"/>
  <c r="AV65" i="68"/>
  <c r="AV66" i="68"/>
  <c r="AV67" i="68"/>
  <c r="AV68" i="68"/>
  <c r="AV69" i="68"/>
  <c r="AV70" i="68"/>
  <c r="AV71" i="68"/>
  <c r="AV72" i="68"/>
  <c r="AV73" i="68"/>
  <c r="AV74" i="68"/>
  <c r="AV75" i="68"/>
  <c r="AV76" i="68"/>
  <c r="AV77" i="68"/>
  <c r="AV78" i="68"/>
  <c r="AV79" i="68"/>
  <c r="AV80" i="68"/>
  <c r="AV81" i="68"/>
  <c r="AV82" i="68"/>
  <c r="AV83" i="68"/>
  <c r="AV84" i="68"/>
  <c r="AV85" i="68"/>
  <c r="AV86" i="68"/>
  <c r="AV87" i="68"/>
  <c r="AV88" i="68"/>
  <c r="AV89" i="68"/>
  <c r="AV90" i="68"/>
  <c r="AV91" i="68"/>
  <c r="AV92" i="68"/>
  <c r="AV93" i="68"/>
  <c r="AV94" i="68"/>
  <c r="AV95" i="68"/>
  <c r="AV96" i="68"/>
  <c r="AV97" i="68"/>
  <c r="AV98" i="68"/>
  <c r="AV99" i="68"/>
  <c r="AV100" i="68"/>
  <c r="AV101" i="68"/>
  <c r="AV103" i="68"/>
  <c r="AV104" i="68"/>
  <c r="AV105" i="68"/>
  <c r="AV106" i="68"/>
  <c r="AV107" i="68"/>
  <c r="AV108" i="68"/>
  <c r="AV109" i="68"/>
  <c r="AV110" i="68"/>
  <c r="AV111" i="68"/>
  <c r="AV112" i="68"/>
  <c r="AV114" i="68"/>
  <c r="AV115" i="68"/>
  <c r="AV116" i="68"/>
  <c r="AV117" i="68"/>
  <c r="AV118" i="68"/>
  <c r="AV119" i="68"/>
  <c r="AV121" i="68"/>
  <c r="AV122" i="68"/>
  <c r="AV123" i="68"/>
  <c r="AV124" i="68"/>
  <c r="AV125" i="68"/>
  <c r="AV126" i="68"/>
  <c r="AV127" i="68"/>
  <c r="AV128" i="68"/>
  <c r="AV129" i="68"/>
  <c r="AV130" i="68"/>
  <c r="AV131" i="68"/>
  <c r="AV132" i="68"/>
  <c r="AV133" i="68"/>
  <c r="AV134" i="68"/>
  <c r="AV135" i="68"/>
  <c r="AV136" i="68"/>
  <c r="AV137" i="68"/>
  <c r="AV138" i="68"/>
  <c r="AV139" i="68"/>
  <c r="AV140" i="68"/>
  <c r="AV141" i="68"/>
  <c r="AV142" i="68"/>
  <c r="AV143" i="68"/>
  <c r="AV144" i="68"/>
  <c r="AV145" i="68"/>
  <c r="AV146" i="68"/>
  <c r="AV151" i="68"/>
  <c r="AV152" i="68"/>
  <c r="AV154" i="68"/>
  <c r="AV156" i="68"/>
  <c r="AV157" i="68"/>
  <c r="AV158" i="68"/>
  <c r="AV160" i="68"/>
  <c r="AV161" i="68"/>
  <c r="AV162" i="68"/>
  <c r="AV163" i="68"/>
  <c r="AV164" i="68"/>
  <c r="AV165" i="68"/>
  <c r="AV166" i="68"/>
  <c r="AV167" i="68"/>
  <c r="AV168" i="68"/>
  <c r="AV169" i="68"/>
  <c r="AV170" i="68"/>
  <c r="AV171" i="68"/>
  <c r="AV173" i="68"/>
  <c r="AV174" i="68"/>
  <c r="AV175" i="68"/>
  <c r="AV176" i="68"/>
  <c r="AV177" i="68"/>
  <c r="AV178" i="68"/>
  <c r="AV179" i="68"/>
  <c r="AV180" i="68"/>
  <c r="AV181" i="68"/>
  <c r="AV182" i="68"/>
  <c r="AV183" i="68"/>
  <c r="AV184" i="68"/>
  <c r="AV185" i="68"/>
  <c r="AV186" i="68"/>
  <c r="AV187" i="68"/>
  <c r="AV188" i="68"/>
  <c r="AV189" i="68"/>
  <c r="AV190" i="68"/>
  <c r="AV191" i="68"/>
  <c r="AV192" i="68"/>
  <c r="AV193" i="68"/>
  <c r="AV194" i="68"/>
  <c r="AV195" i="68"/>
  <c r="AV196" i="68"/>
  <c r="AV197" i="68"/>
  <c r="AV198" i="68"/>
  <c r="AV199" i="68"/>
  <c r="AV200" i="68"/>
  <c r="AV201" i="68"/>
  <c r="AV202" i="68"/>
  <c r="AV203" i="68"/>
  <c r="AV204" i="68"/>
  <c r="AV206" i="68"/>
  <c r="AV207" i="68"/>
  <c r="AV208" i="68"/>
  <c r="AV209" i="68"/>
  <c r="AV210" i="68"/>
  <c r="AV211" i="68"/>
  <c r="AV212" i="68"/>
  <c r="AV213" i="68"/>
  <c r="AV214" i="68"/>
  <c r="AV216" i="68"/>
  <c r="AV217" i="68"/>
  <c r="AV218" i="68"/>
  <c r="AV219" i="68"/>
  <c r="AV220" i="68"/>
  <c r="AV221" i="68"/>
  <c r="AV222" i="68"/>
  <c r="AV223" i="68"/>
  <c r="AV224" i="68"/>
  <c r="AV225" i="68"/>
  <c r="AV226" i="68"/>
  <c r="AV227" i="68"/>
  <c r="AV228" i="68"/>
  <c r="AV229" i="68"/>
  <c r="AV230" i="68"/>
  <c r="AV250" i="68"/>
  <c r="AV231" i="68"/>
  <c r="AV232" i="68"/>
  <c r="AV233" i="68"/>
  <c r="AV234" i="68"/>
  <c r="AV235" i="68"/>
  <c r="AV236" i="68"/>
  <c r="AV237" i="68"/>
  <c r="AV238" i="68"/>
  <c r="AV239" i="68"/>
  <c r="AV240" i="68"/>
  <c r="AV241" i="68"/>
  <c r="AV242" i="68"/>
  <c r="AV243" i="68"/>
  <c r="AV244" i="68"/>
  <c r="AV245" i="68"/>
  <c r="AV246" i="68"/>
  <c r="AV247" i="68"/>
  <c r="AV248" i="68"/>
  <c r="AV249" i="68"/>
  <c r="AZ153" i="68" l="1"/>
  <c r="AY153" i="68"/>
  <c r="AX153" i="68"/>
  <c r="AX2" i="68" s="1"/>
  <c r="AW153" i="68"/>
  <c r="AV120" i="68"/>
  <c r="BC153" i="68" l="1"/>
  <c r="BD153" i="68"/>
  <c r="BC2" i="68"/>
  <c r="BB153" i="68"/>
  <c r="BA153" i="68"/>
  <c r="BA2" i="68" s="1"/>
  <c r="AZ2" i="68"/>
  <c r="AW2" i="68"/>
  <c r="AG2" i="68"/>
  <c r="AV2" i="68"/>
  <c r="BD2" i="68" l="1"/>
  <c r="D153" i="68"/>
  <c r="BB2" i="68"/>
  <c r="AY2" i="68"/>
  <c r="G153" i="68" l="1"/>
  <c r="D3" i="68"/>
  <c r="G3" i="68" l="1"/>
  <c r="C5" i="78" a="1"/>
  <c r="C5" i="78" s="1"/>
  <c r="C8" i="78" a="1"/>
  <c r="C8" i="78" s="1"/>
  <c r="AK2" i="68"/>
  <c r="H8" i="78" l="1"/>
  <c r="G9" i="78"/>
  <c r="H5" i="78"/>
  <c r="C9" i="78"/>
  <c r="H9" i="78" l="1"/>
  <c r="I10" i="7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Agrawal, Ankit</author>
  </authors>
  <commentList>
    <comment ref="D15" authorId="0" shapeId="0" xr:uid="{00000000-0006-0000-0B00-000001000000}">
      <text>
        <r>
          <rPr>
            <b/>
            <sz val="9"/>
            <color indexed="81"/>
            <rFont val="Tahoma"/>
            <family val="2"/>
          </rPr>
          <t>Agrawal, Ankit:</t>
        </r>
        <r>
          <rPr>
            <sz val="9"/>
            <color indexed="81"/>
            <rFont val="Tahoma"/>
            <family val="2"/>
          </rPr>
          <t xml:space="preserve">
Disposals need to be in negative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Agrawal, Ankit</author>
  </authors>
  <commentList>
    <comment ref="E92" authorId="0" shapeId="0" xr:uid="{00000000-0006-0000-0E00-000001000000}">
      <text>
        <r>
          <rPr>
            <b/>
            <sz val="9"/>
            <color indexed="81"/>
            <rFont val="Tahoma"/>
            <family val="2"/>
          </rPr>
          <t>Agrawal, Ankit:</t>
        </r>
        <r>
          <rPr>
            <sz val="9"/>
            <color indexed="81"/>
            <rFont val="Tahoma"/>
            <family val="2"/>
          </rPr>
          <t xml:space="preserve">
IF FD maturity period is less than 12 months but more than 3 months put the same in Note 6(d) and if FD maturity is  less than 3 months then put the same in Note 6(c)</t>
        </r>
      </text>
    </comment>
    <comment ref="F92" authorId="0" shapeId="0" xr:uid="{00000000-0006-0000-0E00-000002000000}">
      <text>
        <r>
          <rPr>
            <b/>
            <sz val="9"/>
            <color indexed="81"/>
            <rFont val="Tahoma"/>
            <family val="2"/>
          </rPr>
          <t>Agrawal, Ankit:</t>
        </r>
        <r>
          <rPr>
            <sz val="9"/>
            <color indexed="81"/>
            <rFont val="Tahoma"/>
            <family val="2"/>
          </rPr>
          <t xml:space="preserve">
IF FD maturity period is less than 12 months but more than 3 months put the same in Note 6(d) and if FD maturity is  less than 3 months then put the same in Note 6(c)</t>
        </r>
      </text>
    </comment>
    <comment ref="G92" authorId="0" shapeId="0" xr:uid="{00000000-0006-0000-0E00-000003000000}">
      <text>
        <r>
          <rPr>
            <b/>
            <sz val="9"/>
            <color indexed="81"/>
            <rFont val="Tahoma"/>
            <family val="2"/>
          </rPr>
          <t>Agrawal, Ankit:</t>
        </r>
        <r>
          <rPr>
            <sz val="9"/>
            <color indexed="81"/>
            <rFont val="Tahoma"/>
            <family val="2"/>
          </rPr>
          <t xml:space="preserve">
IF FD maturity period is less than 12 months but more than 3 months put the same in Note 6(d) and if FD maturity is  less than 3 months then put the same in Note 6(c)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Mohsin, Siyali</author>
  </authors>
  <commentList>
    <comment ref="D63" authorId="0" shapeId="0" xr:uid="{00000000-0006-0000-1100-000001000000}">
      <text>
        <r>
          <rPr>
            <b/>
            <sz val="9"/>
            <color indexed="81"/>
            <rFont val="Tahoma"/>
            <family val="2"/>
          </rPr>
          <t>Mohsin, Siyali:</t>
        </r>
        <r>
          <rPr>
            <sz val="9"/>
            <color indexed="81"/>
            <rFont val="Tahoma"/>
            <family val="2"/>
          </rPr>
          <t xml:space="preserve">
Hardcode Number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Agrawal, Ankit</author>
  </authors>
  <commentList>
    <comment ref="E53" authorId="0" shapeId="0" xr:uid="{00000000-0006-0000-1500-000001000000}">
      <text>
        <r>
          <rPr>
            <b/>
            <sz val="9"/>
            <color indexed="81"/>
            <rFont val="Tahoma"/>
            <family val="2"/>
          </rPr>
          <t>Agrawal, Ankit:</t>
        </r>
        <r>
          <rPr>
            <sz val="9"/>
            <color indexed="81"/>
            <rFont val="Tahoma"/>
            <family val="2"/>
          </rPr>
          <t xml:space="preserve">
to be put in negative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<sst xmlns="http://schemas.openxmlformats.org/spreadsheetml/2006/main" count="6796" uniqueCount="2823">
  <si>
    <t>Particulars</t>
  </si>
  <si>
    <t>Update Basic Details here:</t>
  </si>
  <si>
    <t>Entity Name</t>
  </si>
  <si>
    <t>Desert Adventures Tourism LLC</t>
  </si>
  <si>
    <t>Current Period End</t>
  </si>
  <si>
    <t>31st Mar 2023</t>
  </si>
  <si>
    <t>Current Period Beginning</t>
  </si>
  <si>
    <t>1st Apr 2022</t>
  </si>
  <si>
    <r>
      <t>Income Statement Coverage</t>
    </r>
    <r>
      <rPr>
        <i/>
        <sz val="11"/>
        <color theme="1"/>
        <rFont val="Calibri"/>
        <family val="2"/>
        <scheme val="minor"/>
      </rPr>
      <t xml:space="preserve">
["Year"/"Quarter"/"</t>
    </r>
    <r>
      <rPr>
        <b/>
        <i/>
        <sz val="11"/>
        <color rgb="FFFF0000"/>
        <rFont val="Calibri"/>
        <family val="2"/>
        <scheme val="minor"/>
      </rPr>
      <t>xx</t>
    </r>
    <r>
      <rPr>
        <i/>
        <sz val="11"/>
        <color theme="1"/>
        <rFont val="Calibri"/>
        <family val="2"/>
        <scheme val="minor"/>
      </rPr>
      <t xml:space="preserve"> months" ended….]</t>
    </r>
  </si>
  <si>
    <t>12 months ended 31 Mar 2023</t>
  </si>
  <si>
    <t>Reporting Currency</t>
  </si>
  <si>
    <t>AED</t>
  </si>
  <si>
    <t xml:space="preserve">Numbers reported in </t>
  </si>
  <si>
    <t>Absolute Numbers</t>
  </si>
  <si>
    <t>Provide details of all manual adjustment entries to GL system balances as considered in the Trial Balance Sheet :</t>
  </si>
  <si>
    <t>Adjustment No.</t>
  </si>
  <si>
    <t>GL Code</t>
  </si>
  <si>
    <t>GL Name</t>
  </si>
  <si>
    <t>Debit/Credit</t>
  </si>
  <si>
    <t>Debit Amount</t>
  </si>
  <si>
    <t>Credit Amount</t>
  </si>
  <si>
    <t>Nature &amp; Purpose of Adjustement</t>
  </si>
  <si>
    <t>Account</t>
  </si>
  <si>
    <t>Description</t>
  </si>
  <si>
    <t>Debit</t>
  </si>
  <si>
    <t>Credit</t>
  </si>
  <si>
    <t>Balance</t>
  </si>
  <si>
    <t>TAS1000</t>
  </si>
  <si>
    <t>Tangible &amp; Intangible Asset</t>
  </si>
  <si>
    <t>Reclass</t>
  </si>
  <si>
    <t>TAS3300</t>
  </si>
  <si>
    <t>ROU Assets - Gross</t>
  </si>
  <si>
    <t>AS4030</t>
  </si>
  <si>
    <t>Non Interest Bearing Financial</t>
  </si>
  <si>
    <t>AS4050</t>
  </si>
  <si>
    <t>Investment IC</t>
  </si>
  <si>
    <t>AS7010</t>
  </si>
  <si>
    <t>Cash and cash equiv.</t>
  </si>
  <si>
    <t>AS7015</t>
  </si>
  <si>
    <t>Cash and cash equiv -IC</t>
  </si>
  <si>
    <t>AS8010</t>
  </si>
  <si>
    <t>Total Accounts Receivable</t>
  </si>
  <si>
    <t>AS8015</t>
  </si>
  <si>
    <t>Accounts Receivable IC</t>
  </si>
  <si>
    <t>AS8019</t>
  </si>
  <si>
    <t>IC Loan</t>
  </si>
  <si>
    <t>AS8020</t>
  </si>
  <si>
    <t>Provision for Bad Debt</t>
  </si>
  <si>
    <t>AS8030</t>
  </si>
  <si>
    <t>Advance Payments to Suppliers</t>
  </si>
  <si>
    <t>AS8050</t>
  </si>
  <si>
    <t>Other Receivables</t>
  </si>
  <si>
    <t>AS8060</t>
  </si>
  <si>
    <t>Prepaid Expenses and Accrued Income -GOP</t>
  </si>
  <si>
    <t>AS8070</t>
  </si>
  <si>
    <t>Prepaid Expenses and Accrued Income - Oth Exp</t>
  </si>
  <si>
    <t>System Suspense Account</t>
  </si>
  <si>
    <t>LB7010</t>
  </si>
  <si>
    <t>Bank Overdraft</t>
  </si>
  <si>
    <t>LB7015</t>
  </si>
  <si>
    <t>Liability Cash Pool Mendas Gans</t>
  </si>
  <si>
    <t>LB7020</t>
  </si>
  <si>
    <t>VAT Receivable / (payable)</t>
  </si>
  <si>
    <t>LB7040</t>
  </si>
  <si>
    <t>Accounts Payable Third</t>
  </si>
  <si>
    <t>LB7042</t>
  </si>
  <si>
    <t>Accounts Payable IC</t>
  </si>
  <si>
    <t>LB7050</t>
  </si>
  <si>
    <t>Other Liabilities</t>
  </si>
  <si>
    <t>LB7060</t>
  </si>
  <si>
    <t>Prepayment Received</t>
  </si>
  <si>
    <t>LB7011</t>
  </si>
  <si>
    <t>LOANS PAYABLE</t>
  </si>
  <si>
    <t>LB6415</t>
  </si>
  <si>
    <t>LOANS PAYABLE - IC</t>
  </si>
  <si>
    <t>LB7070</t>
  </si>
  <si>
    <t>Accrued Liabilities - Cost of Sales</t>
  </si>
  <si>
    <t>LB7074</t>
  </si>
  <si>
    <t>Accrued Liabilities - Others (Op. Exp.)</t>
  </si>
  <si>
    <t>TLB6100</t>
  </si>
  <si>
    <t>Long Term Provision</t>
  </si>
  <si>
    <t>LB7083</t>
  </si>
  <si>
    <t>Accrued Staff Bonus</t>
  </si>
  <si>
    <t>LB6400</t>
  </si>
  <si>
    <t>Non-Current ROU Lease Liability</t>
  </si>
  <si>
    <t>LB7100</t>
  </si>
  <si>
    <t>Current ROU Lease Liability</t>
  </si>
  <si>
    <t>TLB2000</t>
  </si>
  <si>
    <t>Equity</t>
  </si>
  <si>
    <t>Suspense - Creditors</t>
  </si>
  <si>
    <t>BS/PL</t>
  </si>
  <si>
    <t>(All)</t>
  </si>
  <si>
    <t>PL</t>
  </si>
  <si>
    <t>Row Labels</t>
  </si>
  <si>
    <t>Sum of Adjusted Amounts (31.03.22)</t>
  </si>
  <si>
    <t>Assets</t>
  </si>
  <si>
    <t>Advertisement Expenses</t>
  </si>
  <si>
    <t>0 | 0</t>
  </si>
  <si>
    <t>Advertisement Expenses | Advertisement and publicity expenses</t>
  </si>
  <si>
    <t>- Cash and cash equivalents</t>
  </si>
  <si>
    <t>Advertisement &amp; Publicity</t>
  </si>
  <si>
    <t>- Cash and cash equivalents | C &amp; CE - Bank Balance</t>
  </si>
  <si>
    <t>Brochure Cost</t>
  </si>
  <si>
    <t>- Cash and cash equivalents | C &amp; CE - Cash in hand</t>
  </si>
  <si>
    <t>FAM-TRIP EXP</t>
  </si>
  <si>
    <t>- Other financial assets</t>
  </si>
  <si>
    <t>Other Marketing Expense</t>
  </si>
  <si>
    <t>- Other financial assets | Accrued Revenue</t>
  </si>
  <si>
    <t>Promotion Expenses - Gifts &amp; Others</t>
  </si>
  <si>
    <t>- Other financial assets | Others - Current</t>
  </si>
  <si>
    <t>REP-Promotion Expenses - Gifts &amp; Others</t>
  </si>
  <si>
    <t>- Other financial assets | Receivable from subsidiaries</t>
  </si>
  <si>
    <t>REP-Promotion Expenses - Lunch &amp; Dinners</t>
  </si>
  <si>
    <t>- Other financial assets | Security Deposits - Current</t>
  </si>
  <si>
    <t>Representation Fees</t>
  </si>
  <si>
    <t>- Trade receivables</t>
  </si>
  <si>
    <t>Subscription</t>
  </si>
  <si>
    <t>- Trade receivables |  Allowance for doubtful debts</t>
  </si>
  <si>
    <t>Yoo Marketing</t>
  </si>
  <si>
    <t>- Trade receivables | - Trade receivables</t>
  </si>
  <si>
    <t>Cost of services</t>
  </si>
  <si>
    <t>Investment in subsidiaries</t>
  </si>
  <si>
    <t>Cost of services | Cost of services</t>
  </si>
  <si>
    <t>Investment in subsidiaries | Unquoted - In subsidiaries at cost - DAJOR</t>
  </si>
  <si>
    <t>Cost of Sales</t>
  </si>
  <si>
    <t>Investment in subsidiaries | Unquoted - In subsidiaries at cost - DAJOR - IMP</t>
  </si>
  <si>
    <t>Depreciation and Amortisation Expense</t>
  </si>
  <si>
    <t>Investment in subsidiaries | Unquoted - In subsidiaries at cost - DAOMN</t>
  </si>
  <si>
    <t>Depreciation and Amortisation Expense | Amortisation on Intangible Assets</t>
  </si>
  <si>
    <t>Other current assets</t>
  </si>
  <si>
    <t>Depreciation Exp Proj. Passion</t>
  </si>
  <si>
    <t>Other current assets | Advances to employees</t>
  </si>
  <si>
    <t>Depreciation Exp Softwares</t>
  </si>
  <si>
    <t>Other current assets | Advances to suppliers</t>
  </si>
  <si>
    <t>Depreciation and Amortisation Expense | Depreciation on Tangible Assets</t>
  </si>
  <si>
    <t>Other current assets | Balances receivables from Govt. authorities</t>
  </si>
  <si>
    <t>Depreciation Exp Furnitures and Fixtures</t>
  </si>
  <si>
    <t xml:space="preserve">Other current assets | Prepaid expenses </t>
  </si>
  <si>
    <t>Depreciation Exp Office Decorations</t>
  </si>
  <si>
    <t>Other intangible assets</t>
  </si>
  <si>
    <t>Depreciation Exp Office Equipments</t>
  </si>
  <si>
    <t>Other intangible assets | Computer Software</t>
  </si>
  <si>
    <t>Depreciation Exp Staff Motor Vehicle</t>
  </si>
  <si>
    <t>Property, plant and equipment</t>
  </si>
  <si>
    <t>Depreciation Exp Transfer Motor Vehicle</t>
  </si>
  <si>
    <t>Property, plant and equipment | Furniture and
Fixtures</t>
  </si>
  <si>
    <t>Depreciation and amortisation expense | ROU Assets Depreciation</t>
  </si>
  <si>
    <t>Property, plant and equipment | Leasehold Improvements</t>
  </si>
  <si>
    <t xml:space="preserve">    Depreciation ROU Assets - Building</t>
  </si>
  <si>
    <t>Property, plant and equipment | Office equipments</t>
  </si>
  <si>
    <t>Employee Benefit Expenses</t>
  </si>
  <si>
    <t>Property, plant and equipment | Vehicles</t>
  </si>
  <si>
    <t>Employee Benefit Expenses | Gratuity</t>
  </si>
  <si>
    <t xml:space="preserve">Right of Use Assets </t>
  </si>
  <si>
    <t>Gratuity Expense</t>
  </si>
  <si>
    <t xml:space="preserve">Right of Use Assets  | Right of Use Assets </t>
  </si>
  <si>
    <t>Employee Benefit Expenses | Salaries Wages and Bonus</t>
  </si>
  <si>
    <t>Liabilities &amp; OE</t>
  </si>
  <si>
    <t xml:space="preserve">    Salaries - SSC</t>
  </si>
  <si>
    <t>Salaries</t>
  </si>
  <si>
    <t>Staff Accommodation Expenses</t>
  </si>
  <si>
    <t>- Borrowings</t>
  </si>
  <si>
    <t>Variable Salaries</t>
  </si>
  <si>
    <t>- Borrowings | Bank Overdrafts</t>
  </si>
  <si>
    <t>Employee Benefit Expenses | Staff Training, Recruitment and Other Costs</t>
  </si>
  <si>
    <t>- Borrowings | Short Term loans from Inter Company - Unsecured</t>
  </si>
  <si>
    <t>Employment Visas Expenses</t>
  </si>
  <si>
    <t>- Borrowings | Term Loan from Bank - Short term</t>
  </si>
  <si>
    <t>Staff Training and Education</t>
  </si>
  <si>
    <t>- Other financial liabilities</t>
  </si>
  <si>
    <t>Employee Benefit Expenses | Staff welfare expenses</t>
  </si>
  <si>
    <t>- Other financial liabilities | Interest accrued</t>
  </si>
  <si>
    <t xml:space="preserve">    Car Allowance</t>
  </si>
  <si>
    <t>- Other financial liabilities | Liabilities against expense</t>
  </si>
  <si>
    <t>Air Ticket Expense</t>
  </si>
  <si>
    <t>- Other financial liabilities | Others - Current</t>
  </si>
  <si>
    <t>Other Miscellaneous Expenses</t>
  </si>
  <si>
    <t>- Other financial liabilities | Right of Use Liabilities (Current)</t>
  </si>
  <si>
    <t>Staff Medical Insurance Expenses</t>
  </si>
  <si>
    <t>- Other financial liabilities | Right of Use Liabilities (Non Current)</t>
  </si>
  <si>
    <t xml:space="preserve">Telephone Allowance </t>
  </si>
  <si>
    <t>- Trade payables</t>
  </si>
  <si>
    <t>Uniform Expenses</t>
  </si>
  <si>
    <t>- Trade payables | - Trade payables</t>
  </si>
  <si>
    <t>Finance Cost</t>
  </si>
  <si>
    <t>Employee Benefit Obligations</t>
  </si>
  <si>
    <t>Finance Cost | Inter Company Interest expenses</t>
  </si>
  <si>
    <t>Employee Benefit Obligations | Employee Benefit Payable - Gratiuty</t>
  </si>
  <si>
    <t>Interest Expense - IC</t>
  </si>
  <si>
    <t>Employee Benefit Payable</t>
  </si>
  <si>
    <t>Finance Cost | Interest on ROU Liabilities (IFRS 16/IND AS 116)</t>
  </si>
  <si>
    <t>Employee Benefit Payable | Employee Benefit Payable - Leave Entitlement</t>
  </si>
  <si>
    <t xml:space="preserve">    Interest Expenses ROU Liabilitiy [P&amp;L]</t>
  </si>
  <si>
    <t>Employee Benefit Payable | Employee Benefit Payable - Others</t>
  </si>
  <si>
    <t>Finance Cost | Other Finance Charges</t>
  </si>
  <si>
    <t>Equity share capital</t>
  </si>
  <si>
    <t>Bank Charges</t>
  </si>
  <si>
    <t>Equity share capital | Equity share capital</t>
  </si>
  <si>
    <t>Corporate Guarantee Fees</t>
  </si>
  <si>
    <t>Other current liabilities</t>
  </si>
  <si>
    <t>Credit Cards Collection Fees</t>
  </si>
  <si>
    <t>Other current liabilities | Advance receipts from Customers for which value is still to be given</t>
  </si>
  <si>
    <t>Interest Expense</t>
  </si>
  <si>
    <t>Other current liabilities | Statutory Dues</t>
  </si>
  <si>
    <t>Other Expenses</t>
  </si>
  <si>
    <t>Reserve and surplus</t>
  </si>
  <si>
    <t>Other Expenses | Communication expenses</t>
  </si>
  <si>
    <t>Reserve and surplus | General Reserve</t>
  </si>
  <si>
    <t>Office Communication and Postage Expenses</t>
  </si>
  <si>
    <t>Reserve and surplus | Retained Earnings</t>
  </si>
  <si>
    <t>Other Expenses | Electricity</t>
  </si>
  <si>
    <t>Office Utilities</t>
  </si>
  <si>
    <t>Other Expenses | Insurance</t>
  </si>
  <si>
    <t>Insurance Fees</t>
  </si>
  <si>
    <t>Other Expenses | Inter Compnay Management Fee (Expenses)</t>
  </si>
  <si>
    <t>Kuoni Management Fee</t>
  </si>
  <si>
    <t>Other Expenses | Inter Compnay Other Expenses</t>
  </si>
  <si>
    <t>Charges Kuoni Group</t>
  </si>
  <si>
    <t>PASSION COST-INDIA</t>
  </si>
  <si>
    <t>Other Expenses | Legal and Professional Charges (refer note 21 (a))</t>
  </si>
  <si>
    <t>Audit Fee</t>
  </si>
  <si>
    <t>Legal &amp; Professional Fees</t>
  </si>
  <si>
    <t>Sponsorship Fees</t>
  </si>
  <si>
    <t>Other Expenses | Licence fees</t>
  </si>
  <si>
    <t>Trade License</t>
  </si>
  <si>
    <t>Other Expenses | Miscellaneous Expenses</t>
  </si>
  <si>
    <t xml:space="preserve">    Arabian Lux-Project</t>
  </si>
  <si>
    <t>Airport Passes and PRO Cards</t>
  </si>
  <si>
    <t>Central Service Charges</t>
  </si>
  <si>
    <t>COFFEE &amp; ENTERTAINMENT</t>
  </si>
  <si>
    <t>Contribution On Promotion &amp; Sales Support</t>
  </si>
  <si>
    <t>Entertainment</t>
  </si>
  <si>
    <t>IT EXP-Yoo Belluga</t>
  </si>
  <si>
    <t>Operational System cost</t>
  </si>
  <si>
    <t>Passion Cost</t>
  </si>
  <si>
    <t>Promotion Expenses - Lunch &amp; Dinners</t>
  </si>
  <si>
    <t>Sundry Expenses</t>
  </si>
  <si>
    <t>Other Expenses | Printing and Stationery</t>
  </si>
  <si>
    <t>Collateral Printing</t>
  </si>
  <si>
    <t>Other Expenses | Provisions for doubtful debts and Advances (net off bad debt written off)</t>
  </si>
  <si>
    <t>Printing &amp; Stationery</t>
  </si>
  <si>
    <t>Other Expenses | Rent</t>
  </si>
  <si>
    <t>Other Expenses | Repairs to others</t>
  </si>
  <si>
    <t>Bad and Doubtful Debt</t>
  </si>
  <si>
    <t>Other Expenses | Repairs to plant and machinery</t>
  </si>
  <si>
    <t>Other Expenses | Security Services</t>
  </si>
  <si>
    <t>Office Rent</t>
  </si>
  <si>
    <t>Other Expenses | Travelling Expenses</t>
  </si>
  <si>
    <t>Other Expenses | Vehicle Running and Maintenance Expenses</t>
  </si>
  <si>
    <t>Internet Expenses</t>
  </si>
  <si>
    <t>Other Income</t>
  </si>
  <si>
    <t>Network and IT support Expenses</t>
  </si>
  <si>
    <t>Other Income | Exchange gain other than in the normal course of business as an authorised foreign exchange dealer</t>
  </si>
  <si>
    <t>Office Maintenance and Repairs</t>
  </si>
  <si>
    <t>Other Income | Group Resource Income [GRC]</t>
  </si>
  <si>
    <t>One Stream Expense</t>
  </si>
  <si>
    <t>Other Income | Miscellaneous Income</t>
  </si>
  <si>
    <t>Other Income | -On Others</t>
  </si>
  <si>
    <t>Machinery and Equipment Expenses</t>
  </si>
  <si>
    <t>Other Income | Profit on sale of property, plant and equipment, net</t>
  </si>
  <si>
    <t>Revenue from operations</t>
  </si>
  <si>
    <t>Office Security Expenses</t>
  </si>
  <si>
    <t>Revenue from operations | Sale of Services</t>
  </si>
  <si>
    <t>(blank)</t>
  </si>
  <si>
    <t>AIR TICKETS FOR B-TRIPS</t>
  </si>
  <si>
    <t>HOTEL ACCOMMODATION B-TRIP</t>
  </si>
  <si>
    <t xml:space="preserve"> | </t>
  </si>
  <si>
    <t>PER DIEM B-TRIP</t>
  </si>
  <si>
    <t>REP-AIR TICKETS FOR B-TRIPS</t>
  </si>
  <si>
    <t>Grand Total</t>
  </si>
  <si>
    <t>REP-HOTEL ACCOMMODATION B-TRIP</t>
  </si>
  <si>
    <t>REP-Travel and Entertainments</t>
  </si>
  <si>
    <t>Travel and Entertainments</t>
  </si>
  <si>
    <t>MV Cars Fuel</t>
  </si>
  <si>
    <t>MV Cars Maintenance and Repairs</t>
  </si>
  <si>
    <t>Other Motor vehicles Expenses</t>
  </si>
  <si>
    <t>Vehicle Insurance &amp; Registration Renewal</t>
  </si>
  <si>
    <t>Gain On Foreign Currency Exchange</t>
  </si>
  <si>
    <t>Non-Operational Exchange Diff.</t>
  </si>
  <si>
    <t>Income Kuoni Group</t>
  </si>
  <si>
    <t>Brochure Contribution Revenue</t>
  </si>
  <si>
    <t>Contribution On Promotion &amp; Sales (Revenue)</t>
  </si>
  <si>
    <t>Other GOP Income</t>
  </si>
  <si>
    <t>Other GOP Incomes</t>
  </si>
  <si>
    <t>Interest Income - IC</t>
  </si>
  <si>
    <t>Interest Income - Staff Loan</t>
  </si>
  <si>
    <t>Gain On Disposal of Fixed Assets</t>
  </si>
  <si>
    <t>Discount &amp; Deductions</t>
  </si>
  <si>
    <t>IC - Sales</t>
  </si>
  <si>
    <t>Overrides</t>
  </si>
  <si>
    <t>Prior Year GOP</t>
  </si>
  <si>
    <t>Sales</t>
  </si>
  <si>
    <t/>
  </si>
  <si>
    <t>Net Change</t>
  </si>
  <si>
    <t>31.03.2019</t>
  </si>
  <si>
    <t>30.06.2019</t>
  </si>
  <si>
    <t>30.09.2019</t>
  </si>
  <si>
    <t>No.</t>
  </si>
  <si>
    <t>Name</t>
  </si>
  <si>
    <t xml:space="preserve">      Cash in Hand (Income)</t>
  </si>
  <si>
    <t xml:space="preserve">      Petty Cash Funds</t>
  </si>
  <si>
    <t xml:space="preserve">      Staff Imprest</t>
  </si>
  <si>
    <t xml:space="preserve">      UNB Bank</t>
  </si>
  <si>
    <t xml:space="preserve">      RT - Citi Bank Current account US$</t>
  </si>
  <si>
    <t xml:space="preserve">      RT- Citi Bank New A/c - AED</t>
  </si>
  <si>
    <t xml:space="preserve">      Citi Bank - DAT AED (0101176002)</t>
  </si>
  <si>
    <t xml:space="preserve">      Citi Bank (A/C# 0101176029) (USD)</t>
  </si>
  <si>
    <t xml:space="preserve">      NBF - DAT USD (012001221238)</t>
  </si>
  <si>
    <t xml:space="preserve">      UNB Bank- A/C 012157887950</t>
  </si>
  <si>
    <t xml:space="preserve">      Standard Chartered Bank (01-2397607-01)</t>
  </si>
  <si>
    <t xml:space="preserve">      Emirates Bank (Credit-Card)</t>
  </si>
  <si>
    <t xml:space="preserve">      Standard Chartered Bank (01-2397607-01)-USD</t>
  </si>
  <si>
    <t xml:space="preserve">      CREDIT CARD ONLINE-NETWORK</t>
  </si>
  <si>
    <t xml:space="preserve">      USD-CREDIT CARD ONLINE-NETWORK</t>
  </si>
  <si>
    <t xml:space="preserve">      Note Receivable</t>
  </si>
  <si>
    <t xml:space="preserve">      Accrued Commission (Hotels)</t>
  </si>
  <si>
    <t xml:space="preserve">      Trade Debtors Control Account</t>
  </si>
  <si>
    <t xml:space="preserve">      Unallocated Cash (Debtors</t>
  </si>
  <si>
    <t xml:space="preserve">      Debtors Future Cash</t>
  </si>
  <si>
    <t xml:space="preserve">      VAT Receivable (Input VAT)</t>
  </si>
  <si>
    <t xml:space="preserve">      Accrued VAT Input</t>
  </si>
  <si>
    <t xml:space="preserve">      Provisions Bad &amp; Doutful Debts</t>
  </si>
  <si>
    <t xml:space="preserve">      Accrued Income Kuoni Group</t>
  </si>
  <si>
    <t>Accrued Income</t>
  </si>
  <si>
    <t xml:space="preserve">      Accrued Income</t>
  </si>
  <si>
    <t xml:space="preserve">      STAFF CONTROL ACCOUNT</t>
  </si>
  <si>
    <t xml:space="preserve">      </t>
  </si>
  <si>
    <t xml:space="preserve">      Visa Online Deposit (immigration)</t>
  </si>
  <si>
    <t xml:space="preserve">      RT - Visa Online Deposit (immigration)</t>
  </si>
  <si>
    <t xml:space="preserve">      E-Dirham Card Deposit</t>
  </si>
  <si>
    <t xml:space="preserve">      Noqodi A/C-1110350100101 (Visa Immigration)</t>
  </si>
  <si>
    <t xml:space="preserve">      AP Future Expenses</t>
  </si>
  <si>
    <t xml:space="preserve">      Other (Various) Deposits/Guarantees</t>
  </si>
  <si>
    <t xml:space="preserve">      Advance Payments (Prepaid Exp)</t>
  </si>
  <si>
    <t xml:space="preserve">      D.A. Amman Pre-Opening Expenses</t>
  </si>
  <si>
    <t xml:space="preserve">      KIT Solution AG - Neue Hard 7 - 8010 Zur</t>
  </si>
  <si>
    <t xml:space="preserve">      Insurance Prepaid Expenses</t>
  </si>
  <si>
    <t xml:space="preserve">      Asian Trails Holding Ltd</t>
  </si>
  <si>
    <t xml:space="preserve">      Kuoni Travel India Ltd.</t>
  </si>
  <si>
    <t xml:space="preserve">      Kuoni Private Safaris Pty. Ltd.</t>
  </si>
  <si>
    <t xml:space="preserve">      Other Prepaid Expenses</t>
  </si>
  <si>
    <t xml:space="preserve">      Private Safaris E.A. Ltd.</t>
  </si>
  <si>
    <t xml:space="preserve">      Rent Prepaid Expenses</t>
  </si>
  <si>
    <t xml:space="preserve">      Medical Prepaid Insurance</t>
  </si>
  <si>
    <t xml:space="preserve">      Allied Tpro Inc.</t>
  </si>
  <si>
    <t xml:space="preserve">      Emirates Yoo - Pre-Opening Expenses</t>
  </si>
  <si>
    <t xml:space="preserve">      Asian Trails Thailand</t>
  </si>
  <si>
    <t xml:space="preserve">      Kuoni Travel Holding - (HO)</t>
  </si>
  <si>
    <t xml:space="preserve">      Kuoni Pvt Safari - Namibia</t>
  </si>
  <si>
    <t xml:space="preserve">      Yoo Rent Prepaid Expenses</t>
  </si>
  <si>
    <t xml:space="preserve">      Australian Tours Management Pty Ltd</t>
  </si>
  <si>
    <t xml:space="preserve">      Kuoni Travel Ltd - Zurich</t>
  </si>
  <si>
    <t xml:space="preserve">      Asian Trails Malaysia</t>
  </si>
  <si>
    <t xml:space="preserve">      Horizon Travel Services LLC- Bank of America</t>
  </si>
  <si>
    <t>Tourist Visa Prepaid Expenses</t>
  </si>
  <si>
    <t xml:space="preserve">      Desert Adventures Amman</t>
  </si>
  <si>
    <t xml:space="preserve">      Tourist Visa Prepaid Expenses</t>
  </si>
  <si>
    <t xml:space="preserve">      Desert Adventures Muscat</t>
  </si>
  <si>
    <t xml:space="preserve">      Provision for Impairement</t>
  </si>
  <si>
    <t xml:space="preserve">      RT - Gulf Dunes Oman</t>
  </si>
  <si>
    <t xml:space="preserve">      RT - Gulf Dunes LLC</t>
  </si>
  <si>
    <t xml:space="preserve">      RT - Reem Tours (Sister Company)</t>
  </si>
  <si>
    <t xml:space="preserve">      Motor Vehicles - Cost</t>
  </si>
  <si>
    <t xml:space="preserve">      Accum Depreciation for Motor Vehicles</t>
  </si>
  <si>
    <t xml:space="preserve">      Office Machinery &amp; Equipments</t>
  </si>
  <si>
    <t xml:space="preserve">      Accum Dep. for Office Equip and Machinery</t>
  </si>
  <si>
    <t xml:space="preserve">      Office Decoration &amp; Accessories</t>
  </si>
  <si>
    <t xml:space="preserve">      Accum Depr for Office Decor &amp; Access</t>
  </si>
  <si>
    <t xml:space="preserve">      Office Furniture &amp; Fixture</t>
  </si>
  <si>
    <t xml:space="preserve">      Accum Depr for Off Furn &amp; Fixt</t>
  </si>
  <si>
    <t xml:space="preserve">      Establishment Exps Cost</t>
  </si>
  <si>
    <t xml:space="preserve">      Prov for Amortization Est Exps</t>
  </si>
  <si>
    <t xml:space="preserve">      Softwares &amp; Rights Cost</t>
  </si>
  <si>
    <t xml:space="preserve">      Accum Depr for Softwares &amp; Rights</t>
  </si>
  <si>
    <t xml:space="preserve">      Project Passion Cost</t>
  </si>
  <si>
    <t xml:space="preserve">      Accum Depr For Passion</t>
  </si>
  <si>
    <t xml:space="preserve">      Fixed Deposits For Immigration Dept.</t>
  </si>
  <si>
    <t xml:space="preserve">      LG Margin Deposits</t>
  </si>
  <si>
    <t xml:space="preserve">      Employee Visa Deposit</t>
  </si>
  <si>
    <t xml:space="preserve">      ROU Assets - Total Building</t>
  </si>
  <si>
    <t xml:space="preserve">      Utility Deposits</t>
  </si>
  <si>
    <t xml:space="preserve">      ROU Assets - Building  Accumulated Deprecation</t>
  </si>
  <si>
    <t xml:space="preserve">      Rent Deposits</t>
  </si>
  <si>
    <t xml:space="preserve">      Hotels Deposits</t>
  </si>
  <si>
    <t xml:space="preserve">      RT - Fixed Deposit for Immigration dept</t>
  </si>
  <si>
    <t xml:space="preserve">      Provision for Hotel Deposit</t>
  </si>
  <si>
    <t xml:space="preserve">      NOTES PAYABLE - UNB</t>
  </si>
  <si>
    <t xml:space="preserve">      NOTES PAYABLE - Citi AED</t>
  </si>
  <si>
    <t xml:space="preserve">      Suspense - Creditors</t>
  </si>
  <si>
    <t xml:space="preserve">      Notes Payable VCC</t>
  </si>
  <si>
    <t xml:space="preserve">      Credit Card Payables</t>
  </si>
  <si>
    <t xml:space="preserve">      Notes Payable Citi USD</t>
  </si>
  <si>
    <t xml:space="preserve">      Notes Payable (Early Pay) Citi Bank</t>
  </si>
  <si>
    <t xml:space="preserve">      Trade Creditors Control Account</t>
  </si>
  <si>
    <t xml:space="preserve">      Creditor Future Cash</t>
  </si>
  <si>
    <t xml:space="preserve">      Hotel Provisions - Cost</t>
  </si>
  <si>
    <t xml:space="preserve">      Hotel Provisions - VAT</t>
  </si>
  <si>
    <t xml:space="preserve">      VAT Payable (Output VAT)</t>
  </si>
  <si>
    <t xml:space="preserve">      VAT Control Account</t>
  </si>
  <si>
    <t xml:space="preserve">      Accrued Expenses Salaries</t>
  </si>
  <si>
    <t xml:space="preserve">      Accrued Staff Bonus-New</t>
  </si>
  <si>
    <t xml:space="preserve">      Accrued Exp Leave Salaries &amp; A/Tickets</t>
  </si>
  <si>
    <t xml:space="preserve">      Accrued Expenses (Communications)</t>
  </si>
  <si>
    <t xml:space="preserve">      Accrued Expenses (Audit Fee)</t>
  </si>
  <si>
    <t xml:space="preserve">      Accrual Expenses (Others/Various)</t>
  </si>
  <si>
    <t xml:space="preserve">      Accrued VAT</t>
  </si>
  <si>
    <t xml:space="preserve">      Accrued Commission D.A.F.</t>
  </si>
  <si>
    <t xml:space="preserve">      Accrued Expenses Salaries - SSC </t>
  </si>
  <si>
    <t xml:space="preserve">      Accrued Commission GTA</t>
  </si>
  <si>
    <t xml:space="preserve">      Accrued Comm. Odeon Travel 2009</t>
  </si>
  <si>
    <t xml:space="preserve">      Accrued Expenses (Staff commission)</t>
  </si>
  <si>
    <t xml:space="preserve">      RT - Provision for Insurance</t>
  </si>
  <si>
    <t xml:space="preserve">      ACCRUED EXPENSES PASSION PROJECT</t>
  </si>
  <si>
    <t xml:space="preserve">      Accrued Representative Fee</t>
  </si>
  <si>
    <t xml:space="preserve">      Future Revenue</t>
  </si>
  <si>
    <t xml:space="preserve">      RT - Accrued Representative Fee</t>
  </si>
  <si>
    <t>Accrued Interest - IC</t>
  </si>
  <si>
    <t xml:space="preserve">      ACCRUED INTEREST CHARGES</t>
  </si>
  <si>
    <t xml:space="preserve">      Accrued Interest - IC</t>
  </si>
  <si>
    <t xml:space="preserve">      Oman Office (Old AC 1093017)</t>
  </si>
  <si>
    <t xml:space="preserve">      Amman Office - Jordan</t>
  </si>
  <si>
    <t xml:space="preserve">      Gulf Dunes - Dubai</t>
  </si>
  <si>
    <t xml:space="preserve">      STR GERMANY</t>
  </si>
  <si>
    <t xml:space="preserve">      Accrued Interest Expense (TCIM) - IC</t>
  </si>
  <si>
    <t xml:space="preserve">      RT - Payable to Gulf Dunes</t>
  </si>
  <si>
    <t xml:space="preserve">      Accrued Charges - KIT Solution</t>
  </si>
  <si>
    <t xml:space="preserve">      Long Term Incentive Payable</t>
  </si>
  <si>
    <t xml:space="preserve">      Accrued IT Charges - Zurich</t>
  </si>
  <si>
    <t xml:space="preserve">      Accrued Commission Reps.</t>
  </si>
  <si>
    <t xml:space="preserve">      Accrued Commission - Kickback</t>
  </si>
  <si>
    <t xml:space="preserve">      KIT Solution - Payable</t>
  </si>
  <si>
    <t xml:space="preserve">      GTA London</t>
  </si>
  <si>
    <t xml:space="preserve">      Accrued Corporate Guarantee Fee (TCIL) - IC</t>
  </si>
  <si>
    <t xml:space="preserve">      Asian Trails Vietnam</t>
  </si>
  <si>
    <t xml:space="preserve">      LOANS PAYABLE-INDUSIND BANK</t>
  </si>
  <si>
    <t xml:space="preserve">      Non Trading Payable to TCI</t>
  </si>
  <si>
    <t xml:space="preserve">      Kuoni Travel Investment</t>
  </si>
  <si>
    <t xml:space="preserve">      Travel Circle International Mauritius LTD</t>
  </si>
  <si>
    <t xml:space="preserve">      Provision for Employees End of Service</t>
  </si>
  <si>
    <t xml:space="preserve">    Travel Circle International (Mauritius) Ltd, Capit</t>
  </si>
  <si>
    <t xml:space="preserve">    Travel Circle International (Mauritius) Ltd, Share</t>
  </si>
  <si>
    <t xml:space="preserve">    Retained Earnings</t>
  </si>
  <si>
    <t xml:space="preserve">    Share holder loan account</t>
  </si>
  <si>
    <t xml:space="preserve">  Sales</t>
  </si>
  <si>
    <t xml:space="preserve">  IC - Sales</t>
  </si>
  <si>
    <t xml:space="preserve">      Non current ROU Lease Liability</t>
  </si>
  <si>
    <t xml:space="preserve">  Gain On Foreign Currency Exchange</t>
  </si>
  <si>
    <t xml:space="preserve">      Current ROU Lease Liability</t>
  </si>
  <si>
    <t xml:space="preserve">  Sales Income - Total</t>
  </si>
  <si>
    <t xml:space="preserve">  Other GOP Income</t>
  </si>
  <si>
    <t xml:space="preserve">  Discount &amp; Deductions</t>
  </si>
  <si>
    <t xml:space="preserve">  Overrides</t>
  </si>
  <si>
    <t xml:space="preserve">  Gain On Disposal of Fixed Assets</t>
  </si>
  <si>
    <t xml:space="preserve">  Other GOP Incomes</t>
  </si>
  <si>
    <t xml:space="preserve">  Prior Year GOP</t>
  </si>
  <si>
    <t xml:space="preserve">  Cost of Sales</t>
  </si>
  <si>
    <t xml:space="preserve">    Salaries</t>
  </si>
  <si>
    <t xml:space="preserve">    Gratuity Expense</t>
  </si>
  <si>
    <t>Cost of Sales - Direct</t>
  </si>
  <si>
    <t xml:space="preserve">    Air Ticket Expense</t>
  </si>
  <si>
    <t xml:space="preserve">    Variable Salaries</t>
  </si>
  <si>
    <t xml:space="preserve">    Staff Medical Insurance Expenses</t>
  </si>
  <si>
    <t xml:space="preserve">    Uniform Expenses</t>
  </si>
  <si>
    <t xml:space="preserve">    Employment Visas Expenses</t>
  </si>
  <si>
    <t xml:space="preserve">    Staff Training and Education</t>
  </si>
  <si>
    <t xml:space="preserve">    Other Miscellaneous Expenses</t>
  </si>
  <si>
    <t xml:space="preserve">  Cost of Sales - Direct</t>
  </si>
  <si>
    <t xml:space="preserve">    Telephone Allowance </t>
  </si>
  <si>
    <t xml:space="preserve">    Miscellaneous Staff Costs - Total</t>
  </si>
  <si>
    <t xml:space="preserve">      Advertisement &amp; Publicity</t>
  </si>
  <si>
    <t xml:space="preserve">      Brochure Cost</t>
  </si>
  <si>
    <t xml:space="preserve">      Brochure Contribution Revenue</t>
  </si>
  <si>
    <t xml:space="preserve">      Subscription</t>
  </si>
  <si>
    <t xml:space="preserve">      Contribution On Promotion &amp; Sales (Revenue)</t>
  </si>
  <si>
    <t xml:space="preserve">      Contribution On Promotion &amp; Sales Support</t>
  </si>
  <si>
    <t xml:space="preserve">      Representation Fees</t>
  </si>
  <si>
    <t xml:space="preserve">      Promotion Expenses - Gifts &amp; Others</t>
  </si>
  <si>
    <t xml:space="preserve">      Other Marketing Expense</t>
  </si>
  <si>
    <t xml:space="preserve">      Collateral Printing</t>
  </si>
  <si>
    <t xml:space="preserve">      FAM-TRIP EXP</t>
  </si>
  <si>
    <t xml:space="preserve">      Promotion Expenses - Lunch &amp; Dinners</t>
  </si>
  <si>
    <t xml:space="preserve">      REP-Promotion Expenses - Gifts &amp; Others</t>
  </si>
  <si>
    <t xml:space="preserve">      REP-Promotion Expenses - Lunch &amp; Dinners</t>
  </si>
  <si>
    <t xml:space="preserve">    Office Communication and Postage Expenses</t>
  </si>
  <si>
    <t xml:space="preserve">    Printing &amp; Stationery</t>
  </si>
  <si>
    <t xml:space="preserve">    Machinery and Equipment Expenses</t>
  </si>
  <si>
    <t xml:space="preserve">    Office Security Expenses</t>
  </si>
  <si>
    <t xml:space="preserve">    Office Rent</t>
  </si>
  <si>
    <t xml:space="preserve">    Office Utilities</t>
  </si>
  <si>
    <t xml:space="preserve">    Office Maintenance and Repairs</t>
  </si>
  <si>
    <t xml:space="preserve">    MV Cars Maintenance and Repairs</t>
  </si>
  <si>
    <t xml:space="preserve">    Network and IT support Expenses</t>
  </si>
  <si>
    <t xml:space="preserve">    Internet Expenses</t>
  </si>
  <si>
    <t xml:space="preserve">    Passion Cost</t>
  </si>
  <si>
    <t xml:space="preserve">    PASSION COST-INDIA</t>
  </si>
  <si>
    <t xml:space="preserve">    Operational System cost</t>
  </si>
  <si>
    <t xml:space="preserve">    One Stream Expense</t>
  </si>
  <si>
    <t xml:space="preserve">    Travel and Entertainments</t>
  </si>
  <si>
    <t xml:space="preserve">    AIR TICKETS FOR B-TRIPS</t>
  </si>
  <si>
    <t xml:space="preserve">    HOTEL ACCOMMODATION B-TRIP</t>
  </si>
  <si>
    <t xml:space="preserve">    PER DIEM B-TRIP</t>
  </si>
  <si>
    <t xml:space="preserve">    REP-Travel and Entertainments</t>
  </si>
  <si>
    <t xml:space="preserve">    REP-AIR TICKETS FOR B-TRIPS</t>
  </si>
  <si>
    <t xml:space="preserve">    REP-HOTEL ACCOMMODATION B-TRIP</t>
  </si>
  <si>
    <t xml:space="preserve">    Bad and Doubtful Debt</t>
  </si>
  <si>
    <t xml:space="preserve">    Trade License</t>
  </si>
  <si>
    <t xml:space="preserve">    Legal &amp; Professional Fees</t>
  </si>
  <si>
    <t xml:space="preserve">    Airport Passes and PRO Cards</t>
  </si>
  <si>
    <t xml:space="preserve">    Bank Charges</t>
  </si>
  <si>
    <t xml:space="preserve">    Credit Cards Collection Fees</t>
  </si>
  <si>
    <t xml:space="preserve">    Insurance Fees</t>
  </si>
  <si>
    <t xml:space="preserve">    MV Cars Fuel</t>
  </si>
  <si>
    <t xml:space="preserve">    Other Motor vehicles Expenses</t>
  </si>
  <si>
    <t xml:space="preserve">    Entertainment</t>
  </si>
  <si>
    <t xml:space="preserve">    Sundry Expenses</t>
  </si>
  <si>
    <t xml:space="preserve">    Sponsorship Fees</t>
  </si>
  <si>
    <t xml:space="preserve">    Vehicle Insurance &amp; Registration Renewal</t>
  </si>
  <si>
    <t xml:space="preserve">    Audit Fee</t>
  </si>
  <si>
    <t xml:space="preserve">    COFFEE &amp; ENTERTAINMENT</t>
  </si>
  <si>
    <t xml:space="preserve">    Income Kuoni Group</t>
  </si>
  <si>
    <t xml:space="preserve">    Charges Kuoni Group</t>
  </si>
  <si>
    <t xml:space="preserve">    Kuoni Management Fee</t>
  </si>
  <si>
    <t xml:space="preserve">    Depreciation Exp Transfer Motor Vehicle</t>
  </si>
  <si>
    <t xml:space="preserve">    Depreciation Exp Staff Motor Vehicle</t>
  </si>
  <si>
    <t xml:space="preserve">    Depreciation Exp Office Equipments</t>
  </si>
  <si>
    <t xml:space="preserve">    Depreciation Exp Softwares</t>
  </si>
  <si>
    <t xml:space="preserve">    Depreciation Exp Furnitures and Fixtures</t>
  </si>
  <si>
    <t xml:space="preserve">    Depreciation Exp Office Decorations</t>
  </si>
  <si>
    <t xml:space="preserve">    Depreciation Exp Proj. Passion</t>
  </si>
  <si>
    <t xml:space="preserve">    Interest Expense - IC</t>
  </si>
  <si>
    <t xml:space="preserve">    Interest Expense</t>
  </si>
  <si>
    <t xml:space="preserve">    Interest Income - IC</t>
  </si>
  <si>
    <t xml:space="preserve">    Interest Income - Staff Loan</t>
  </si>
  <si>
    <t xml:space="preserve">    Non-Operational Exchange Diff.</t>
  </si>
  <si>
    <t xml:space="preserve">    Non-Operational Exchange Differences - Total</t>
  </si>
  <si>
    <t xml:space="preserve">      Central Service Charges</t>
  </si>
  <si>
    <t xml:space="preserve">    Interest Expense (TCIM) - IC</t>
  </si>
  <si>
    <t xml:space="preserve">    Corporate Guarantee Fees - TCIL</t>
  </si>
  <si>
    <r>
      <t xml:space="preserve">GL Amount
</t>
    </r>
    <r>
      <rPr>
        <b/>
        <i/>
        <sz val="11"/>
        <color theme="1"/>
        <rFont val="Calibri"/>
        <family val="2"/>
        <scheme val="minor"/>
      </rPr>
      <t>[As per system before any manual adjustments]</t>
    </r>
  </si>
  <si>
    <t xml:space="preserve">Manual Adjustments 1 </t>
  </si>
  <si>
    <t>Manual Adjustments 2</t>
  </si>
  <si>
    <t>Adjusted Amounts (31.12.19)</t>
  </si>
  <si>
    <t>BS/PL 3</t>
  </si>
  <si>
    <t>BS/PL Grouping</t>
  </si>
  <si>
    <t>Notes Grouping</t>
  </si>
  <si>
    <t>Balances receivables from Govt. authorities</t>
  </si>
  <si>
    <t>Receivable from subsidiaries</t>
  </si>
  <si>
    <t>Payable to Subsidiaries</t>
  </si>
  <si>
    <t>Others - Current</t>
  </si>
  <si>
    <t>Citi Bank (A/C# 0101176029) (USD)</t>
  </si>
  <si>
    <t>C &amp; CE - Bank Balance</t>
  </si>
  <si>
    <t>Standard Chartered Bank (01-2397607-01)-USD</t>
  </si>
  <si>
    <t>Bank Overdrafts</t>
  </si>
  <si>
    <t>Trade Debtors Control Account</t>
  </si>
  <si>
    <t>AP Future Expenses</t>
  </si>
  <si>
    <t>Advances to suppliers</t>
  </si>
  <si>
    <t>D.A. Amman Pre-Opening Expenses</t>
  </si>
  <si>
    <t>Asian Trails Holding Ltd</t>
  </si>
  <si>
    <t>Kuoni Private Safaris Pty. Ltd.</t>
  </si>
  <si>
    <t>Kuoni Pvt Safari - Namibia</t>
  </si>
  <si>
    <t>Australian Tours Management Pty Ltd</t>
  </si>
  <si>
    <t>Horizon Travel Services LLC- Bank of America</t>
  </si>
  <si>
    <t>RT - Reem Tours (Sister Company)</t>
  </si>
  <si>
    <t>Trade Creditors Control Account</t>
  </si>
  <si>
    <t>VAT Control Account</t>
  </si>
  <si>
    <t>Statutory Dues</t>
  </si>
  <si>
    <t>Future Revenue</t>
  </si>
  <si>
    <t>Advance receipts from Customers for which value is still to be given</t>
  </si>
  <si>
    <t>Oman Office (Old AC 1093017)</t>
  </si>
  <si>
    <t>Amman Office - Jordan</t>
  </si>
  <si>
    <t>Gulf Dunes - Dubai</t>
  </si>
  <si>
    <t>RT - Payable to Gulf Dunes</t>
  </si>
  <si>
    <t>Right of Use Liabilities (Non Current)</t>
  </si>
  <si>
    <t>Right of Use Liabilities (Current)</t>
  </si>
  <si>
    <t>Balance as at 31 Mar 2023</t>
  </si>
  <si>
    <t>Insert TB for the period in this sheet with below recommended columns. Preferably link numbers in subsequent sheets from this TB to as much extent as possible.</t>
  </si>
  <si>
    <t>BS</t>
  </si>
  <si>
    <t>Balance as at 31st March 2022</t>
  </si>
  <si>
    <t>Balance as at 31st March 2021</t>
  </si>
  <si>
    <t>Adjusted Amounts (31.03.23)</t>
  </si>
  <si>
    <t>Onestream Taging</t>
  </si>
  <si>
    <t>Mapping to Notes</t>
  </si>
  <si>
    <t>xx</t>
  </si>
  <si>
    <t>GL Amount
[As per system before any manual adjustments]</t>
  </si>
  <si>
    <t>Adjusted Amounts (31.03.22)</t>
  </si>
  <si>
    <t>Adjusted Amounts (31.03.21)</t>
  </si>
  <si>
    <t>Apr 2019 - Dec 2019</t>
  </si>
  <si>
    <t>Apr 2019 - Mar 2020</t>
  </si>
  <si>
    <t>Apr 2020 - June 2020</t>
  </si>
  <si>
    <t>Apr 2020 - Sep 2020</t>
  </si>
  <si>
    <t>Apr 2020 - Dec 2020</t>
  </si>
  <si>
    <t>Apr 2020 - Mar 2021</t>
  </si>
  <si>
    <t>Apr 2021 - June 2021</t>
  </si>
  <si>
    <t>Apr 2021 - Sep 2021</t>
  </si>
  <si>
    <t>Apr 2021 - Dec 2021</t>
  </si>
  <si>
    <t>Apr 2021 - Mar 2022</t>
  </si>
  <si>
    <t>Apr 2022 - Jun 2022</t>
  </si>
  <si>
    <t>Apr 2022 - Sep 2022</t>
  </si>
  <si>
    <t>Apr 2022 - Dec 2022</t>
  </si>
  <si>
    <t>Apr 2022 - Mar 2023</t>
  </si>
  <si>
    <t>Cash in Hand (Income)</t>
  </si>
  <si>
    <t>C &amp; CE - Cash in hand</t>
  </si>
  <si>
    <t>Petty Cash Funds</t>
  </si>
  <si>
    <t>Staff Imprest</t>
  </si>
  <si>
    <t>UNB Bank</t>
  </si>
  <si>
    <t>RT - Citi Bank Current account US$</t>
  </si>
  <si>
    <t>RT- Citi Bank New A/c - AED</t>
  </si>
  <si>
    <t>Citi Bank - DAT AED (0101176002)</t>
  </si>
  <si>
    <t>NBF - DAT USD (012001221238)</t>
  </si>
  <si>
    <t>UNB Bank- A/C 012157887950</t>
  </si>
  <si>
    <t>Standard Chartered Bank (01-2397607-01)</t>
  </si>
  <si>
    <t xml:space="preserve">      Fixed Deposit</t>
  </si>
  <si>
    <t>Security Deposits - Current</t>
  </si>
  <si>
    <t>Emirates Bank (Credit-Card)</t>
  </si>
  <si>
    <t>CREDIT CARD ONLINE-NETWORK</t>
  </si>
  <si>
    <t>USD-CREDIT CARD ONLINE-NETWORK</t>
  </si>
  <si>
    <t>Note Receivable</t>
  </si>
  <si>
    <t>Accrued Commission (Hotels)</t>
  </si>
  <si>
    <t>Accrued Revenue</t>
  </si>
  <si>
    <t>Debtors Future Cash</t>
  </si>
  <si>
    <t>VAT Receivable (Input VAT)</t>
  </si>
  <si>
    <t>Accrued VAT Input</t>
  </si>
  <si>
    <t>Provisions Bad &amp; Doutful Debts</t>
  </si>
  <si>
    <t xml:space="preserve"> Allowance for doubtful debts</t>
  </si>
  <si>
    <t>Accrued Income Kuoni Group</t>
  </si>
  <si>
    <t>STAFF CONTROL ACCOUNT</t>
  </si>
  <si>
    <t>Advances to employees</t>
  </si>
  <si>
    <t>Visa Online Deposit (immigration)</t>
  </si>
  <si>
    <t>RT - Visa Online Deposit (immigration)</t>
  </si>
  <si>
    <t>E-Dirham Card Deposit</t>
  </si>
  <si>
    <t>Noqodi A/C-1110350100101 (Visa Immigration)</t>
  </si>
  <si>
    <t>Other (Various) Deposits/Guarantees</t>
  </si>
  <si>
    <t>Advance Payments (Prepaid Exp)</t>
  </si>
  <si>
    <t>KIT Solution AG - Neue Hard 7 - 8010 Zur</t>
  </si>
  <si>
    <t>Other Current Assets</t>
  </si>
  <si>
    <t>Insurance Prepaid Expenses</t>
  </si>
  <si>
    <t xml:space="preserve">Prepaid expenses </t>
  </si>
  <si>
    <t>Kuoni Travel India Ltd.</t>
  </si>
  <si>
    <t>Other Prepaid Expenses</t>
  </si>
  <si>
    <t>Private Safaris E.A. Ltd.</t>
  </si>
  <si>
    <t>Rent Prepaid Expenses</t>
  </si>
  <si>
    <t>Medical Prepaid Insurance</t>
  </si>
  <si>
    <t>Allied Tpro Inc.</t>
  </si>
  <si>
    <t>Emirates Yoo - Pre-Opening Expenses</t>
  </si>
  <si>
    <t>Asian Trails Thailand</t>
  </si>
  <si>
    <t>Kuoni Travel Holding - (HO)</t>
  </si>
  <si>
    <t>Yoo Rent Prepaid Expenses</t>
  </si>
  <si>
    <t>Kuoni Travel Ltd - Zurich</t>
  </si>
  <si>
    <t>Distant Frontier- India</t>
  </si>
  <si>
    <t>Asian Trails Malaysia</t>
  </si>
  <si>
    <t>Desert Adventures Amman</t>
  </si>
  <si>
    <t>Unquoted - In subsidiaries at cost - DAJOR</t>
  </si>
  <si>
    <t>Desert Adventures Muscat</t>
  </si>
  <si>
    <t>Unquoted - In subsidiaries at cost - DAOMN</t>
  </si>
  <si>
    <t>Provision for Impairement</t>
  </si>
  <si>
    <t>Unquoted - In subsidiaries at cost - DAJOR - IMP</t>
  </si>
  <si>
    <t>RT - Gulf Dunes Oman</t>
  </si>
  <si>
    <t>RT - Gulf Dunes LLC</t>
  </si>
  <si>
    <t>Motor Vehicles - Cost</t>
  </si>
  <si>
    <t>Vehicles</t>
  </si>
  <si>
    <t>AS1026</t>
  </si>
  <si>
    <t>Accum Depreciation for Motor Vehicles</t>
  </si>
  <si>
    <t>AS1126</t>
  </si>
  <si>
    <t>Office Machinery &amp; Equipments</t>
  </si>
  <si>
    <t>Office equipments</t>
  </si>
  <si>
    <t>AS1025</t>
  </si>
  <si>
    <t>Accum Dep. for Office Equip and Machinery</t>
  </si>
  <si>
    <t>AS1125</t>
  </si>
  <si>
    <t>Office Decoration &amp; Accessories</t>
  </si>
  <si>
    <t>Leasehold Improvements</t>
  </si>
  <si>
    <t>AS1021</t>
  </si>
  <si>
    <t>Accum Depr for Office Decor &amp; Access</t>
  </si>
  <si>
    <t>AS1121</t>
  </si>
  <si>
    <t>Office Furniture &amp; Fixture</t>
  </si>
  <si>
    <t>Furniture and
Fixtures</t>
  </si>
  <si>
    <t>AS1023</t>
  </si>
  <si>
    <t>Accum Depr for Off Furn &amp; Fixt</t>
  </si>
  <si>
    <t>AS1123</t>
  </si>
  <si>
    <t>Establishment Exps Cost</t>
  </si>
  <si>
    <t>Prov for Amortization Est Exps</t>
  </si>
  <si>
    <t>Softwares &amp; Rights Cost</t>
  </si>
  <si>
    <t>Computer Software</t>
  </si>
  <si>
    <t>AS2010</t>
  </si>
  <si>
    <t>Accum Depr for Softwares &amp; Rights</t>
  </si>
  <si>
    <t>AS2110</t>
  </si>
  <si>
    <t>Project Passion Cost</t>
  </si>
  <si>
    <t>Accum Depr For Passion</t>
  </si>
  <si>
    <t>AS3300</t>
  </si>
  <si>
    <t>Fixed Deposits For Immigration Dept.</t>
  </si>
  <si>
    <t>LG Margin Deposits</t>
  </si>
  <si>
    <t>Employee Visa Deposit</t>
  </si>
  <si>
    <t>Utility Deposits</t>
  </si>
  <si>
    <t>Rent Deposits</t>
  </si>
  <si>
    <t>Hotels Deposits</t>
  </si>
  <si>
    <t>RT - Fixed Deposit for Immigration dept</t>
  </si>
  <si>
    <t>Provision for Hotel Deposit</t>
  </si>
  <si>
    <t>NOTES PAYABLE - UNB</t>
  </si>
  <si>
    <t>NOTES PAYABLE - Citi AED</t>
  </si>
  <si>
    <t>Notes Payable VCC</t>
  </si>
  <si>
    <t>Credit Card Payables</t>
  </si>
  <si>
    <t>Notes Payable Citi USD</t>
  </si>
  <si>
    <t>Notes Payable (Early Pay) Citi Bank</t>
  </si>
  <si>
    <t>Creditor Future Cash</t>
  </si>
  <si>
    <t>Hotel Accruals - Cost</t>
  </si>
  <si>
    <t>Hotel Accruals - VAT</t>
  </si>
  <si>
    <t>VAT Payable (Output VAT)</t>
  </si>
  <si>
    <t>Accrued Expenses Salaries</t>
  </si>
  <si>
    <t>Employee Benefit Payable - Others</t>
  </si>
  <si>
    <t>Accrued Staff Bonus-New</t>
  </si>
  <si>
    <t>Accrued Exp Leave Salaries &amp; A/Tickets</t>
  </si>
  <si>
    <t>Employee Benefit Payable - Leave Entitlement</t>
  </si>
  <si>
    <t>Accrued Expenses (Communications)</t>
  </si>
  <si>
    <t>Liabilities against expense</t>
  </si>
  <si>
    <t>Accrued Expenses (Audit Fee)</t>
  </si>
  <si>
    <t>Accrual Expenses (Others/Various)</t>
  </si>
  <si>
    <t xml:space="preserve">      Accrued Group Resource Cost-TCIL</t>
  </si>
  <si>
    <t xml:space="preserve">      Accrued Group Resource Cost-SOTC</t>
  </si>
  <si>
    <t>Accrued Commission GTA</t>
  </si>
  <si>
    <t>Accrued Comm. Odeon Travel 2009</t>
  </si>
  <si>
    <t>Accrued Expenses (Staff commission)</t>
  </si>
  <si>
    <t>RT - Provision for Insurance</t>
  </si>
  <si>
    <t>ACCRUED EXPENSES PASSION PROJECT</t>
  </si>
  <si>
    <t xml:space="preserve">      ACCRUED EXPENSES- Horizon Travel Services LLC</t>
  </si>
  <si>
    <t>Accrued Representative Fee</t>
  </si>
  <si>
    <t>RT - Accrued Representative Fee</t>
  </si>
  <si>
    <t>ACCRUED INTEREST CHARGES</t>
  </si>
  <si>
    <t>Interest accrued</t>
  </si>
  <si>
    <t>STR GERMANY</t>
  </si>
  <si>
    <t>Accrued Charges - KIT Solution</t>
  </si>
  <si>
    <t>Long Term Incentive Payable</t>
  </si>
  <si>
    <t>Accrued IT Charges - Zurich</t>
  </si>
  <si>
    <t>Accrued Commission Reps.</t>
  </si>
  <si>
    <t>Accrued Commission - Kickback</t>
  </si>
  <si>
    <t>KIT Solution - Payable</t>
  </si>
  <si>
    <t>GTA London</t>
  </si>
  <si>
    <t>Asian Trails Vietnam</t>
  </si>
  <si>
    <t>LOANS PAYABLE-INDUSIND BANK</t>
  </si>
  <si>
    <t>Term Loan from Bank - Short term</t>
  </si>
  <si>
    <t>Non Trading Payable to TCI</t>
  </si>
  <si>
    <t>Kuoni Travel Investment</t>
  </si>
  <si>
    <t>Travel Circle International Mauritius LTD</t>
  </si>
  <si>
    <t>Short Term loans from Inter Company - Unsecured</t>
  </si>
  <si>
    <t>Provision for Employees End of Service</t>
  </si>
  <si>
    <t>Employee Benefit Payable - Gratiuty</t>
  </si>
  <si>
    <t>LB6114</t>
  </si>
  <si>
    <t xml:space="preserve">      Digiphoto Entertainment Imaging (DEI)</t>
  </si>
  <si>
    <t xml:space="preserve">      Accrued Expenses (Audit Fee) Limited Review</t>
  </si>
  <si>
    <t xml:space="preserve">      ADCB (Credit-Card-POS)</t>
  </si>
  <si>
    <t>Travel Circle International (Mauritius) Ltd, Capit</t>
  </si>
  <si>
    <t>LB1010</t>
  </si>
  <si>
    <t>Travel Circle International (Mauritius) Ltd, Share</t>
  </si>
  <si>
    <t>General Reserve</t>
  </si>
  <si>
    <t>LB1048</t>
  </si>
  <si>
    <t>Retained Earnings</t>
  </si>
  <si>
    <t>LB1060</t>
  </si>
  <si>
    <t>Share holder loan account</t>
  </si>
  <si>
    <t>LB1080</t>
  </si>
  <si>
    <t>Sale of Services</t>
  </si>
  <si>
    <t>PL1100</t>
  </si>
  <si>
    <t>Exchange gain other than in the normal course of business as an authorised foreign exchange dealer</t>
  </si>
  <si>
    <t>PL1410</t>
  </si>
  <si>
    <t>Miscellaneous Income</t>
  </si>
  <si>
    <t>PL1630</t>
  </si>
  <si>
    <t>PL1150</t>
  </si>
  <si>
    <t>Revenue from Operations</t>
  </si>
  <si>
    <t>PL1430</t>
  </si>
  <si>
    <t>Profit on sale of property, plant and equipment, net</t>
  </si>
  <si>
    <t>PL2650</t>
  </si>
  <si>
    <t>PL1440</t>
  </si>
  <si>
    <t>PL1220</t>
  </si>
  <si>
    <t>Salaries Wages and Bonus</t>
  </si>
  <si>
    <t>PL2110</t>
  </si>
  <si>
    <t>Gratuity</t>
  </si>
  <si>
    <t>Staff welfare expenses</t>
  </si>
  <si>
    <t>PL2115</t>
  </si>
  <si>
    <t>PL2150</t>
  </si>
  <si>
    <t>Staff Training, Recruitment and Other Costs</t>
  </si>
  <si>
    <t>Advertisement and publicity expenses</t>
  </si>
  <si>
    <t>PL2210</t>
  </si>
  <si>
    <t>PL2220</t>
  </si>
  <si>
    <t>PL2225</t>
  </si>
  <si>
    <t>PL2230</t>
  </si>
  <si>
    <t>PL2235</t>
  </si>
  <si>
    <t>Miscellaneous Expenses</t>
  </si>
  <si>
    <t>PL2240</t>
  </si>
  <si>
    <t>Printing and Stationery</t>
  </si>
  <si>
    <t>Communication expenses</t>
  </si>
  <si>
    <t>PL2310</t>
  </si>
  <si>
    <t>Repairs to plant and machinery</t>
  </si>
  <si>
    <t>Security Services</t>
  </si>
  <si>
    <t>Rent</t>
  </si>
  <si>
    <t>PL2330</t>
  </si>
  <si>
    <t>Electricity</t>
  </si>
  <si>
    <t>Repairs to others</t>
  </si>
  <si>
    <t>PL2340</t>
  </si>
  <si>
    <t>Vehicle Running and Maintenance Expenses</t>
  </si>
  <si>
    <t>PL2345</t>
  </si>
  <si>
    <t>PL2370</t>
  </si>
  <si>
    <t>Inter Compnay Other Expenses</t>
  </si>
  <si>
    <t>PL2390</t>
  </si>
  <si>
    <t>Travelling Expenses</t>
  </si>
  <si>
    <t>PL2350</t>
  </si>
  <si>
    <t>Travelling expenses</t>
  </si>
  <si>
    <t>Provisions for doubtful debts and Advances (net off bad debt written off)</t>
  </si>
  <si>
    <t>PL2360</t>
  </si>
  <si>
    <t>Licence fees</t>
  </si>
  <si>
    <t>Legal and Professional Charges (refer note 21 (a))</t>
  </si>
  <si>
    <t>Other Finance Charges</t>
  </si>
  <si>
    <t>Insurance</t>
  </si>
  <si>
    <t>Group Resource Income [GRC]</t>
  </si>
  <si>
    <t>PL2380</t>
  </si>
  <si>
    <t>Inter Compnay Management Fee (Expenses)</t>
  </si>
  <si>
    <t>PL3220</t>
  </si>
  <si>
    <t>Depreciation on Tangible Assets</t>
  </si>
  <si>
    <t>PL2900</t>
  </si>
  <si>
    <t>Amortisation on Intangible Assets</t>
  </si>
  <si>
    <t>PL2902</t>
  </si>
  <si>
    <t>Depreciation and amortisation expense</t>
  </si>
  <si>
    <t>ROU Assets Depreciation</t>
  </si>
  <si>
    <t>PL2720</t>
  </si>
  <si>
    <t>Inter Company Interest expenses</t>
  </si>
  <si>
    <t>PL3625</t>
  </si>
  <si>
    <t>PL3620</t>
  </si>
  <si>
    <t>Interest on ROU Liabilities (IFRS 16/IND AS 116)</t>
  </si>
  <si>
    <t>PL3650</t>
  </si>
  <si>
    <t>-On Others</t>
  </si>
  <si>
    <t>PL3615</t>
  </si>
  <si>
    <t>PL3610</t>
  </si>
  <si>
    <t>PL3510</t>
  </si>
  <si>
    <t>PL2890</t>
  </si>
  <si>
    <t>Diff</t>
  </si>
  <si>
    <t>All Report Check</t>
  </si>
  <si>
    <t>RPT Check</t>
  </si>
  <si>
    <t>Notes</t>
  </si>
  <si>
    <t>As at 
31st March, 2022</t>
  </si>
  <si>
    <t>Variance</t>
  </si>
  <si>
    <t>ASSETS</t>
  </si>
  <si>
    <t>Non-current assets:</t>
  </si>
  <si>
    <t>Tangible FA</t>
  </si>
  <si>
    <t>Capital work-in-progress</t>
  </si>
  <si>
    <t>Goodwill</t>
  </si>
  <si>
    <t>Other intangible Assets</t>
  </si>
  <si>
    <t>4(a)</t>
  </si>
  <si>
    <t>FA</t>
  </si>
  <si>
    <t>Intangible assets under development</t>
  </si>
  <si>
    <t>Investment accounted for using equity method</t>
  </si>
  <si>
    <t>non curr inv</t>
  </si>
  <si>
    <t>Financial assets</t>
  </si>
  <si>
    <t>- Non current investments</t>
  </si>
  <si>
    <t>- Loans</t>
  </si>
  <si>
    <t>6(e)</t>
  </si>
  <si>
    <t>Non-current bank balances</t>
  </si>
  <si>
    <t xml:space="preserve">Others </t>
  </si>
  <si>
    <t>Other non-current assets</t>
  </si>
  <si>
    <t>Non Current Tax assets</t>
  </si>
  <si>
    <t>Deferred tax assets (net)</t>
  </si>
  <si>
    <t>Total non-current assets</t>
  </si>
  <si>
    <t>Current assets:</t>
  </si>
  <si>
    <t>Inventories</t>
  </si>
  <si>
    <t>curr inv</t>
  </si>
  <si>
    <t>- Investments</t>
  </si>
  <si>
    <t>6(a)</t>
  </si>
  <si>
    <t>Trade rec</t>
  </si>
  <si>
    <t>6(b)</t>
  </si>
  <si>
    <t>6(c)</t>
  </si>
  <si>
    <t>- Bank balances other than cash and cash equivalents</t>
  </si>
  <si>
    <t>6(d)</t>
  </si>
  <si>
    <t>Current Tax Assets (Net)</t>
  </si>
  <si>
    <t>Total current assets</t>
  </si>
  <si>
    <t>TOTAL ASSETS</t>
  </si>
  <si>
    <t>EQUITY AND LIABILITIES</t>
  </si>
  <si>
    <t>EQUITY</t>
  </si>
  <si>
    <t>10(a)</t>
  </si>
  <si>
    <t>Preference share capital</t>
  </si>
  <si>
    <t>Other equity</t>
  </si>
  <si>
    <t xml:space="preserve">     Share application money pending allotment</t>
  </si>
  <si>
    <t xml:space="preserve">     Reserve and surplus</t>
  </si>
  <si>
    <t>10(b)</t>
  </si>
  <si>
    <t xml:space="preserve">Total Equity </t>
  </si>
  <si>
    <t>LIABILITIES</t>
  </si>
  <si>
    <t>Non-current liabilities</t>
  </si>
  <si>
    <t>Financial Liabilities</t>
  </si>
  <si>
    <t>11(a)</t>
  </si>
  <si>
    <t>11(c)</t>
  </si>
  <si>
    <t>Provisions</t>
  </si>
  <si>
    <t>14</t>
  </si>
  <si>
    <t>15</t>
  </si>
  <si>
    <t>Deferred tax liabilities (net)</t>
  </si>
  <si>
    <t>16</t>
  </si>
  <si>
    <t>Other non-current liabilities</t>
  </si>
  <si>
    <t>12</t>
  </si>
  <si>
    <t>Total non-current liabilities</t>
  </si>
  <si>
    <t>Current liabilities</t>
  </si>
  <si>
    <t>Financial liabilities</t>
  </si>
  <si>
    <t>11(b)</t>
  </si>
  <si>
    <t>11(d)</t>
  </si>
  <si>
    <t>s</t>
  </si>
  <si>
    <t>Current Tax Liabilities</t>
  </si>
  <si>
    <t>9</t>
  </si>
  <si>
    <t>13</t>
  </si>
  <si>
    <t>Total current liabilities</t>
  </si>
  <si>
    <t>TOTAL LIABILITIES</t>
  </si>
  <si>
    <t>TOTAL EQUITY AND LIABILITIES</t>
  </si>
  <si>
    <t>Check ---&gt;</t>
  </si>
  <si>
    <t>Summary of Significant Accounting Policies</t>
  </si>
  <si>
    <t>The above balance sheet should be read in conjunction with the accompanying notes.</t>
  </si>
  <si>
    <t>Rounding Diff</t>
  </si>
  <si>
    <t>THOMAS COOK INDIA LIMITED</t>
  </si>
  <si>
    <t>Statement of Profit And Loss for the year ended 31st March 2017</t>
  </si>
  <si>
    <t>Year ended 31st March, 2021</t>
  </si>
  <si>
    <t xml:space="preserve"> </t>
  </si>
  <si>
    <t>Income</t>
  </si>
  <si>
    <t>Other income</t>
  </si>
  <si>
    <t>18(a)</t>
  </si>
  <si>
    <t>Other gains (net)</t>
  </si>
  <si>
    <t>18(b)</t>
  </si>
  <si>
    <t>Total income</t>
  </si>
  <si>
    <t>Expenses</t>
  </si>
  <si>
    <t>Employee benefits expense</t>
  </si>
  <si>
    <t>Pl Depre</t>
  </si>
  <si>
    <t xml:space="preserve">Other expenses </t>
  </si>
  <si>
    <t>Total expenses</t>
  </si>
  <si>
    <t>Profit before exceptional item</t>
  </si>
  <si>
    <t xml:space="preserve">Add Exceptional items: </t>
  </si>
  <si>
    <t>Pl-sgf exp</t>
  </si>
  <si>
    <t xml:space="preserve">Less Exceptional items: </t>
  </si>
  <si>
    <t>(Loss)/Profit before tax</t>
  </si>
  <si>
    <t>Less : Tax expense</t>
  </si>
  <si>
    <t>INCOME TAX PROVISION (P&amp;L)</t>
  </si>
  <si>
    <t xml:space="preserve">          Current tax</t>
  </si>
  <si>
    <t>DEFERED TAX ASSETS - P&amp;L</t>
  </si>
  <si>
    <t xml:space="preserve">          Deferred tax</t>
  </si>
  <si>
    <t>Total tax expenses</t>
  </si>
  <si>
    <t>(Loss)/Profit for the year (A)</t>
  </si>
  <si>
    <t>Other comprehensive income</t>
  </si>
  <si>
    <t>Items that will not be reclassified to profit or loss</t>
  </si>
  <si>
    <t>Remeasurements of post-employment benefit obligations</t>
  </si>
  <si>
    <t>Income tax relating to items that will not be reclassified to profit or loss</t>
  </si>
  <si>
    <t>Total other comprehensive income for the year, net of taxes (B)</t>
  </si>
  <si>
    <t>Total comprehensive income for the year (A+B)</t>
  </si>
  <si>
    <t>Earnings/(Loss) per equity share ( Face value of INR 1 each)</t>
  </si>
  <si>
    <t>- Basic earnings/(loss) per share</t>
  </si>
  <si>
    <t>- Diluted earnings/(loss) per share</t>
  </si>
  <si>
    <t>The above statement of profit and loss should be read in conjunction with the accompanying notes.</t>
  </si>
  <si>
    <t>STATEMENT OF CHANGES IN EQUITY:</t>
  </si>
  <si>
    <t>(A) Share Capital</t>
  </si>
  <si>
    <t>Equity share</t>
  </si>
  <si>
    <t>Preference share</t>
  </si>
  <si>
    <t>Amount</t>
  </si>
  <si>
    <t>Balance as at 1st April 2021</t>
  </si>
  <si>
    <t>Changes in share capital during the period</t>
  </si>
  <si>
    <t>Balance as at 31st March, 2022</t>
  </si>
  <si>
    <t>(B) Other Equity</t>
  </si>
  <si>
    <t>Share application money pending allotment</t>
  </si>
  <si>
    <t>Reserves and Surplus</t>
  </si>
  <si>
    <t>Capital Reserve</t>
  </si>
  <si>
    <t>Capital Redemption Reserve (CRR)</t>
  </si>
  <si>
    <t>Debenture Redemption Reserve (DRR)</t>
  </si>
  <si>
    <t>Share option Outstanding Account</t>
  </si>
  <si>
    <t>Securities Premium Account</t>
  </si>
  <si>
    <t>Total Reserves and Surplus</t>
  </si>
  <si>
    <t>Profit for the year</t>
  </si>
  <si>
    <t>Other Comprehensive Income, net of tax</t>
  </si>
  <si>
    <t>Transaction with owners in their capacity as owners</t>
  </si>
  <si>
    <t>Transfer From Retained Earnings</t>
  </si>
  <si>
    <t>Transfer to CRR</t>
  </si>
  <si>
    <t>Transfer to DRR</t>
  </si>
  <si>
    <t>Employee Stock Option Expense/push down</t>
  </si>
  <si>
    <t>Transfer to securities premium account</t>
  </si>
  <si>
    <t>Addition on account of ESOP issues</t>
  </si>
  <si>
    <t>Transfer to General Reserve</t>
  </si>
  <si>
    <t>Dividend for the Previous Period paid during the year</t>
  </si>
  <si>
    <t>Corporate Dividend Tax for the Previous year paid during the year</t>
  </si>
  <si>
    <t>Check</t>
  </si>
  <si>
    <t>The above statement of changes in equity should be read in conjunction with the accompanying notes.</t>
  </si>
  <si>
    <t>Note 3: Property, plant and equipment:</t>
  </si>
  <si>
    <t>Office Building</t>
  </si>
  <si>
    <t>Computers</t>
  </si>
  <si>
    <t>Plant and Machinery</t>
  </si>
  <si>
    <t>Total</t>
  </si>
  <si>
    <t>Capital work in progress</t>
  </si>
  <si>
    <t>Points to be taken care</t>
  </si>
  <si>
    <t>Gross carrying amount</t>
  </si>
  <si>
    <t>Additions</t>
  </si>
  <si>
    <t>Disposals/transfer</t>
  </si>
  <si>
    <t>Disposals need to be put in negative</t>
  </si>
  <si>
    <t>Closing gross carrying amount</t>
  </si>
  <si>
    <t>Accumulated depreciation</t>
  </si>
  <si>
    <t>check</t>
  </si>
  <si>
    <t>Depreciation charge during the year</t>
  </si>
  <si>
    <t>Disposals</t>
  </si>
  <si>
    <t>Closing accumulated depreciation</t>
  </si>
  <si>
    <t>Decimal Adj</t>
  </si>
  <si>
    <t>(i) Leased Assets</t>
  </si>
  <si>
    <t>Propoerty, Plant and Equipments includes the following amounts where the company is a lessee under a finance lease:</t>
  </si>
  <si>
    <t>Cost/Deemed Cost</t>
  </si>
  <si>
    <t>Accumulated Depreciation</t>
  </si>
  <si>
    <t>Net Carrying Amount</t>
  </si>
  <si>
    <t>(ii) Contractual Obligations</t>
  </si>
  <si>
    <t>Refer Note 26 (a) for disclosure of contractual commitments for the acquisition of property, plant and equipment.</t>
  </si>
  <si>
    <t>(iii) Capital Work-in-progress</t>
  </si>
  <si>
    <t>Capital work-in-progress mainly comprises of….</t>
  </si>
  <si>
    <t>(iv) Cost of Office Building includes:</t>
  </si>
  <si>
    <r>
      <t xml:space="preserve">(a) </t>
    </r>
    <r>
      <rPr>
        <b/>
        <sz val="9"/>
        <color rgb="FFFF0000"/>
        <rFont val="Georgia"/>
        <family val="1"/>
      </rPr>
      <t>xx (Nos.)</t>
    </r>
    <r>
      <rPr>
        <sz val="9"/>
        <rFont val="Georgia"/>
        <family val="1"/>
      </rPr>
      <t xml:space="preserve"> (Previous Year - 0) unquoted fully paid-up Shares of </t>
    </r>
    <r>
      <rPr>
        <b/>
        <sz val="9"/>
        <color rgb="FFFF0000"/>
        <rFont val="Georgia"/>
        <family val="1"/>
      </rPr>
      <t>xx (Amount)</t>
    </r>
    <r>
      <rPr>
        <sz val="9"/>
        <rFont val="Georgia"/>
        <family val="1"/>
      </rPr>
      <t xml:space="preserve"> (Previous Year </t>
    </r>
    <r>
      <rPr>
        <b/>
        <sz val="9"/>
        <color rgb="FFFF0000"/>
        <rFont val="Georgia"/>
        <family val="1"/>
      </rPr>
      <t>xx</t>
    </r>
    <r>
      <rPr>
        <sz val="9"/>
        <rFont val="Georgia"/>
        <family val="1"/>
      </rPr>
      <t>) in various Co-operative Societies.</t>
    </r>
  </si>
  <si>
    <r>
      <t xml:space="preserve">(b) Share application money of </t>
    </r>
    <r>
      <rPr>
        <b/>
        <sz val="9"/>
        <color rgb="FFFF0000"/>
        <rFont val="Georgia"/>
        <family val="1"/>
      </rPr>
      <t>xx (Amount)</t>
    </r>
    <r>
      <rPr>
        <sz val="9"/>
        <rFont val="Georgia"/>
        <family val="1"/>
      </rPr>
      <t xml:space="preserve"> (Previous year </t>
    </r>
    <r>
      <rPr>
        <b/>
        <sz val="9"/>
        <color rgb="FFFF0000"/>
        <rFont val="Georgia"/>
        <family val="1"/>
      </rPr>
      <t>xx</t>
    </r>
    <r>
      <rPr>
        <sz val="9"/>
        <rFont val="Georgia"/>
        <family val="1"/>
      </rPr>
      <t>) to various Co-operative Societies.</t>
    </r>
  </si>
  <si>
    <r>
      <t xml:space="preserve">(c) Premises of </t>
    </r>
    <r>
      <rPr>
        <b/>
        <sz val="9"/>
        <color rgb="FFFF0000"/>
        <rFont val="Georgia"/>
        <family val="1"/>
      </rPr>
      <t>xx (Amount)</t>
    </r>
    <r>
      <rPr>
        <sz val="9"/>
        <rFont val="Georgia"/>
        <family val="1"/>
      </rPr>
      <t xml:space="preserve"> (Previous Year xx) where the Co-operative Society is yet to be formed.</t>
    </r>
  </si>
  <si>
    <t>Cost</t>
  </si>
  <si>
    <t>Acc. Depre.</t>
  </si>
  <si>
    <t>Depreciation</t>
  </si>
  <si>
    <t>Note 4: Intangible Assets:</t>
  </si>
  <si>
    <t>Accumulated amortisation</t>
  </si>
  <si>
    <t>Amortisation charge for the year</t>
  </si>
  <si>
    <t>Closing accumulated amortisation</t>
  </si>
  <si>
    <t>(i) Intangible assets includes:</t>
  </si>
  <si>
    <r>
      <t xml:space="preserve">Intangible Assets (software) includes Internally generated / developed software - Gross Block </t>
    </r>
    <r>
      <rPr>
        <b/>
        <sz val="9"/>
        <color rgb="FFFF0000"/>
        <rFont val="Georgia"/>
        <family val="1"/>
      </rPr>
      <t>xx (Amount)</t>
    </r>
    <r>
      <rPr>
        <sz val="9"/>
        <rFont val="Georgia"/>
        <family val="1"/>
      </rPr>
      <t xml:space="preserve"> (Previous Year </t>
    </r>
    <r>
      <rPr>
        <b/>
        <sz val="9"/>
        <color rgb="FFFF0000"/>
        <rFont val="Georgia"/>
        <family val="1"/>
      </rPr>
      <t>xx</t>
    </r>
    <r>
      <rPr>
        <sz val="9"/>
        <rFont val="Georgia"/>
        <family val="1"/>
      </rPr>
      <t xml:space="preserve">); Net Block </t>
    </r>
    <r>
      <rPr>
        <b/>
        <sz val="9"/>
        <color rgb="FFFF0000"/>
        <rFont val="Georgia"/>
        <family val="1"/>
      </rPr>
      <t>xx (Amount)</t>
    </r>
    <r>
      <rPr>
        <sz val="9"/>
        <rFont val="Georgia"/>
        <family val="1"/>
      </rPr>
      <t xml:space="preserve"> (Previous Year </t>
    </r>
    <r>
      <rPr>
        <b/>
        <sz val="9"/>
        <color rgb="FFFF0000"/>
        <rFont val="Georgia"/>
        <family val="1"/>
      </rPr>
      <t>xx</t>
    </r>
    <r>
      <rPr>
        <sz val="9"/>
        <rFont val="Georgia"/>
        <family val="1"/>
      </rPr>
      <t>).</t>
    </r>
  </si>
  <si>
    <t>(ii) Significant Estimate - Impairment tests of goodwill</t>
  </si>
  <si>
    <r>
      <t xml:space="preserve">The entire amount of goodwill pertains to </t>
    </r>
    <r>
      <rPr>
        <b/>
        <sz val="9"/>
        <color rgb="FFFF0000"/>
        <rFont val="Georgia"/>
        <family val="1"/>
      </rPr>
      <t>xx</t>
    </r>
    <r>
      <rPr>
        <sz val="9"/>
        <rFont val="Georgia"/>
        <family val="1"/>
      </rPr>
      <t xml:space="preserve"> business (cash generating unit) generated at the time of acquisition and is tested for impairment on an annual basis. Recoverable amount of the CGU is based on its property values which is higher than the carrying value of the cash generating unit.</t>
    </r>
  </si>
  <si>
    <t>(iii) Leased assets</t>
  </si>
  <si>
    <t>Software includes the following amounts where the company is a lessee under a finance lease:</t>
  </si>
  <si>
    <t>31st March, 2020</t>
  </si>
  <si>
    <t>Note 4 : Right of Use Assets</t>
  </si>
  <si>
    <t xml:space="preserve">Currency - </t>
  </si>
  <si>
    <t xml:space="preserve">Additions during the period </t>
  </si>
  <si>
    <t>.</t>
  </si>
  <si>
    <t xml:space="preserve">Depreciation charge during the year </t>
  </si>
  <si>
    <t>30th June, 2019</t>
  </si>
  <si>
    <t>Note</t>
  </si>
  <si>
    <t>A) Cash flow from operating activities</t>
  </si>
  <si>
    <t>Profit before income tax</t>
  </si>
  <si>
    <t>Adjustments for</t>
  </si>
  <si>
    <t>Interest Income</t>
  </si>
  <si>
    <t>Impairment of Goodwill and other non current assets</t>
  </si>
  <si>
    <t>Dividend Income from Investments</t>
  </si>
  <si>
    <t>Expenses on Employees Stock Options Schemes (Net)</t>
  </si>
  <si>
    <t>Depreciation and Amortisation</t>
  </si>
  <si>
    <t>Profit on sale of Fixed Assets (Net)</t>
  </si>
  <si>
    <t>Interest on Income Tax Refund</t>
  </si>
  <si>
    <t>Finance Costs</t>
  </si>
  <si>
    <t>Bad Debts and Advances written off</t>
  </si>
  <si>
    <t>Provision for doubtful debts and Advances (net off bad debts written off)</t>
  </si>
  <si>
    <t>Operating Profit before Working Capital changes</t>
  </si>
  <si>
    <t>Change in operating assets and liabilities</t>
  </si>
  <si>
    <t>Increase/(Decrease) in Trade Payables</t>
  </si>
  <si>
    <t>Increase/(Decrease) in Provisions</t>
  </si>
  <si>
    <t>Increase/(Decrease) in Other financial Liabilities</t>
  </si>
  <si>
    <t>ROU Lease Liability Change Included</t>
  </si>
  <si>
    <t>Increase/(Decrease) in Other  Liabilities</t>
  </si>
  <si>
    <t>Increase/(Decrease) in Employee Benefit Obligations</t>
  </si>
  <si>
    <t>(Increase)/ Decrease in Trade Receivables</t>
  </si>
  <si>
    <t>(Increase)/Decrease in Other Financial Assets</t>
  </si>
  <si>
    <t>ROU Lease Asset Change Included</t>
  </si>
  <si>
    <t>(Increase)/Decrease in Other Assets</t>
  </si>
  <si>
    <t>Cash generated from operations</t>
  </si>
  <si>
    <t>Income taxes paid (Net of Refunds Received)</t>
  </si>
  <si>
    <t>Net cash inflow from operating activities</t>
  </si>
  <si>
    <t>B) Cash flow from investing activities:</t>
  </si>
  <si>
    <t>Proceeds from sale of Fixed Assets</t>
  </si>
  <si>
    <t>Purchase of Fixed Assets</t>
  </si>
  <si>
    <t>Need to update manually</t>
  </si>
  <si>
    <t>Interest Received</t>
  </si>
  <si>
    <t>Dividend received on Subsidiary Company</t>
  </si>
  <si>
    <t>Dividend received from Mutual funds</t>
  </si>
  <si>
    <t>Investment in Subsidiary</t>
  </si>
  <si>
    <t>Proceeds from sale of Current Investments (net of Purchases)</t>
  </si>
  <si>
    <t>Investments/(Proceeds) in Fixed Deposits with banks</t>
  </si>
  <si>
    <t>Net cash outflow from investing activities</t>
  </si>
  <si>
    <t>C) Cash flow from financing activities</t>
  </si>
  <si>
    <t>Proceeds from Issue of Equity Shares under Employees Stock Options Schemes</t>
  </si>
  <si>
    <t>Share Issue expenses paid</t>
  </si>
  <si>
    <t>Proceeds from Issue of ‘Class D’ 0.001% Compulsorily Convertible Preference Shares (“CCPS”)</t>
  </si>
  <si>
    <t>Proceeds from Issue of Preference Shares</t>
  </si>
  <si>
    <t>Proceeds/repayment from Issue of Debentures</t>
  </si>
  <si>
    <t>Proceeds from Finance Lease Liability (Net)</t>
  </si>
  <si>
    <t>Dividend Paid during the year</t>
  </si>
  <si>
    <t>Tax on Dividend Paid during the year</t>
  </si>
  <si>
    <t>Loan given to subsidiary company</t>
  </si>
  <si>
    <t>Loan repayment by subsidiary company</t>
  </si>
  <si>
    <t>Bank overdraft availed</t>
  </si>
  <si>
    <t>Finance Costs paid</t>
  </si>
  <si>
    <t>Net cash inflow (outflow) from financing activities</t>
  </si>
  <si>
    <t xml:space="preserve">Net increase/(decrease) in cash and cash equivalents </t>
  </si>
  <si>
    <t>Add: Cash and cash equivalents at the beginning of the financial year</t>
  </si>
  <si>
    <t>Effects of exchange rate changes on cash and cash equivalents</t>
  </si>
  <si>
    <t>Cash and cash equivalents at the end of the year</t>
  </si>
  <si>
    <t>Reconciliation of Cash Flow statements as per the cash flow statement</t>
  </si>
  <si>
    <t>31st March, 2021</t>
  </si>
  <si>
    <t>Cash Flow statement as per above comprises of the following</t>
  </si>
  <si>
    <t>Cash and cash equivalents</t>
  </si>
  <si>
    <t>Balances as per statement of cash flows</t>
  </si>
  <si>
    <t>Notes:-</t>
  </si>
  <si>
    <t>1. The above Cash Flow Statement has been prepared under the "Indirect Method" set out in Indian Accounting Standard 
    (Ind AS-7) on Statement of Cash Flow as notified under Companies (Accounts) Rules, 2015.</t>
  </si>
  <si>
    <t>2. Additions to property, plant and equipment and other intangible assets include movement of capital work in progress, 
     payables for fixed assets and capital advances during the year.</t>
  </si>
  <si>
    <t>The above statement of cash flows should be read in conjunction with the accompanying notes</t>
  </si>
  <si>
    <t>Note 5: Investments:</t>
  </si>
  <si>
    <t>Investment in Associates</t>
  </si>
  <si>
    <r>
      <rPr>
        <b/>
        <sz val="9"/>
        <color rgb="FFFF0000"/>
        <rFont val="Georgia"/>
        <family val="1"/>
      </rPr>
      <t>xx (Nos.)</t>
    </r>
    <r>
      <rPr>
        <sz val="9"/>
        <rFont val="Georgia"/>
        <family val="1"/>
      </rPr>
      <t xml:space="preserve"> (Previous Year </t>
    </r>
    <r>
      <rPr>
        <b/>
        <sz val="9"/>
        <color rgb="FFFF0000"/>
        <rFont val="Georgia"/>
        <family val="1"/>
      </rPr>
      <t>xx</t>
    </r>
    <r>
      <rPr>
        <sz val="9"/>
        <rFont val="Georgia"/>
        <family val="1"/>
      </rPr>
      <t xml:space="preserve">) fully paid-up Equity Shares of </t>
    </r>
    <r>
      <rPr>
        <b/>
        <sz val="9"/>
        <color rgb="FFFF0000"/>
        <rFont val="Georgia"/>
        <family val="1"/>
      </rPr>
      <t>xx (Face Value)</t>
    </r>
    <r>
      <rPr>
        <sz val="9"/>
        <rFont val="Georgia"/>
        <family val="1"/>
      </rPr>
      <t xml:space="preserve"> each of </t>
    </r>
    <r>
      <rPr>
        <b/>
        <sz val="9"/>
        <color rgb="FFFF0000"/>
        <rFont val="Georgia"/>
        <family val="1"/>
      </rPr>
      <t>xx (Company Name)</t>
    </r>
  </si>
  <si>
    <t>Investment in Joint Venture</t>
  </si>
  <si>
    <t>....</t>
  </si>
  <si>
    <t>Unquoted - In subsidiaries at cost</t>
  </si>
  <si>
    <t xml:space="preserve">105,000 fully paid-up Equity Shares of RO 1 each of MuscatDesert Adventures Tourism LLC </t>
  </si>
  <si>
    <t>50,000 fully paid-up Equity Shares of JD 1 each of Desert Adventures Tourism (Pvt) Shareholding Company Jordan</t>
  </si>
  <si>
    <r>
      <rPr>
        <b/>
        <sz val="9"/>
        <color rgb="FFFF0000"/>
        <rFont val="Georgia"/>
        <family val="1"/>
      </rPr>
      <t>xx (Nos.)</t>
    </r>
    <r>
      <rPr>
        <sz val="9"/>
        <rFont val="Georgia"/>
        <family val="1"/>
      </rPr>
      <t xml:space="preserve"> (Previous Year </t>
    </r>
    <r>
      <rPr>
        <b/>
        <sz val="9"/>
        <color rgb="FFFF0000"/>
        <rFont val="Georgia"/>
        <family val="1"/>
      </rPr>
      <t>xx</t>
    </r>
    <r>
      <rPr>
        <sz val="9"/>
        <rFont val="Georgia"/>
        <family val="1"/>
      </rPr>
      <t xml:space="preserve">) fully paid-up Preference Shares of </t>
    </r>
    <r>
      <rPr>
        <b/>
        <sz val="9"/>
        <color rgb="FFFF0000"/>
        <rFont val="Georgia"/>
        <family val="1"/>
      </rPr>
      <t>xx (Face Value)</t>
    </r>
    <r>
      <rPr>
        <sz val="9"/>
        <rFont val="Georgia"/>
        <family val="1"/>
      </rPr>
      <t xml:space="preserve"> each of </t>
    </r>
    <r>
      <rPr>
        <b/>
        <sz val="9"/>
        <color rgb="FFFF0000"/>
        <rFont val="Georgia"/>
        <family val="1"/>
      </rPr>
      <t>xx (Company Name)</t>
    </r>
  </si>
  <si>
    <t>ESOP issued to subsidiaries employees</t>
  </si>
  <si>
    <t>xx (Company Name)</t>
  </si>
  <si>
    <t>Investment in equity instruments (fully paid-up) - Fair value through Profit and Loss A/c</t>
  </si>
  <si>
    <t>Aggregate amount of quoted investments</t>
  </si>
  <si>
    <t>Aggregate amount of unquoted investments</t>
  </si>
  <si>
    <t>Market value of Quoted Investments</t>
  </si>
  <si>
    <t>Aggregate amount of impairment in the value of investments</t>
  </si>
  <si>
    <t>Note 6: Financial Assets</t>
  </si>
  <si>
    <t>6(a)Current Investments</t>
  </si>
  <si>
    <t>Investment in mutual funds fair valued through Profit and Loss A/c (Quoted)</t>
  </si>
  <si>
    <t xml:space="preserve"> - Mutual Fund Scheme and Plan Name</t>
  </si>
  <si>
    <r>
      <rPr>
        <b/>
        <sz val="9"/>
        <color rgb="FFFF0000"/>
        <rFont val="Georgia"/>
        <family val="1"/>
      </rPr>
      <t>xx (Nos.)</t>
    </r>
    <r>
      <rPr>
        <sz val="9"/>
        <rFont val="Georgia"/>
        <family val="1"/>
      </rPr>
      <t xml:space="preserve"> (Previous Year: </t>
    </r>
    <r>
      <rPr>
        <b/>
        <sz val="9"/>
        <color rgb="FFFF0000"/>
        <rFont val="Georgia"/>
        <family val="1"/>
      </rPr>
      <t>xx</t>
    </r>
    <r>
      <rPr>
        <sz val="9"/>
        <rFont val="Georgia"/>
        <family val="1"/>
      </rPr>
      <t xml:space="preserve">) Units of </t>
    </r>
    <r>
      <rPr>
        <b/>
        <sz val="9"/>
        <color rgb="FFFF0000"/>
        <rFont val="Georgia"/>
        <family val="1"/>
      </rPr>
      <t>xx (Face Value)</t>
    </r>
    <r>
      <rPr>
        <sz val="9"/>
        <rFont val="Georgia"/>
        <family val="1"/>
      </rPr>
      <t xml:space="preserve"> each</t>
    </r>
  </si>
  <si>
    <t>….</t>
  </si>
  <si>
    <t>Total Mutual Funds</t>
  </si>
  <si>
    <t>Total Current investments</t>
  </si>
  <si>
    <t>Aggregate Amount of quoted investments</t>
  </si>
  <si>
    <t>Aggregate Amount of impairment in the value of investments</t>
  </si>
  <si>
    <t>6(b)Trade receivables</t>
  </si>
  <si>
    <t>Less : Allowance for doubtful debts</t>
  </si>
  <si>
    <t>Amouunt need to be put in negative</t>
  </si>
  <si>
    <t>Total receivables</t>
  </si>
  <si>
    <t>Break up of Security Details</t>
  </si>
  <si>
    <t>Secured, considered good</t>
  </si>
  <si>
    <t>Unsecured, considered good</t>
  </si>
  <si>
    <t>Unsecured, considered doubtful</t>
  </si>
  <si>
    <t>Total Trade Receivables</t>
  </si>
  <si>
    <t>Trade recievables from Related Parties</t>
  </si>
  <si>
    <t>Trade recievables From Inter companies</t>
  </si>
  <si>
    <t>This should match with RPT Disclosure note</t>
  </si>
  <si>
    <t>Trade recievables Others</t>
  </si>
  <si>
    <t>6(c) Cash and cash equivalents</t>
  </si>
  <si>
    <t>Balances with banks :</t>
  </si>
  <si>
    <t>In current accounts</t>
  </si>
  <si>
    <r>
      <t xml:space="preserve">Fixed Deposits with </t>
    </r>
    <r>
      <rPr>
        <b/>
        <u/>
        <sz val="9"/>
        <rFont val="Georgia"/>
        <family val="1"/>
      </rPr>
      <t>original maturity</t>
    </r>
    <r>
      <rPr>
        <sz val="9"/>
        <rFont val="Georgia"/>
        <family val="1"/>
      </rPr>
      <t xml:space="preserve"> of less than three months*</t>
    </r>
  </si>
  <si>
    <t>Balance in EEFC accounts</t>
  </si>
  <si>
    <t>Remittance in Transit (including foreign currencies- Notes and paid documents)</t>
  </si>
  <si>
    <t>Cheques on hand</t>
  </si>
  <si>
    <t>Cash on hand (including foreign currencies- Notes and paid documents)</t>
  </si>
  <si>
    <t>Total Cash and cash equivalents</t>
  </si>
  <si>
    <t>*Provide details of any FDs on Liens with Party Name and FD Amount (including Previous Year amount)</t>
  </si>
  <si>
    <t>6(d) Bank balances other than cash and cash equivalents</t>
  </si>
  <si>
    <t>Fixed Deposits with original maturity of more than three months but less than 12 months*</t>
  </si>
  <si>
    <t>Unclaimed dividend</t>
  </si>
  <si>
    <t>6(e) Other financial Assets</t>
  </si>
  <si>
    <t>Non-current</t>
  </si>
  <si>
    <t>Current</t>
  </si>
  <si>
    <t>Fixed deposits with maturity for more than 12 months*</t>
  </si>
  <si>
    <t>Security Deposits</t>
  </si>
  <si>
    <t>Receivable from subsidiaries / Intercompanies</t>
  </si>
  <si>
    <t>Loans and Advance to Related Parties</t>
  </si>
  <si>
    <t>Insurance claim receivable</t>
  </si>
  <si>
    <t>Others</t>
  </si>
  <si>
    <t>Total Other Financial Assets</t>
  </si>
  <si>
    <t>Note 7: Other Non-Current Assets:</t>
  </si>
  <si>
    <t>Capital advances</t>
  </si>
  <si>
    <t>Prepaid expenses</t>
  </si>
  <si>
    <t>Note 8: Other Current Assets:</t>
  </si>
  <si>
    <t>Advance to Suppliers</t>
  </si>
  <si>
    <t>Unsecured ,considered Doubtful</t>
  </si>
  <si>
    <t>Less: Allowance for doubtful advances</t>
  </si>
  <si>
    <t>Advance to Employees</t>
  </si>
  <si>
    <t>Unsecured, considered Doubtful</t>
  </si>
  <si>
    <t>Note 9: Non- Current Tax Assets  / Current Tax Liabilities:</t>
  </si>
  <si>
    <t>Opening Balance</t>
  </si>
  <si>
    <t>Less: Current Tax payable for the year</t>
  </si>
  <si>
    <t>Add: Taxes Paid</t>
  </si>
  <si>
    <t>Closing Balances</t>
  </si>
  <si>
    <t>Disclosed as:</t>
  </si>
  <si>
    <t>Non-Current  Tax Assets (as per Balance sheet)</t>
  </si>
  <si>
    <t>Current Tax Liability (as per Balance sheet)</t>
  </si>
  <si>
    <t>Note 10(a) Share Capital and Other Equity:</t>
  </si>
  <si>
    <t>Equity Share Capital#</t>
  </si>
  <si>
    <t>Preference Share Capital*</t>
  </si>
  <si>
    <t>No of Shares (In lakhs)</t>
  </si>
  <si>
    <t>AUTHORISED</t>
  </si>
  <si>
    <t>As at 1st April, 2020</t>
  </si>
  <si>
    <t>Increase/(Decrease) during the period</t>
  </si>
  <si>
    <t>As at 31st March, 2021</t>
  </si>
  <si>
    <r>
      <t xml:space="preserve">#Consists of following:
</t>
    </r>
    <r>
      <rPr>
        <b/>
        <sz val="9"/>
        <color rgb="FFFF0000"/>
        <rFont val="Georgia"/>
        <family val="1"/>
      </rPr>
      <t>100 (Nos.)</t>
    </r>
    <r>
      <rPr>
        <sz val="9"/>
        <rFont val="Georgia"/>
        <family val="1"/>
      </rPr>
      <t xml:space="preserve"> (Previous Year 100) Equity Shares of 1000</t>
    </r>
    <r>
      <rPr>
        <b/>
        <sz val="9"/>
        <color rgb="FFFF0000"/>
        <rFont val="Georgia"/>
        <family val="1"/>
      </rPr>
      <t xml:space="preserve"> (Face Value)</t>
    </r>
    <r>
      <rPr>
        <sz val="9"/>
        <rFont val="Georgia"/>
        <family val="1"/>
      </rPr>
      <t xml:space="preserve">/- each
* Consists of following:
</t>
    </r>
    <r>
      <rPr>
        <b/>
        <sz val="9"/>
        <color rgb="FFFF0000"/>
        <rFont val="Georgia"/>
        <family val="1"/>
      </rPr>
      <t>xx (Nos.)</t>
    </r>
    <r>
      <rPr>
        <sz val="9"/>
        <rFont val="Georgia"/>
        <family val="1"/>
      </rPr>
      <t xml:space="preserve"> (Previous Year </t>
    </r>
    <r>
      <rPr>
        <b/>
        <sz val="9"/>
        <color rgb="FFFF0000"/>
        <rFont val="Georgia"/>
        <family val="1"/>
      </rPr>
      <t>xx</t>
    </r>
    <r>
      <rPr>
        <sz val="9"/>
        <rFont val="Georgia"/>
        <family val="1"/>
      </rPr>
      <t xml:space="preserve">) Equity Shares of </t>
    </r>
    <r>
      <rPr>
        <b/>
        <sz val="9"/>
        <color rgb="FFFF0000"/>
        <rFont val="Georgia"/>
        <family val="1"/>
      </rPr>
      <t>xx (Face Value)</t>
    </r>
    <r>
      <rPr>
        <sz val="9"/>
        <rFont val="Georgia"/>
        <family val="1"/>
      </rPr>
      <t>/- each</t>
    </r>
  </si>
  <si>
    <t>(i) Movement in Equity Share Capital and other capital during the Year</t>
  </si>
  <si>
    <t>Preference Share Capital</t>
  </si>
  <si>
    <t>Less: Share Forfeited</t>
  </si>
  <si>
    <t>Add: exercise of options-proceeds received</t>
  </si>
  <si>
    <t>Add: Addition on account of stock options allotment</t>
  </si>
  <si>
    <t>Add: Addition on account of fresh issue, etc</t>
  </si>
  <si>
    <t>(ii) Terms and rights attached to shares</t>
  </si>
  <si>
    <t>[Provide details of shares, their terms and rights attched to the shares. Refer below illustrative for reference].</t>
  </si>
  <si>
    <t>Shares reserved for issue under options</t>
  </si>
  <si>
    <t>[If not applicable then delete rows 29 to 31. Otherwise, remove row 30]</t>
  </si>
  <si>
    <t>Information relating to the entity's Employee Option Plans (if any), including details of options issued, exercised and lapsed during the financial year and options outstanding at the end of the reporting period, is set out in note 31.</t>
  </si>
  <si>
    <t>(iii) Shares of the company held by the Subsidiaries of the ultimate holding company</t>
  </si>
  <si>
    <t>"31 March 2021</t>
  </si>
  <si>
    <t>"31 March 2020</t>
  </si>
  <si>
    <t>No of Shares 
(In lakhs)</t>
  </si>
  <si>
    <t>Equity Shares</t>
  </si>
  <si>
    <t>Mohamed Ameen Hasan</t>
  </si>
  <si>
    <t>…</t>
  </si>
  <si>
    <t>Preference Shares</t>
  </si>
  <si>
    <t>Subsidary Name</t>
  </si>
  <si>
    <t>(iv) Shareholding Pattern (Shareholders holding 5% or more shares in the Company)</t>
  </si>
  <si>
    <t xml:space="preserve">Category of Shareholder </t>
  </si>
  <si>
    <t>% of Holding</t>
  </si>
  <si>
    <t>(v) Aggregate number of shares issued for consideration other than cash</t>
  </si>
  <si>
    <t>31st Mar, 2021</t>
  </si>
  <si>
    <r>
      <t xml:space="preserve">Shares issued as consideration for acquisition of Subsidiary (Refer Note </t>
    </r>
    <r>
      <rPr>
        <b/>
        <sz val="9"/>
        <color rgb="FFFF0000"/>
        <rFont val="Georgia"/>
        <family val="1"/>
      </rPr>
      <t>xx (i.e. Provide details in separate note for such acquisition)</t>
    </r>
    <r>
      <rPr>
        <sz val="9"/>
        <rFont val="Georgia"/>
        <family val="1"/>
      </rPr>
      <t>)</t>
    </r>
  </si>
  <si>
    <t>Note 10(b) Reserves and surplus</t>
  </si>
  <si>
    <t>31 Mar, 2022</t>
  </si>
  <si>
    <t>Capital Redemption Reserve</t>
  </si>
  <si>
    <t>Debenture Redemption Reserve</t>
  </si>
  <si>
    <t>Share Option Outstanding Amount</t>
  </si>
  <si>
    <t>Total reserves and surplus</t>
  </si>
  <si>
    <t>(i) Capital Reserve</t>
  </si>
  <si>
    <t>Opening Balance [April 1, 2020]</t>
  </si>
  <si>
    <t>Add: Transfer from retained earnings</t>
  </si>
  <si>
    <t>Closing Balance</t>
  </si>
  <si>
    <t>(ii) Capital Redemption Reserve</t>
  </si>
  <si>
    <t>(iii) Debenture Redemption Reserve</t>
  </si>
  <si>
    <t>Less: Transfer to general reserves</t>
  </si>
  <si>
    <t>(iv)Share Option Outstanding Account</t>
  </si>
  <si>
    <t>Add: Charge for options</t>
  </si>
  <si>
    <t>Less: Transfer to Securities Premium on exercise of stock options</t>
  </si>
  <si>
    <t>(v) Securities Premium Account</t>
  </si>
  <si>
    <t>Add: Addition on account of Stock Options allotment</t>
  </si>
  <si>
    <t xml:space="preserve">Add: Transfer from Share Option Outstanding </t>
  </si>
  <si>
    <t>Less: Share Issue Expense</t>
  </si>
  <si>
    <t>(vi) General Reserve</t>
  </si>
  <si>
    <t>Add: Transfer from DRR</t>
  </si>
  <si>
    <t>(vii) Retained Earnings</t>
  </si>
  <si>
    <t>Net Profit For the period</t>
  </si>
  <si>
    <t>Dividends, including dividend distribution tax</t>
  </si>
  <si>
    <t xml:space="preserve">Items of other Comprehensive income recognised directly in retained earnings </t>
  </si>
  <si>
    <t>Remeasurements of post-employment benefit obligation, net of tax</t>
  </si>
  <si>
    <t>Transfer to capital redemption reserve</t>
  </si>
  <si>
    <t>Transfer to debenture redemption reserve</t>
  </si>
  <si>
    <r>
      <t xml:space="preserve">Nature and Purpose of Reserves </t>
    </r>
    <r>
      <rPr>
        <b/>
        <sz val="9"/>
        <color rgb="FFFF0000"/>
        <rFont val="Georgia"/>
        <family val="1"/>
      </rPr>
      <t>[Update descriptions below as per your local laws/regulations]</t>
    </r>
  </si>
  <si>
    <t>General reserves</t>
  </si>
  <si>
    <t>In accordance with article 103 of the U.A.E Federal Commercial Companies’ law (2) of 2015), a minimum of 10% of the net profits of the Company is required to be allocated to a statutory reserve, which is not distributable. Such allocations may be ceased when the statutory reserve equals half of the paid up share capital of the Company. Due to loss for the year no amount during the current year was transferred to statutory reserve (2016: AED nil)</t>
  </si>
  <si>
    <t>Note 11: Financial Liabilities:</t>
  </si>
  <si>
    <t>11(a) Non-Current Borrowings</t>
  </si>
  <si>
    <t>Maturity Date</t>
  </si>
  <si>
    <t>Nature of Security</t>
  </si>
  <si>
    <t>Terms of Payment</t>
  </si>
  <si>
    <t>Coupon/
Interest Rate</t>
  </si>
  <si>
    <t>Long term maturities of finance lease obligations:</t>
  </si>
  <si>
    <r>
      <rPr>
        <b/>
        <sz val="9"/>
        <color rgb="FFFF0000"/>
        <rFont val="Georgia"/>
        <family val="1"/>
      </rPr>
      <t>Item 1</t>
    </r>
    <r>
      <rPr>
        <sz val="9"/>
        <rFont val="Georgia"/>
        <family val="1"/>
      </rPr>
      <t xml:space="preserve"> </t>
    </r>
    <r>
      <rPr>
        <i/>
        <sz val="9"/>
        <rFont val="Georgia"/>
        <family val="1"/>
      </rPr>
      <t>[For illustrative purpose - "Obligations under Finance Lease"]</t>
    </r>
  </si>
  <si>
    <t>Item 2</t>
  </si>
  <si>
    <t>Debentures:</t>
  </si>
  <si>
    <r>
      <rPr>
        <b/>
        <sz val="9"/>
        <color rgb="FFFF0000"/>
        <rFont val="Georgia"/>
        <family val="1"/>
      </rPr>
      <t>Item 1</t>
    </r>
    <r>
      <rPr>
        <sz val="9"/>
        <rFont val="Georgia"/>
        <family val="1"/>
      </rPr>
      <t xml:space="preserve"> </t>
    </r>
    <r>
      <rPr>
        <i/>
        <sz val="9"/>
        <rFont val="Georgia"/>
        <family val="1"/>
      </rPr>
      <t>[For illustrative purpose - 1,000 (Previous year - 1,000, 1 April 2015 - 1,000) 10.52% Redeemable Non-Convertible Debentures]</t>
    </r>
  </si>
  <si>
    <t>Term Loan from Bank - Long Term</t>
  </si>
  <si>
    <t>Inter Company Loan - Non current</t>
  </si>
  <si>
    <t>Total Non-Current Borrowings</t>
  </si>
  <si>
    <t>Less: Current maturities of Long Term Borrowings (included in note 11(C))</t>
  </si>
  <si>
    <t>-</t>
  </si>
  <si>
    <t>Less: Current maturities of Finance Lease Obligations (included in note 11(C))</t>
  </si>
  <si>
    <t>Less: Issue Expenses (IND AS Adj)</t>
  </si>
  <si>
    <t>Less: Interest Accrued (included in note 11(C))</t>
  </si>
  <si>
    <t>Less: Interest accrued on NCRPS (included in note 11(C))</t>
  </si>
  <si>
    <t>Non-Current Borrowings (As per Balance Sheet)</t>
  </si>
  <si>
    <t>11(b) Current Borrowings</t>
  </si>
  <si>
    <t>Unsecured</t>
  </si>
  <si>
    <t>Payable on Demand</t>
  </si>
  <si>
    <t>LIBOR + 250 Basis point</t>
  </si>
  <si>
    <t>Inter Company Loan - Short Term - TCIM</t>
  </si>
  <si>
    <t>LIBOR + 220 Basis point</t>
  </si>
  <si>
    <t>Total Current Borrowings</t>
  </si>
  <si>
    <t>Less: Interest Accrued (included in note 11(c))</t>
  </si>
  <si>
    <t>Current Borrowings (As per Balance Sheet)</t>
  </si>
  <si>
    <t>11(c) Other Financial Liabilities</t>
  </si>
  <si>
    <t>Non-Current</t>
  </si>
  <si>
    <t>Current maturities of Redeemable long term debentures / Term Loan (Refer 11(a))</t>
  </si>
  <si>
    <t>Current maturities of Long term Inter Company Loan</t>
  </si>
  <si>
    <t>Current maturities of finance lease obligations (Refer 11(a))</t>
  </si>
  <si>
    <t>Deposits received from vendor</t>
  </si>
  <si>
    <t>Right of Use Liabilities</t>
  </si>
  <si>
    <t>Unpaid Dividend @</t>
  </si>
  <si>
    <t>Liabilities against Fixed Assets [Capital Creditors]</t>
  </si>
  <si>
    <t>Interest payable to Related parties</t>
  </si>
  <si>
    <t>Derivative financial liabilities</t>
  </si>
  <si>
    <t>Guarantees given to bank and others on behalf of subsidiaries</t>
  </si>
  <si>
    <r>
      <t xml:space="preserve">Others - </t>
    </r>
    <r>
      <rPr>
        <sz val="9"/>
        <color rgb="FFFF0000"/>
        <rFont val="Georgia"/>
        <family val="1"/>
      </rPr>
      <t>Other Payables to Inter Companies</t>
    </r>
  </si>
  <si>
    <t>Total Other Financial Liabilities</t>
  </si>
  <si>
    <t>11(d)Trade Payables</t>
  </si>
  <si>
    <t>-Dues of micro enterprises and small enterprises</t>
  </si>
  <si>
    <t>-Dues of creditors other than micro enterprises and small enterprises</t>
  </si>
  <si>
    <t>(i) Acceptances</t>
  </si>
  <si>
    <t>(ii) Trade pyable to Related Parties</t>
  </si>
  <si>
    <t>Payable to related parties which are not consolidated under thomas cook group</t>
  </si>
  <si>
    <t>(iii) Trade pyable to Inter companies</t>
  </si>
  <si>
    <t>Payable to  Thomas cook group companies including DMS Entities</t>
  </si>
  <si>
    <t>(iv) Other @# - Third</t>
  </si>
  <si>
    <t>Total Trade Payables</t>
  </si>
  <si>
    <r>
      <t xml:space="preserve">@Includes Book Overdrafts aggregating to </t>
    </r>
    <r>
      <rPr>
        <b/>
        <sz val="9"/>
        <color rgb="FFFF0000"/>
        <rFont val="Georgia"/>
        <family val="1"/>
      </rPr>
      <t>xx (Amount)</t>
    </r>
    <r>
      <rPr>
        <sz val="9"/>
        <rFont val="Georgia"/>
        <family val="1"/>
      </rPr>
      <t xml:space="preserve"> (Previous Year </t>
    </r>
    <r>
      <rPr>
        <b/>
        <sz val="9"/>
        <color rgb="FFFF0000"/>
        <rFont val="Georgia"/>
        <family val="1"/>
      </rPr>
      <t>xx</t>
    </r>
    <r>
      <rPr>
        <sz val="9"/>
        <rFont val="Georgia"/>
        <family val="1"/>
      </rPr>
      <t>)</t>
    </r>
  </si>
  <si>
    <r>
      <t xml:space="preserve">#Includes </t>
    </r>
    <r>
      <rPr>
        <b/>
        <sz val="9"/>
        <color rgb="FFFF0000"/>
        <rFont val="Georgia"/>
        <family val="1"/>
      </rPr>
      <t>xx (Amount)</t>
    </r>
    <r>
      <rPr>
        <sz val="9"/>
        <rFont val="Georgia"/>
        <family val="1"/>
      </rPr>
      <t xml:space="preserve"> secured by bank guarantee of </t>
    </r>
    <r>
      <rPr>
        <b/>
        <sz val="9"/>
        <color rgb="FFFF0000"/>
        <rFont val="Georgia"/>
        <family val="1"/>
      </rPr>
      <t>xx (Amount)</t>
    </r>
    <r>
      <rPr>
        <sz val="9"/>
        <rFont val="Georgia"/>
        <family val="1"/>
      </rPr>
      <t xml:space="preserve"> (Previous Year </t>
    </r>
    <r>
      <rPr>
        <b/>
        <sz val="9"/>
        <color rgb="FFFF0000"/>
        <rFont val="Georgia"/>
        <family val="1"/>
      </rPr>
      <t>xx</t>
    </r>
    <r>
      <rPr>
        <sz val="9"/>
        <rFont val="Georgia"/>
        <family val="1"/>
      </rPr>
      <t xml:space="preserve"> secured by bank guarantee of </t>
    </r>
    <r>
      <rPr>
        <b/>
        <sz val="9"/>
        <color rgb="FFFF0000"/>
        <rFont val="Georgia"/>
        <family val="1"/>
      </rPr>
      <t>xx</t>
    </r>
    <r>
      <rPr>
        <sz val="9"/>
        <rFont val="Georgia"/>
        <family val="1"/>
      </rPr>
      <t>.)</t>
    </r>
  </si>
  <si>
    <t>Note: There are no delayed payments to Micro and Small Enterprises as defined in the Micro, Small and Medium Enterprises Development Act, 2006 during the year. Further, there are no dues to such parties which are outstanding as at the Balance Sheet date. This information has been determined on the basis of information available with the company. This has been relied upon by the auditors.</t>
  </si>
  <si>
    <t>Note 12: Other Non-Current Liabilities</t>
  </si>
  <si>
    <t>Income Received In Advance</t>
  </si>
  <si>
    <t>Rent Equalisation Reserve</t>
  </si>
  <si>
    <t>Note 13: Other Current Liabilities</t>
  </si>
  <si>
    <t>Income Received in Advance</t>
  </si>
  <si>
    <t>Fractional entitlement on Bonus Share Refund Accounts</t>
  </si>
  <si>
    <t>Note 14: Provisions</t>
  </si>
  <si>
    <t>Other Provisions</t>
  </si>
  <si>
    <t>-Provision for Litigation and disputes</t>
  </si>
  <si>
    <t>(i) Movement in Provisions</t>
  </si>
  <si>
    <t>Provision for Litigation and disputes</t>
  </si>
  <si>
    <t>Charged/(credited) to profit or loss</t>
  </si>
  <si>
    <t>Note 15: Employee Benefit Obligations</t>
  </si>
  <si>
    <t>Leave Entitlement</t>
  </si>
  <si>
    <t>Other Employee benefits payable</t>
  </si>
  <si>
    <t>(i)Leave Obligations - Leave Entitlement</t>
  </si>
  <si>
    <t>The leave obligations cover the Company's liability for earned leave.</t>
  </si>
  <si>
    <t>The amount of the provision is presented as current, since the company does not have an unconditional right to defer settlement for any of these obligations. The following amounts reflect leave that is expected to be taken or paid within the next 12 months.</t>
  </si>
  <si>
    <t>Current leave obligations expected to be settled within next 12 months</t>
  </si>
  <si>
    <t>(ii) Post Employment Obligations</t>
  </si>
  <si>
    <t>[Update details of Post Employment Obligations. Refer illustrative below for reference]</t>
  </si>
  <si>
    <t>The provision is made for the amount of end of service benefits due to employees in accordance with the UAE Labour Law and is based on the current remuneration and the period of service of the employees at the end of the reporting period. The provision has been classified as a non-current liability.</t>
  </si>
  <si>
    <t>(iii) Defined contribution Plans</t>
  </si>
  <si>
    <t>The Company has recognised the following amounts in Statement of Profit and Loss for the year:</t>
  </si>
  <si>
    <t>Contribution to Employees State Insurance</t>
  </si>
  <si>
    <t>Contribution to Labour Welfare Fund</t>
  </si>
  <si>
    <t>Superannuation Contribution</t>
  </si>
  <si>
    <t>Contribution to provident fund</t>
  </si>
  <si>
    <t>Balance Sheet Amounts - Gratuity</t>
  </si>
  <si>
    <t>The amounts recognised in the balance sheet and the movements in the net defined benefit obligation over the year are as follows:</t>
  </si>
  <si>
    <t>Present value of obligation</t>
  </si>
  <si>
    <t>Fair value of plan assets</t>
  </si>
  <si>
    <t>Net amount</t>
  </si>
  <si>
    <t>Current service cost</t>
  </si>
  <si>
    <t>Past Service cost</t>
  </si>
  <si>
    <t>Interest expense/(income)</t>
  </si>
  <si>
    <t>Total amount recognised in profit and loss</t>
  </si>
  <si>
    <t>Remeasurements</t>
  </si>
  <si>
    <t>Return on plan assets, excluding amount included in interest expense/(income)</t>
  </si>
  <si>
    <t>(Gain)/loss from change in demographic assumptions</t>
  </si>
  <si>
    <t>(Gain)/loss from change in financial assumptions</t>
  </si>
  <si>
    <t>Experience (gains)/losses</t>
  </si>
  <si>
    <t>Total amount recognised in other comprehensive income</t>
  </si>
  <si>
    <t>Employer contributions</t>
  </si>
  <si>
    <t>Benefit payments</t>
  </si>
  <si>
    <t>The net liability disclosed above relates to funded and unfunded plans as follows:</t>
  </si>
  <si>
    <t>Present value of funded obligations</t>
  </si>
  <si>
    <t>Deficit of funded plan</t>
  </si>
  <si>
    <t>Unfunded plans</t>
  </si>
  <si>
    <t>Deficit of gratuity plan</t>
  </si>
  <si>
    <t>Significant estimates: Actuarial assumptions and sensitivity for gratuity</t>
  </si>
  <si>
    <t>The significant actuarial assumptions were as follows:</t>
  </si>
  <si>
    <t xml:space="preserve">Discount rate </t>
  </si>
  <si>
    <t>Salary growth rate</t>
  </si>
  <si>
    <t>Sensitivity analysis</t>
  </si>
  <si>
    <r>
      <t xml:space="preserve">Gratuity is a lump sum plan and the cost of providing these benefits is typically less sensitive to small changes in demographic assumptions. The key actuarial assumptions to which the benefit obligation results are particularly sensitive to are discount rate and future salary escalation rate. The following table summarizes the impact in percentage terms on the reported defined benefit obligation at the end of the reporting period arising on account of an increase or decrease in the reported assumption by </t>
    </r>
    <r>
      <rPr>
        <b/>
        <sz val="9"/>
        <color rgb="FFFF0000"/>
        <rFont val="Georgia"/>
        <family val="1"/>
      </rPr>
      <t>xx</t>
    </r>
    <r>
      <rPr>
        <sz val="9"/>
        <rFont val="Georgia"/>
        <family val="1"/>
      </rPr>
      <t xml:space="preserve"> basis points.</t>
    </r>
  </si>
  <si>
    <t>The sensitivity of the defined benefit obligation to changes in the weighted principal assumptions is:</t>
  </si>
  <si>
    <t>Impact on defined benefit obligation</t>
  </si>
  <si>
    <t>Change in assumptions</t>
  </si>
  <si>
    <t>Increase in assumptions</t>
  </si>
  <si>
    <t>Decrease in assumptions</t>
  </si>
  <si>
    <t>Discount rate</t>
  </si>
  <si>
    <t>The methods and types of assumptions used in preparing the sensitivity analysis did not change compared to the prior year.</t>
  </si>
  <si>
    <t>The major categories of plans assets for gratuity are as follows:</t>
  </si>
  <si>
    <t>Quoted</t>
  </si>
  <si>
    <t>Unquoted</t>
  </si>
  <si>
    <t>In %</t>
  </si>
  <si>
    <t>Insurer (LIC) Managed Funds</t>
  </si>
  <si>
    <t>Risk Exposure for gratuity</t>
  </si>
  <si>
    <t>Through its defined benefit plans, the company is exposed to a number of risks, the most significant of which are detailed below :</t>
  </si>
  <si>
    <t>a) Asset volatility- The plan liabilities are calculated using a discount rate set with reference to bond yields, if the plan assets underperform this yield, this will create a deficit. Further any decrease in the bond yields will increase the plan liabilities. The plan assets investments are in unquoted securities which are subject to interest rate risks and the fund manages the interest rate risks to an acceptable low level.</t>
  </si>
  <si>
    <t>b) Salary growth &amp; Demographic assumptions- The plan is of a final salary defined benefit in nature which is sponsored by the Company and hence it underwrites all the risks pertaining to the plan. In particular, there is a risk for the company that any adverse salary growth or demographic experience or inadequate returns on underlying plan assets can result in an increase in cost of providing these benefits to employees in future. Since the benefits are lumpsum in nature the plan is not subject to any longevity risks.</t>
  </si>
  <si>
    <t>Defined benefit liability and employer contributions for gratuity</t>
  </si>
  <si>
    <r>
      <t xml:space="preserve">The weighted average duration of the defined benefit obligation is </t>
    </r>
    <r>
      <rPr>
        <b/>
        <sz val="9"/>
        <color rgb="FFFF0000"/>
        <rFont val="Georgia"/>
        <family val="1"/>
      </rPr>
      <t>xx</t>
    </r>
    <r>
      <rPr>
        <sz val="9"/>
        <rFont val="Georgia"/>
        <family val="1"/>
      </rPr>
      <t xml:space="preserve"> years. The expected maturity analysis of undiscounted gratuity is as follows:</t>
    </r>
  </si>
  <si>
    <t>Less than a year</t>
  </si>
  <si>
    <t>Between 1-2 years</t>
  </si>
  <si>
    <t>Between 2-5 years</t>
  </si>
  <si>
    <t>Over 5 years</t>
  </si>
  <si>
    <t>The amounts recognised in the balance sheet and the movements in provident fund over the year are as follows:</t>
  </si>
  <si>
    <t>31 March 2016</t>
  </si>
  <si>
    <t>(Gain )/loss from change in demographic assumptions</t>
  </si>
  <si>
    <t>(Gain )/loss from change in financial assumptions</t>
  </si>
  <si>
    <t>Employees contributions</t>
  </si>
  <si>
    <t>Liabilities assumed/(settled)</t>
  </si>
  <si>
    <t>The net liability disclosed above relates to funded and unfunded plans are as follows:</t>
  </si>
  <si>
    <t>Deficit of provident fund plan</t>
  </si>
  <si>
    <t>Significant estimates: Actuarial assumptions and sensitivity for provident fund</t>
  </si>
  <si>
    <t>Future derived return on assets</t>
  </si>
  <si>
    <t>100 basis point</t>
  </si>
  <si>
    <t>Difference between rate earned and guaranteed rate</t>
  </si>
  <si>
    <t>Major categories of plans assets for provident fund are as follows:</t>
  </si>
  <si>
    <t>Equities and related investment</t>
  </si>
  <si>
    <t>Government of India Securities</t>
  </si>
  <si>
    <t>Other Debt Instruments</t>
  </si>
  <si>
    <t>Special deposits scheme</t>
  </si>
  <si>
    <t>Risk Exposure for provident fund</t>
  </si>
  <si>
    <t>Through its defined benefit plans, the company is exposed to a number of risks, the most significant of which is detailed below:</t>
  </si>
  <si>
    <t xml:space="preserve">Asset volatility- The plan liabilities are calculated using a discount rate set with reference to bond yields, if the plan assets underperform this yield, this will create a deficit. Further any decrease in the bond yields will increase the plan liabilities. </t>
  </si>
  <si>
    <t>Note 16: Deferred Tax Assets/(Liabilities):</t>
  </si>
  <si>
    <t>The balance comprises of temporary differences attributable to:</t>
  </si>
  <si>
    <t>As at 
31st March, 2021</t>
  </si>
  <si>
    <t>Deferred Tax (Liabilities)</t>
  </si>
  <si>
    <t>On Fiscal Allowances on Fixed Assets</t>
  </si>
  <si>
    <t>Put Liabilities numbers in nagative</t>
  </si>
  <si>
    <t>Other Items</t>
  </si>
  <si>
    <t>On NCD issue expenses</t>
  </si>
  <si>
    <t>Less: Deferred Tax Assets</t>
  </si>
  <si>
    <t>On provisions allowable for tax purpose when paid</t>
  </si>
  <si>
    <t>On Provision for Doubtful Debts and Advances</t>
  </si>
  <si>
    <t>On Rent escalation</t>
  </si>
  <si>
    <t>On unabsorbed depreciation</t>
  </si>
  <si>
    <t>On unabsorbed Business losses</t>
  </si>
  <si>
    <t>Net Deferred Tax Assets/ (Liabilities)</t>
  </si>
  <si>
    <t>Movement in Deferred Tax Assets / (Liabilities)</t>
  </si>
  <si>
    <t>(charged)/credited</t>
  </si>
  <si>
    <t>-to profit or loss</t>
  </si>
  <si>
    <t>This should match with Income statements</t>
  </si>
  <si>
    <t>-to other comprehensive income</t>
  </si>
  <si>
    <t>This should match with OCI</t>
  </si>
  <si>
    <t>Note 17: Current Tax Liabilities</t>
  </si>
  <si>
    <t>31.03.2017</t>
  </si>
  <si>
    <t>01.04.2015</t>
  </si>
  <si>
    <t>Add: Current Tax payable for the year</t>
  </si>
  <si>
    <t>Less: Taxes Paid</t>
  </si>
  <si>
    <t>Significant estimates-</t>
  </si>
  <si>
    <t>The Company has recognised deferred tax assets on carried forward tax losses. The company estimates that the deferred tax assets will be recoverable using the estimated future taxable income based on the approved business plans and budgets. The unabsorbed depreciation can be carried forward for unlimited years and losses for a period of 8 years as per local tax regulations and the company expects to recover the losses.</t>
  </si>
  <si>
    <t>Note 17: Revenue from Operations</t>
  </si>
  <si>
    <t>1 April 2020 to 31 March, 2021</t>
  </si>
  <si>
    <t>Other Operating Revenue</t>
  </si>
  <si>
    <t xml:space="preserve">   -Liabilities no longer required written back</t>
  </si>
  <si>
    <t>-Education and Training Revenue</t>
  </si>
  <si>
    <t>-Miscellaneous Receipts</t>
  </si>
  <si>
    <t>Note 18: Other Income and other gains/(losses)</t>
  </si>
  <si>
    <t>(a) Other Income</t>
  </si>
  <si>
    <t>-On Bank Deposits</t>
  </si>
  <si>
    <t>-On Loan to related party</t>
  </si>
  <si>
    <t>-On Income Tax Refund</t>
  </si>
  <si>
    <t>Dividend Income</t>
  </si>
  <si>
    <t>-From Subsidiaries</t>
  </si>
  <si>
    <t>-From Mutual Fund Investments</t>
  </si>
  <si>
    <t>Rental Income</t>
  </si>
  <si>
    <t>Facilities and Support Services fees</t>
  </si>
  <si>
    <t>Consultancy income</t>
  </si>
  <si>
    <t>Liabilities no longer required written back</t>
  </si>
  <si>
    <t>(b) Other gains (net)</t>
  </si>
  <si>
    <t>Profit on sale of property, plant and equipment (Net)</t>
  </si>
  <si>
    <t>incase of profit only, if loss put in note 21</t>
  </si>
  <si>
    <t>Note 19: Employee Benefit Expense</t>
  </si>
  <si>
    <t>Contribution to Provident and Other Funds</t>
  </si>
  <si>
    <t>Employees Share based payment expense</t>
  </si>
  <si>
    <t>Staff Welfare Expenses</t>
  </si>
  <si>
    <t>Compensated absences</t>
  </si>
  <si>
    <t>Incentives to Staff</t>
  </si>
  <si>
    <t>Note 20: Depreciation and Amortisation Expense</t>
  </si>
  <si>
    <t>Should match with PPE schedule</t>
  </si>
  <si>
    <t>Should match with IA schedule</t>
  </si>
  <si>
    <t>Note 21: Other Expenses</t>
  </si>
  <si>
    <t>Stores and tools consumed</t>
  </si>
  <si>
    <t>Repairs to Building</t>
  </si>
  <si>
    <t>Repairs to Plant and machinery</t>
  </si>
  <si>
    <t>Repairs to Others</t>
  </si>
  <si>
    <t>Rates and Taxes</t>
  </si>
  <si>
    <t>Licence Fees</t>
  </si>
  <si>
    <t>Directors Sitting Fees</t>
  </si>
  <si>
    <t>Commission to Directors</t>
  </si>
  <si>
    <t>Water charges</t>
  </si>
  <si>
    <t>Exchange loss other than in the normal course of business as an authorised foreign exchange dealer</t>
  </si>
  <si>
    <t>Freight Currency Shipment</t>
  </si>
  <si>
    <t>Bad Debts and Advances Written Off</t>
  </si>
  <si>
    <t>Expenditure towards CSR (refer note 21 (b))</t>
  </si>
  <si>
    <t>Donations</t>
  </si>
  <si>
    <t>added</t>
  </si>
  <si>
    <t>Loss on sale of property, plant and equipment (Net)</t>
  </si>
  <si>
    <t># Legal and professional charges includes payment to auditors</t>
  </si>
  <si>
    <t>Note 21 (a): Details of payments to auditors included in Row 75 -"Legal and Professional Charges" above</t>
  </si>
  <si>
    <t>Payment to auditors</t>
  </si>
  <si>
    <t>As auditor:</t>
  </si>
  <si>
    <t>-Statutory Audit</t>
  </si>
  <si>
    <t>-Tax audit</t>
  </si>
  <si>
    <t>-Miscellaneous Reports</t>
  </si>
  <si>
    <t>In other capacities</t>
  </si>
  <si>
    <t>-Re-imbursement of expenses</t>
  </si>
  <si>
    <t>Total payments to auditors</t>
  </si>
  <si>
    <t>Note 21 (b): Corporate social responsibility expenditure</t>
  </si>
  <si>
    <t>(a) Gross amount required to be spent by the Company during the year</t>
  </si>
  <si>
    <t>(b) Amount spent and paid during the year on</t>
  </si>
  <si>
    <t xml:space="preserve"> Eradicating Hunger, Poverty &amp; Malnutrition, Promoting Health-Care Including Preventive 
 Health-Care And Sanitation</t>
  </si>
  <si>
    <t>(2) Promoting Education, Including Special Education &amp; Employment Enhancing Vocation Skills Especially Among Children, Women &amp; Differently Abled And Livelihood Enhancement Projects)</t>
  </si>
  <si>
    <t>(3) Promoting Gender Equality, Empowering Women, Setting Up Homes And Hostels For Women And Orphans; Setting Up Old Age Homes, Day Care Centres And Such Other Facilities For Senior Citizens And Measures For Reducing Inequalities Faced By Socially And Economically Backward companys.</t>
  </si>
  <si>
    <t>Note 22: Finance Costs</t>
  </si>
  <si>
    <t>Interest and finance charges on financial liabilities not at fair value through profit and loss</t>
  </si>
  <si>
    <t>Note 23: Income Tax Expense</t>
  </si>
  <si>
    <t>(a) Income tax expense</t>
  </si>
  <si>
    <t>Current tax</t>
  </si>
  <si>
    <t>Current tax on profits for the year</t>
  </si>
  <si>
    <t>Adjustments for current tax of prior periods</t>
  </si>
  <si>
    <t>Total current tax expense</t>
  </si>
  <si>
    <t>Should match with "PL Ind AS"</t>
  </si>
  <si>
    <t>Deferred tax</t>
  </si>
  <si>
    <t>Decrease (increase) in deferred tax assets</t>
  </si>
  <si>
    <t>(Decrease) increase in deferred tax liabilities</t>
  </si>
  <si>
    <t>Total deferred tax expense/(benefit)</t>
  </si>
  <si>
    <t>Income tax expense</t>
  </si>
  <si>
    <t>(b) The reconciliation of tax expense and the accounting profit multiplied by Local's tax rate :</t>
  </si>
  <si>
    <t>(Loss)/Profit from continuing operations before income tax expense</t>
  </si>
  <si>
    <t>Tax at the Local tax rate of 0 %</t>
  </si>
  <si>
    <t>Please mention your local tax rate on the place of 34.608% in cell C133</t>
  </si>
  <si>
    <t>Tax effect of amounts which are not deductible(taxable) in calculating taxable income:</t>
  </si>
  <si>
    <t>Non Deductible expenses</t>
  </si>
  <si>
    <t>Tax exempt income</t>
  </si>
  <si>
    <t>Unrecognised tax losses</t>
  </si>
  <si>
    <t>Deferred tax for earlier periods</t>
  </si>
  <si>
    <t>Difference in enacted tax rates</t>
  </si>
  <si>
    <t>Reversal of goodwill</t>
  </si>
  <si>
    <t>Employee share based payment expense as per Ind AS</t>
  </si>
  <si>
    <t>Other Items - Please mention nature</t>
  </si>
  <si>
    <t>Should match with Total tax expenses</t>
  </si>
  <si>
    <t>Note 24: Capital management:</t>
  </si>
  <si>
    <t>24 (a): Risk management</t>
  </si>
  <si>
    <t>The company’s objectives when managing capital are to safeguard the company’s ability to continue as a going concern in order to provide returns for shareholders and benefits for other stakeholders and to maintain an optimal capital structure to reduce the cost of capital. In order to maintain or adjust the capital structure, the company may adjust the amount of dividends paid to shareholders, return capital to shareholders, issue new shares or sell assets to reduce debt.</t>
  </si>
  <si>
    <t>Consistent with others in the industry, the company monitors capital on the basis of the gearing ratio. This ratio is calculated as net debt divided by total capital. Debt is calculated as total borrowings (including ‘current and non-current borrowings’ as shown in the balance sheet). Total capital is calculated as ‘equity’ as shown in the balance sheet plus debt.</t>
  </si>
  <si>
    <t>During the periods presented, the Company's strategy has been unchanged. The credit rating was unchanged and the gearing ratios as at the period ends were as follows:</t>
  </si>
  <si>
    <t>Debt</t>
  </si>
  <si>
    <t>Total equity</t>
  </si>
  <si>
    <t>Debt to equity ratio</t>
  </si>
  <si>
    <t>[Note - Debt = Non-Current Borrowing + Current Borrowing - Cash &amp; Cash Equivalents]</t>
  </si>
  <si>
    <t>Loan Covenants</t>
  </si>
  <si>
    <t xml:space="preserve">Not applicable, since the company does not have covenants under the facilities availed. </t>
  </si>
  <si>
    <t>24 (b): Proposed Dividends</t>
  </si>
  <si>
    <t>Equity shares</t>
  </si>
  <si>
    <r>
      <t xml:space="preserve">Final dividend paid during the year </t>
    </r>
    <r>
      <rPr>
        <b/>
        <sz val="9"/>
        <color rgb="FFFF0000"/>
        <rFont val="Georgia"/>
        <family val="1"/>
      </rPr>
      <t>xx (Amount)</t>
    </r>
    <r>
      <rPr>
        <sz val="9"/>
        <rFont val="Georgia"/>
        <family val="1"/>
      </rPr>
      <t xml:space="preserve"> per fully paid share (Previous Year of </t>
    </r>
    <r>
      <rPr>
        <b/>
        <sz val="9"/>
        <color rgb="FFFF0000"/>
        <rFont val="Georgia"/>
        <family val="1"/>
      </rPr>
      <t>xx</t>
    </r>
    <r>
      <rPr>
        <sz val="9"/>
        <rFont val="Georgia"/>
        <family val="1"/>
      </rPr>
      <t xml:space="preserve"> per fully paid share)</t>
    </r>
  </si>
  <si>
    <t>Dividends not recognised at the end of the reporting period</t>
  </si>
  <si>
    <r>
      <t xml:space="preserve">In addition to the above dividends, since year end the directors have recommended the payment of a final dividend of </t>
    </r>
    <r>
      <rPr>
        <b/>
        <sz val="9"/>
        <color rgb="FFFF0000"/>
        <rFont val="Georgia"/>
        <family val="1"/>
      </rPr>
      <t>xx (Amount)</t>
    </r>
    <r>
      <rPr>
        <sz val="9"/>
        <rFont val="Georgia"/>
        <family val="1"/>
      </rPr>
      <t xml:space="preserve"> per fully paid equity share. This proposed dividend is subject to the approval of shareholders in the ensuing annual general meeting.</t>
    </r>
  </si>
  <si>
    <t>In addition to the above dividends, since year end the directors have recommended the payment of a final dividend of INR 0.375 per fully paid equity share. This proposed dividend is subject to the approval of shareholders in the ensuing annual general meeting.</t>
  </si>
  <si>
    <t>Note 30: Related Party Transactions</t>
  </si>
  <si>
    <t>(a) Parent Entities</t>
  </si>
  <si>
    <t>The Company is controlled by the following entity:</t>
  </si>
  <si>
    <t>Type</t>
  </si>
  <si>
    <t>Place of Incorporation</t>
  </si>
  <si>
    <t>Ownership Interest (%)</t>
  </si>
  <si>
    <t>ROW No.</t>
  </si>
  <si>
    <t>Travel Circle International</t>
  </si>
  <si>
    <t>Parent entity</t>
  </si>
  <si>
    <t>Mauritius</t>
  </si>
  <si>
    <t>H Investment Limited</t>
  </si>
  <si>
    <t>(b) Name of the related party and related party relationship</t>
  </si>
  <si>
    <t>Name of Entity</t>
  </si>
  <si>
    <t>Place of Business/country of incorporation</t>
  </si>
  <si>
    <t>Relationship</t>
  </si>
  <si>
    <t xml:space="preserve">Muscat Desert Adventures Tourism LLC </t>
  </si>
  <si>
    <t>Oman</t>
  </si>
  <si>
    <t>Subsidiary</t>
  </si>
  <si>
    <t>Desert Adventures Tourism - Amman</t>
  </si>
  <si>
    <t>Jordan</t>
  </si>
  <si>
    <t>Travel Circle International (Mauritius) Limited</t>
  </si>
  <si>
    <t>Parent</t>
  </si>
  <si>
    <t xml:space="preserve"> Gulf Dunes Dubai LLC</t>
  </si>
  <si>
    <t>UAE</t>
  </si>
  <si>
    <t>Associate through common ownership</t>
  </si>
  <si>
    <t xml:space="preserve"> Reem Tours LLC</t>
  </si>
  <si>
    <t xml:space="preserve"> Asian Trails Vietnam</t>
  </si>
  <si>
    <t>Kuoni Private Safaris – Namibia</t>
  </si>
  <si>
    <t>Jordan Desert Adventures Tourism LLC</t>
  </si>
  <si>
    <t>SOTC Travel Limited</t>
  </si>
  <si>
    <t>Kuoni Private Safaris Limited</t>
  </si>
  <si>
    <t>Kuoni Private Safaris E.A Limited</t>
  </si>
  <si>
    <t xml:space="preserve">... </t>
  </si>
  <si>
    <t>[Note 1 - Include all related parties including related parties which are not from TCIL Group.]</t>
  </si>
  <si>
    <t>[Note 2 - For TCIL Group Related Parties, refer the chart as would be shared by TCIL each quarter.]</t>
  </si>
  <si>
    <t>(c) Other Related Parties with whom the Company had transactions during the year / period</t>
  </si>
  <si>
    <t>Fellow subsidiaries:</t>
  </si>
  <si>
    <t>- Fairbridge Capital Private Limited</t>
  </si>
  <si>
    <t>- Related Party 1</t>
  </si>
  <si>
    <t>- Related Party 2</t>
  </si>
  <si>
    <t>(d) Key Management personnel</t>
  </si>
  <si>
    <t>KMP 1</t>
  </si>
  <si>
    <t>KMP 2</t>
  </si>
  <si>
    <t>Relatives of key management personnel:</t>
  </si>
  <si>
    <t>Relative 1 (also specify relation with KMP)</t>
  </si>
  <si>
    <t>Relative 2 (also specify relation with KMP)</t>
  </si>
  <si>
    <t>(e) Key Management personnel compensation</t>
  </si>
  <si>
    <t>30 Sep, 2022</t>
  </si>
  <si>
    <t>Short-term employee benefits*</t>
  </si>
  <si>
    <t>Post-employment benefits</t>
  </si>
  <si>
    <t>**</t>
  </si>
  <si>
    <t>Long-term employee benefits</t>
  </si>
  <si>
    <t>Employee share-based payment</t>
  </si>
  <si>
    <t>Total compensation</t>
  </si>
  <si>
    <r>
      <t xml:space="preserve">* </t>
    </r>
    <r>
      <rPr>
        <sz val="9"/>
        <rFont val="Georgia"/>
        <family val="1"/>
      </rPr>
      <t>Includes the commission paid to non-executive director</t>
    </r>
  </si>
  <si>
    <r>
      <t xml:space="preserve">** </t>
    </r>
    <r>
      <rPr>
        <sz val="9"/>
        <rFont val="Georgia"/>
        <family val="1"/>
      </rPr>
      <t>These amounts are included in the respective notes specifying the total amount of benefits paid.</t>
    </r>
  </si>
  <si>
    <t>(f) Transactions with related parties</t>
  </si>
  <si>
    <t>The following transactions occurred with related parties:</t>
  </si>
  <si>
    <t>Nature of transaction</t>
  </si>
  <si>
    <t>(i) Ultimate Holding Company</t>
  </si>
  <si>
    <t>Reimbursement of Expenses (Net)</t>
  </si>
  <si>
    <t>[Specify each related party name and transaction/balance amount seperately below each head]</t>
  </si>
  <si>
    <t>Balances as at the year / period end - Outstanding Receivables</t>
  </si>
  <si>
    <t>`</t>
  </si>
  <si>
    <t>Other transactions [Provide Description]</t>
  </si>
  <si>
    <t>(ii) Holding Company</t>
  </si>
  <si>
    <t>Subscription to CCPS</t>
  </si>
  <si>
    <t>Fairbridge Capital (Mauritius) Limited</t>
  </si>
  <si>
    <t>Dividend remitted</t>
  </si>
  <si>
    <t>Fellow subsidiary</t>
  </si>
  <si>
    <t>(iii) Subsidiary Companies</t>
  </si>
  <si>
    <t>Subscription of Equity Share Capital</t>
  </si>
  <si>
    <t>Sterling Holiday Resorts Limited (formerly known as ‘Thomas Cook Insurance Services (India) Limited’)</t>
  </si>
  <si>
    <t>Sale of Equity Share</t>
  </si>
  <si>
    <t>PL2390 - TCI Group IC Charges</t>
  </si>
  <si>
    <t>Desert Adventure Tourism Limited</t>
  </si>
  <si>
    <t>PL2380 - TCI Group IC Income</t>
  </si>
  <si>
    <t>Muscat Desert Adventure Tourism LLC</t>
  </si>
  <si>
    <t>Gulf Dunes LLC</t>
  </si>
  <si>
    <t>Reem Tours &amp; Travel LLC</t>
  </si>
  <si>
    <t>Horizon Travel Services LLC</t>
  </si>
  <si>
    <t>Kuoni Private Safaris (Pty.) Limited</t>
  </si>
  <si>
    <t>Thomas Cook (India) Limited</t>
  </si>
  <si>
    <t>TC Visa Services (India) Limited</t>
  </si>
  <si>
    <t>Jardin Travel Solutions Limited</t>
  </si>
  <si>
    <t>Travel Corporation (India) Limited (formerly known as SOTC Travel Management Private Limited)</t>
  </si>
  <si>
    <t>Corporate Guarantee Fee</t>
  </si>
  <si>
    <t>..</t>
  </si>
  <si>
    <t>Loan Interest</t>
  </si>
  <si>
    <t>Consultancy Income</t>
  </si>
  <si>
    <t>Reimbursement of Acquisition related expenses</t>
  </si>
  <si>
    <t>Sterling Holiday Resorts Limited (formerly known as ‘Thomas Cook Insurance
Services (India) Limited’)</t>
  </si>
  <si>
    <t>Travel and related services</t>
  </si>
  <si>
    <t>Facilities and Support Services Provided</t>
  </si>
  <si>
    <t>Facilities and Support Services Received</t>
  </si>
  <si>
    <t>PL3220 - Management Fee Paid</t>
  </si>
  <si>
    <t>Services Availed # (Hotel and Ground Services)</t>
  </si>
  <si>
    <t>DAOMN - Desert Adventures Tourism (Oman) IN</t>
  </si>
  <si>
    <t>Other professional charges (Outsourced staff)</t>
  </si>
  <si>
    <t>420102 - Salaries - SSC</t>
  </si>
  <si>
    <t>SSC Salary</t>
  </si>
  <si>
    <t>Data processing fees</t>
  </si>
  <si>
    <t>PL3625 - Interest Expenses IC</t>
  </si>
  <si>
    <t>Corporate Guarantee</t>
  </si>
  <si>
    <t>Directors deposit fees paid</t>
  </si>
  <si>
    <t>ESOP Push Down</t>
  </si>
  <si>
    <t>Interest on Loan Received</t>
  </si>
  <si>
    <t>Interest exp.</t>
  </si>
  <si>
    <t>Loan Given to Subsidiary</t>
  </si>
  <si>
    <t>Repayment of Loan from Subsidiary</t>
  </si>
  <si>
    <t>Interim Dividend Received</t>
  </si>
  <si>
    <r>
      <rPr>
        <sz val="9"/>
        <rFont val="Georgia"/>
        <family val="1"/>
      </rPr>
      <t>Other transactions</t>
    </r>
    <r>
      <rPr>
        <b/>
        <sz val="9"/>
        <color rgb="FFFF0000"/>
        <rFont val="Georgia"/>
        <family val="1"/>
      </rPr>
      <t xml:space="preserve"> [Bank Account Handling]</t>
    </r>
  </si>
  <si>
    <t>Bank handling fee</t>
  </si>
  <si>
    <t>(iv) Fellow subsidiaries</t>
  </si>
  <si>
    <t>Sale of Services*</t>
  </si>
  <si>
    <t xml:space="preserve">Fairbridge Capital Private Limited </t>
  </si>
  <si>
    <t>Subscription to NCRPS</t>
  </si>
  <si>
    <r>
      <rPr>
        <sz val="9"/>
        <rFont val="Georgia"/>
        <family val="1"/>
      </rPr>
      <t>Other transactions</t>
    </r>
    <r>
      <rPr>
        <b/>
        <sz val="9"/>
        <color rgb="FFFF0000"/>
        <rFont val="Georgia"/>
        <family val="1"/>
      </rPr>
      <t xml:space="preserve"> [Provide Description]</t>
    </r>
  </si>
  <si>
    <t>(v) Key Management Personnel</t>
  </si>
  <si>
    <t>Remuneration</t>
  </si>
  <si>
    <t>[Specify each KMP name and transaction/balance amount seperately below each head]</t>
  </si>
  <si>
    <t>@ Gratuity is contributed for the Company as a whole and hence excluded.</t>
  </si>
  <si>
    <t>Commission to Non-Executive Director</t>
  </si>
  <si>
    <t>[Specify each NED name and transaction/balance amount seperately below each head]</t>
  </si>
  <si>
    <t>Sitting fees to Non-Executive Director</t>
  </si>
  <si>
    <t>(vi) Relatives of key management Personnel</t>
  </si>
  <si>
    <t>Rent Expense</t>
  </si>
  <si>
    <t>[Specify each KMP Relative Name, Relation with KMP and transaction/balance amount seperately below each head]</t>
  </si>
  <si>
    <t>Balances as at the year end</t>
  </si>
  <si>
    <t>Deposit Receivable</t>
  </si>
  <si>
    <r>
      <rPr>
        <sz val="9"/>
        <rFont val="Georgia"/>
        <family val="1"/>
      </rPr>
      <t>Other Receivables/Payables</t>
    </r>
    <r>
      <rPr>
        <b/>
        <sz val="9"/>
        <rFont val="Georgia"/>
        <family val="1"/>
      </rPr>
      <t xml:space="preserve"> </t>
    </r>
    <r>
      <rPr>
        <b/>
        <sz val="9"/>
        <color rgb="FFFF0000"/>
        <rFont val="Georgia"/>
        <family val="1"/>
      </rPr>
      <t>[Provide Description]</t>
    </r>
  </si>
  <si>
    <t>AS8015 - Accounts Receivable IC</t>
  </si>
  <si>
    <t xml:space="preserve">(g) Outstanding balances </t>
  </si>
  <si>
    <t>The following balances are outstanding at the end of the reporting period in relation to transactions with related parties:</t>
  </si>
  <si>
    <t>Outstanding Trade payables</t>
  </si>
  <si>
    <t>Loans taken outstanding</t>
  </si>
  <si>
    <t>LB6415 - Loans Payable IC</t>
  </si>
  <si>
    <t>Interest on Loans taken Payable</t>
  </si>
  <si>
    <t>LB7042 - Accounts Payable IC</t>
  </si>
  <si>
    <r>
      <t xml:space="preserve">Advance and deposits received </t>
    </r>
    <r>
      <rPr>
        <b/>
        <sz val="9"/>
        <color rgb="FFFF0000"/>
        <rFont val="Georgia"/>
        <family val="1"/>
      </rPr>
      <t>[Provide Description]</t>
    </r>
  </si>
  <si>
    <r>
      <t xml:space="preserve">Other Payables </t>
    </r>
    <r>
      <rPr>
        <b/>
        <sz val="9"/>
        <color rgb="FFFF0000"/>
        <rFont val="Georgia"/>
        <family val="1"/>
      </rPr>
      <t>[Provide Description]</t>
    </r>
  </si>
  <si>
    <t xml:space="preserve">Total payables to related parties </t>
  </si>
  <si>
    <t>Trade receivables</t>
  </si>
  <si>
    <t>Advance and Deposits Given</t>
  </si>
  <si>
    <t>Interim dividend receivable</t>
  </si>
  <si>
    <t>Loans Given</t>
  </si>
  <si>
    <t>Interest receivable on Loan Given</t>
  </si>
  <si>
    <r>
      <t xml:space="preserve">Other Receivables </t>
    </r>
    <r>
      <rPr>
        <b/>
        <sz val="9"/>
        <color rgb="FFFF0000"/>
        <rFont val="Georgia"/>
        <family val="1"/>
      </rPr>
      <t>[Provide Description]</t>
    </r>
  </si>
  <si>
    <t xml:space="preserve">Total receivables to related parties </t>
  </si>
  <si>
    <t>(h) Loans to/from related parties</t>
  </si>
  <si>
    <t>Loan to subsidiaries</t>
  </si>
  <si>
    <t>Outstanding at Beginning of the year</t>
  </si>
  <si>
    <t>Loans advanced</t>
  </si>
  <si>
    <t>Loan repayment received</t>
  </si>
  <si>
    <t>Interest charged</t>
  </si>
  <si>
    <t>End of the year</t>
  </si>
  <si>
    <t>Related Party Transactions:</t>
  </si>
  <si>
    <t>Entity</t>
  </si>
  <si>
    <t>DADUB</t>
  </si>
  <si>
    <t>Entity Name :</t>
  </si>
  <si>
    <t>DMS-DADUB</t>
  </si>
  <si>
    <t>Manual input</t>
  </si>
  <si>
    <t>Ok to Generate</t>
  </si>
  <si>
    <t>DADUB - Desert Adventures Tourism (UAE) IN</t>
  </si>
  <si>
    <t>Auto Selection</t>
  </si>
  <si>
    <t>Period  for the Transactions :</t>
  </si>
  <si>
    <t xml:space="preserve">FY22 - Q4 YTD </t>
  </si>
  <si>
    <t>Apr 22- March 23</t>
  </si>
  <si>
    <t>Select input</t>
  </si>
  <si>
    <t>Currency in which details reported below :</t>
  </si>
  <si>
    <t>AED - Emirati Dirham</t>
  </si>
  <si>
    <t>Main Party</t>
  </si>
  <si>
    <t>Transaction with Group</t>
  </si>
  <si>
    <t>Offset Party</t>
  </si>
  <si>
    <t>Offset Party Entity Code</t>
  </si>
  <si>
    <t>Category</t>
  </si>
  <si>
    <t>Line Item</t>
  </si>
  <si>
    <t>Local GL Code</t>
  </si>
  <si>
    <t>Account Name</t>
  </si>
  <si>
    <t>Schedule Name</t>
  </si>
  <si>
    <t>Reporting Currency (RC)</t>
  </si>
  <si>
    <t>Rc Amount</t>
  </si>
  <si>
    <t>Remarks</t>
  </si>
  <si>
    <t>As per Ageing</t>
  </si>
  <si>
    <t>DMS DMME</t>
  </si>
  <si>
    <t>DMS-DAOMAN</t>
  </si>
  <si>
    <t>BS-Balance</t>
  </si>
  <si>
    <t>Asset</t>
  </si>
  <si>
    <t>Receivable from subsidiaries ! Current</t>
  </si>
  <si>
    <t>Other financial assets</t>
  </si>
  <si>
    <t>DMS-GDDUB</t>
  </si>
  <si>
    <t>GDDUB - Gulf Dunes LLC Dubai</t>
  </si>
  <si>
    <t>DMS ATP</t>
  </si>
  <si>
    <t>DMS-ATP</t>
  </si>
  <si>
    <t>ATP - AlliedTPro IN</t>
  </si>
  <si>
    <t>DMS AFRICA</t>
  </si>
  <si>
    <t>DMS-PSSA</t>
  </si>
  <si>
    <t>PSSA - Kuoni Private Safaris (S.A.) IN</t>
  </si>
  <si>
    <t>TCIL Subsidiary</t>
  </si>
  <si>
    <t>SOTC</t>
  </si>
  <si>
    <t>Business Related Receivable</t>
  </si>
  <si>
    <t>Group resource cost related payable (Offset with Receivable balance)</t>
  </si>
  <si>
    <t>TCIL</t>
  </si>
  <si>
    <t>TCVP</t>
  </si>
  <si>
    <t>TCVP - TC Visa Services (India) Limited</t>
  </si>
  <si>
    <t>DMS-DAJOR</t>
  </si>
  <si>
    <t>Liability</t>
  </si>
  <si>
    <t>Amount payable to related parties ! Current</t>
  </si>
  <si>
    <t>Other financial liabilities</t>
  </si>
  <si>
    <t>Other Payables to Inter Companies</t>
  </si>
  <si>
    <t>DAJOR - Desert Adventures Tourism Jordan</t>
  </si>
  <si>
    <t>DMS-REEMDUB</t>
  </si>
  <si>
    <t>RTT - Reem Tours + Travel</t>
  </si>
  <si>
    <t>JTSL</t>
  </si>
  <si>
    <t>JTSL - Jardin Travel Services Limited</t>
  </si>
  <si>
    <t>TCIIND</t>
  </si>
  <si>
    <t>SITA</t>
  </si>
  <si>
    <t>SSC Salary Payable</t>
  </si>
  <si>
    <t>TC_TRAVEL - TC Travel</t>
  </si>
  <si>
    <t>TCIM</t>
  </si>
  <si>
    <t>DMS-TCIM</t>
  </si>
  <si>
    <t>TCIM - Travel Circle Mauritius</t>
  </si>
  <si>
    <t>Inter company loan</t>
  </si>
  <si>
    <t>Current borrowings</t>
  </si>
  <si>
    <t>Expense</t>
  </si>
  <si>
    <t>Group resources cost I/C</t>
  </si>
  <si>
    <t>Other expenses</t>
  </si>
  <si>
    <t>Bank Account Handling Fee</t>
  </si>
  <si>
    <t>Intercompany interest</t>
  </si>
  <si>
    <t>Finance costs</t>
  </si>
  <si>
    <t>Salaries, wages, bonus ! Empl benefit exps</t>
  </si>
  <si>
    <t>310000 - Sales</t>
  </si>
  <si>
    <t>Incl. visa bookings through TCVP - USD 290,291.99</t>
  </si>
  <si>
    <t>Visa Bookings - USD 16,185.43</t>
  </si>
  <si>
    <t>Note 25: Contingent liabilities:</t>
  </si>
  <si>
    <t>Contingent liabilities</t>
  </si>
  <si>
    <t>Claims against the Company not acknowledged as debts</t>
  </si>
  <si>
    <t>Disputed claims made by clients</t>
  </si>
  <si>
    <t>Disputed Labour law suits</t>
  </si>
  <si>
    <r>
      <t xml:space="preserve">Other Claims </t>
    </r>
    <r>
      <rPr>
        <i/>
        <sz val="9"/>
        <rFont val="Georgia"/>
        <family val="1"/>
      </rPr>
      <t>[Provide description also. Eg. - Demand from Electric Supply and Transport Authority for electricity charges]</t>
    </r>
  </si>
  <si>
    <t>Disputed Income tax demands</t>
  </si>
  <si>
    <t>Disputed Service Tax Demands</t>
  </si>
  <si>
    <t>Guarantees given to Banks and others on behalf of Subsidiaries</t>
  </si>
  <si>
    <t>Disputed demand for Increase in rent raised by Brihanmumbai Municipal Corporation</t>
  </si>
  <si>
    <t>(a) It is not practicable for the Company to estimate the timing of cash flows, if any, in respect of the above pending resolution of the respective proceedings.</t>
  </si>
  <si>
    <t>(b) The Company does not expect any reimbursement in respect of the above contingent liabilities.</t>
  </si>
  <si>
    <t>Note 26: Commitments</t>
  </si>
  <si>
    <t>(a) Capital commitments</t>
  </si>
  <si>
    <t>Capital expenditure contracted for at the end of the reporting period but not recognised as liabilities is as follows:</t>
  </si>
  <si>
    <t>Estimated value of contracts on capital account remaining to be executed</t>
  </si>
  <si>
    <t>(b) Non-cancellable operating leases</t>
  </si>
  <si>
    <t>The company leases various offices, warehouses and retail stores under non-cancellable operating leases expiring within two to eight years. The leases have varying terms, escalation clauses and renewal rights. On renewal, the terms of the leases are renegotiated.</t>
  </si>
  <si>
    <t>Commitments for minimum lease payments in relation to non-cancellable operating leases are payable as follows:</t>
  </si>
  <si>
    <t>Within one year</t>
  </si>
  <si>
    <t>Later than one year but not later than five years</t>
  </si>
  <si>
    <t>Later than five years</t>
  </si>
  <si>
    <t>Rental expense relating to operating leases</t>
  </si>
  <si>
    <t>Minimum lease payments</t>
  </si>
  <si>
    <t>Total rental expense relating to operating leases</t>
  </si>
  <si>
    <t xml:space="preserve">The above lease payments include lease arrangements entered into with airport authorities for operating foreign exchange counters at airports. Such arrangements include lease payments in the form of minimum guarantee fees and/or payments based on a percentage of revenue achieved through the counters, or both. </t>
  </si>
  <si>
    <t>(c) Financing leases:</t>
  </si>
  <si>
    <t>(i)</t>
  </si>
  <si>
    <t>Minimum Lease Payments payable</t>
  </si>
  <si>
    <t>Not later than one year</t>
  </si>
  <si>
    <t>(ii)</t>
  </si>
  <si>
    <t>Present Value of Minimum Lease Payments payable</t>
  </si>
  <si>
    <t>(iii)</t>
  </si>
  <si>
    <t>Reconciliation of Minimum Lease Payments and their Present Value</t>
  </si>
  <si>
    <t>Minimum Lease Payments Payable as per (i) above</t>
  </si>
  <si>
    <t>Less: Finance Charges to be recognised in subsequent years</t>
  </si>
  <si>
    <t>Present Value of Minimum Lease Payments payable as per (ii) above</t>
  </si>
  <si>
    <t>(iv)</t>
  </si>
  <si>
    <t>Finance Charges recognised in the Statement of Profit and Loss</t>
  </si>
  <si>
    <t>Note 27: Events occurring after the reporting period</t>
  </si>
  <si>
    <t>Declaration of final dividend</t>
  </si>
  <si>
    <t>Refer to note 24 (b) for the final dividend recommended by the directors which is subject to the approval of shareholders in the ensuing</t>
  </si>
  <si>
    <t>annual general meeting.</t>
  </si>
  <si>
    <t>Note 28: Fair value measurements</t>
  </si>
  <si>
    <t>Financial instruments by category</t>
  </si>
  <si>
    <t>FVPL</t>
  </si>
  <si>
    <t>FVOCI</t>
  </si>
  <si>
    <t>Amortised
cost</t>
  </si>
  <si>
    <t>Equity instruments - Investment</t>
  </si>
  <si>
    <t>Mutual funds</t>
  </si>
  <si>
    <t>Deposits with banks with more than 12 months maturity</t>
  </si>
  <si>
    <t>Trade receivable</t>
  </si>
  <si>
    <t>Total financial assets</t>
  </si>
  <si>
    <t>Borrowings</t>
  </si>
  <si>
    <t>Trade Payable</t>
  </si>
  <si>
    <t>Payable to related parties</t>
  </si>
  <si>
    <t>Total financial liabilities</t>
  </si>
  <si>
    <t>(i) Fair value hierarchy</t>
  </si>
  <si>
    <t>This section explains the judgements and estimates made in determining the fair values of the financial instruments that are (a) recognised and measured at fair value and (b) measured at amortised cost and for which fair values are disclosed in the financial statements. To provide an indication about the reliability of the inputs used in determining fair value, the company has classified its financial instruments into the three levels prescribed under the accounting standard. An explanation of each level follows underneath the table.</t>
  </si>
  <si>
    <t>Level 1</t>
  </si>
  <si>
    <t>Level 2</t>
  </si>
  <si>
    <t>Level 3</t>
  </si>
  <si>
    <t>Financial investments at FVPL</t>
  </si>
  <si>
    <t xml:space="preserve">Desert Adventures Tourism - Amman </t>
  </si>
  <si>
    <t xml:space="preserve">Total Financial Assets </t>
  </si>
  <si>
    <t>Loan from related parties</t>
  </si>
  <si>
    <t>Total Financial Liabilities</t>
  </si>
  <si>
    <t>Level 1: Level 1 hierarchy includes financial instruments measured using quoted prices.</t>
  </si>
  <si>
    <t>Level 2: The fair value of financial instruments that are not traded in an active market is determined using valuation techniques which maximise the use of observable market data and rely as little as possible on entity-specific estimates. If all significant inputs required to fair value an instrument are observable, the instrument is included in level 2.</t>
  </si>
  <si>
    <t>Level 3: If one or more of the significant inputs is not based on observable market data, the instrument is included in level 3. This is the case for unlisted equity securities, contingent consideration and indemnification asset included in level 3.</t>
  </si>
  <si>
    <t>(ii) Valuation technique used to determine fair value</t>
  </si>
  <si>
    <t>Specific valuation techniques used to value financial instruments include:</t>
  </si>
  <si>
    <t xml:space="preserve">●  the use of quoted market prices </t>
  </si>
  <si>
    <t>●  the fair value of the remaining financial instruments is determined using discounted cash flow analysis.</t>
  </si>
  <si>
    <t>●  the foreign exchange forward contracts are marked to market using forward FEDAI rates pertaining to the date of 
    maturity of the contract at the balance sheet date.</t>
  </si>
  <si>
    <t xml:space="preserve">●  Discount rates to fair value of financial assets and liabilities at amortised cost is based on general lending rate. </t>
  </si>
  <si>
    <t>(iii) Fair value of financial assets and liabilities measured at amortised cost</t>
  </si>
  <si>
    <t>Carrying
amount</t>
  </si>
  <si>
    <t>Fair value</t>
  </si>
  <si>
    <t>Non current Borrowings</t>
  </si>
  <si>
    <t>The carrying amounts of Accrued revenue, insurance claim receivable, advance to related parties, current borrowings, trade payables, trade receivable, other financial liabilities, cash and cash equivalents and other bank balances are considered to be the same as their fair values due to their short-term nature.</t>
  </si>
  <si>
    <t>For financial assets and liabilities that are measured at fair value, the carrying amounts are equal to the fair values.</t>
  </si>
  <si>
    <t>Note 29: Financial risk management</t>
  </si>
  <si>
    <t xml:space="preserve">The Company’s activities expose it to credit risk, market risk and liquidity risk. </t>
  </si>
  <si>
    <t>The company’ has an overall Enterprise Risk Management policy, approved by the Audit Committee of the Board of Directors. Risks are managed by the individual Business Units, or the Support Services'  unit, entering into the base transactions, which give rise to the risks. The Executive Committee (comprising the Chairman &amp; Managing Director, the Chief Financial Officer, and the Heads of the Business Units and Support Services' units) has the overall responsibility for the risk management framework and its effectiveness, with the respective Heads of Business Units/ Support Services' units, being responsible for its implementation and day-to- day monitoring.</t>
  </si>
  <si>
    <t>(A) Credit Risk</t>
  </si>
  <si>
    <t>The company is exposed to credit risk, which is the risk that counterparty will default on its contractual obligation resulting in a financial loss to the company. To manage this, the company periodically assesses the financial reliability of customers, taking into account the financial conditions, current economic trends, analysis of historical bad debts and ageing of accounts receivable as of different reporting periods.</t>
  </si>
  <si>
    <t>Analysis of Trade receivables ageing of last 4 years</t>
  </si>
  <si>
    <t>Less than 1 year</t>
  </si>
  <si>
    <t>More than 1 year</t>
  </si>
  <si>
    <t>31 March 2020</t>
  </si>
  <si>
    <t>31 March 2019</t>
  </si>
  <si>
    <t>31 March 2018</t>
  </si>
  <si>
    <t>Reconciliation of loss allowance provision – Trade receivables</t>
  </si>
  <si>
    <t>Reconciliation of loss allowance</t>
  </si>
  <si>
    <t>Changes in loss allowance</t>
  </si>
  <si>
    <t>Loss allowance on 31 March 2019</t>
  </si>
  <si>
    <t>(B) Market risk</t>
  </si>
  <si>
    <t>(i) Foreign currency risk</t>
  </si>
  <si>
    <t>The Company enters into foreign currency transactions in the Foreign Exchange and Leisure Travel Outbound businesses. The currency risk arising out of foreign currency transactions in the Foreign Exchange business is monitored by a central dealing room, which then hedges the positions transactions entered into at individual locations across the country, through deals in the interbank market, or through forward contracts, thereby ensuring that there are minimal open positions. In the Leisure Travel Outbound business, package prices are denominated partly in the functional currency of the Company, Indian Rupees (INR), and partly in foreign currencies. The portion of customer collection in foreign currencies, which is parked in Nostro bank accounts, is used to pay off vendor liabilities, denominated in foreign currencies, thereby creating a natural hedge. As a result, the risk related to foreign currency exchange rate fluctuation is insignificant.</t>
  </si>
  <si>
    <t>(a) Foreign currency risk exposure:</t>
  </si>
  <si>
    <t>The Company's exposure to foreign currency risk at the end of the reporting period expressed in INR, are as follows</t>
  </si>
  <si>
    <t>EUR</t>
  </si>
  <si>
    <t>GBP</t>
  </si>
  <si>
    <t>USD</t>
  </si>
  <si>
    <t>Trade payables and other financial liabilities</t>
  </si>
  <si>
    <t>Gross Expsoure</t>
  </si>
  <si>
    <t>Forward contracts</t>
  </si>
  <si>
    <t>Net Exposure</t>
  </si>
  <si>
    <t>(b) Sensitivity:</t>
  </si>
  <si>
    <t>The sensitivity of profit or loss to changes in the exchange rates arises mainly from foreign currency denominated financial instruments and from foreign forward exchange contracts.</t>
  </si>
  <si>
    <t>Impact on profit after tax</t>
  </si>
  <si>
    <t>Impact on other components of equity</t>
  </si>
  <si>
    <t>Strengthening</t>
  </si>
  <si>
    <t>Weakening</t>
  </si>
  <si>
    <t>Effect in INR</t>
  </si>
  <si>
    <t xml:space="preserve">1% movement </t>
  </si>
  <si>
    <t>*Holding all other variables constant</t>
  </si>
  <si>
    <t>(ii) Interest Rate risk exposure</t>
  </si>
  <si>
    <t>The exposure of the company's borrowing to interest rate changes at the end of the reporting period are as follows:</t>
  </si>
  <si>
    <t>Variable rate borrowings</t>
  </si>
  <si>
    <t>As at the end of the reporting period, the company had the following variable rate borrowings:</t>
  </si>
  <si>
    <t>Weighted average interest rate</t>
  </si>
  <si>
    <t>% of total loans</t>
  </si>
  <si>
    <t>Term loans</t>
  </si>
  <si>
    <t>LIBOR 100 - 250 Basis Points</t>
  </si>
  <si>
    <t>Bank overdrafts</t>
  </si>
  <si>
    <t>Net exposure to cash flow interest rate risk</t>
  </si>
  <si>
    <t>Sensitivity</t>
  </si>
  <si>
    <t>Profit or loss is sensitive to higher/lower interest expense from borrowings as a result of changes in interest rates.</t>
  </si>
  <si>
    <t xml:space="preserve">Changes in interest rate are based on historical movement. </t>
  </si>
  <si>
    <t>Interest rates - increase by 100 basis points *</t>
  </si>
  <si>
    <t>Interest rates - decrease by 100 basis points *</t>
  </si>
  <si>
    <t>* Holding all other variables constant</t>
  </si>
  <si>
    <t>(iii) Price Risk</t>
  </si>
  <si>
    <t>Exposure</t>
  </si>
  <si>
    <t>The company’s exposure to equity securities price risk arises from investments held by the company and classified in the balance sheet either as fair value through OCI or at fair value through profit or loss. Since the company does not have material equity investments, the company does not have a material price risk exposure as of reporting period.</t>
  </si>
  <si>
    <t>(C) Liquidity risk</t>
  </si>
  <si>
    <t>Prudent liquidity risk management implies maintaining sufficient cash and marketable securities and the availability of funding to meet obligations when due and to close out market positions. Due to the dynamic nature of the underlying businesses, Company's treasury maintains flexibility in funding by maintaining sufficient cash and bank balances available to meet the working capital requirements. Management monitors rolling forecasts of the company’s liquidity position (comprising the unused cash and bank balances along with temporary investments in fixed deposits and/or liquid mutual funds) on the basis of expected cash flows.</t>
  </si>
  <si>
    <t>(i) Financing arrangements</t>
  </si>
  <si>
    <t>Floating rate</t>
  </si>
  <si>
    <t>-expiring within one year (bank overdraft)</t>
  </si>
  <si>
    <t>The bank overdraft facilities may be drawn at any time and may be terminated by the bank without notice.</t>
  </si>
  <si>
    <t>(ii) Maturities of financial liabilities</t>
  </si>
  <si>
    <t>The tables below analyse the company’s financial liabilities into relevant maturity based on their contractual maturities for:</t>
  </si>
  <si>
    <t>●  all non-derivative financial liabilities, and</t>
  </si>
  <si>
    <t>●  net and gross settled derivative financial instruments for which the contractual maturities are essential for an understanding of the timing of the cash flows.</t>
  </si>
  <si>
    <t>The amounts disclosed in the table are the contractual undiscounted cash flows. Balances due within 12 months equal their carrying balances as the impact of discounting is not significant.</t>
  </si>
  <si>
    <t>Contractual maturities of financial liabilities</t>
  </si>
  <si>
    <t>&lt; 1 year</t>
  </si>
  <si>
    <t>Between 1 and 2 years</t>
  </si>
  <si>
    <t xml:space="preserve">&gt; 2 years </t>
  </si>
  <si>
    <t>Trade payables</t>
  </si>
  <si>
    <t>Total liabilities</t>
  </si>
  <si>
    <t>Trade Payables Ageing Analysis</t>
  </si>
  <si>
    <t>Unbilled dues</t>
  </si>
  <si>
    <t>&gt;&gt;&gt; Current Year</t>
  </si>
  <si>
    <t>2021-22</t>
  </si>
  <si>
    <t>Will Update</t>
  </si>
  <si>
    <t>(i) MSME</t>
  </si>
  <si>
    <t>(ii) Others</t>
  </si>
  <si>
    <t>(v) Unbilled dues</t>
  </si>
  <si>
    <t>(iii) Disputed dues- MSME</t>
  </si>
  <si>
    <t>(iv) Disputed dues- Others</t>
  </si>
  <si>
    <t>Deadline to submit the details</t>
  </si>
  <si>
    <t>Less than 1 yr.</t>
  </si>
  <si>
    <t>1-2 yrs.</t>
  </si>
  <si>
    <t>2-3 yrs.</t>
  </si>
  <si>
    <t>More than 3 yrs</t>
  </si>
  <si>
    <t>&gt;&gt;&gt; Previous Year</t>
  </si>
  <si>
    <t>2020-21</t>
  </si>
  <si>
    <t>31.03.2022</t>
  </si>
  <si>
    <t>Mapping</t>
  </si>
  <si>
    <t>Trade Receivables Ageing Analysis</t>
  </si>
  <si>
    <t>For the F.Y. 2022-23</t>
  </si>
  <si>
    <t>Less than 6 months</t>
  </si>
  <si>
    <t>6 months - 1 year</t>
  </si>
  <si>
    <t>More than 3 yrs.</t>
  </si>
  <si>
    <t>&gt;&gt; To be Clubbed Provision for Doubtful Debts/ Allowance for Doubtful debts</t>
  </si>
  <si>
    <t>Less:</t>
  </si>
  <si>
    <t>Allowances for Expected Credit Loss</t>
  </si>
  <si>
    <t>Net Trade Receivables</t>
  </si>
  <si>
    <t>For the F.Y. 2021-22</t>
  </si>
  <si>
    <t>Unbilled Revenue</t>
  </si>
  <si>
    <t>(i) Undisputed Trade receivables considered good</t>
  </si>
  <si>
    <t>(ii) Undisputed Trade Receivables-Which have significant increase in credit risk</t>
  </si>
  <si>
    <t>Maping</t>
  </si>
  <si>
    <t>(iii) Undisputed Trade Receivables – credit impaired</t>
  </si>
  <si>
    <t>(iv) Disputed Trade Receivables– considered good</t>
  </si>
  <si>
    <t>(iv) Disputed Trade Receivables – which have significant increase in credit risk</t>
  </si>
  <si>
    <t>(vi) Disputed Trade Receivables – credit impaired</t>
  </si>
  <si>
    <t>(vii) Unbilled revenue</t>
  </si>
  <si>
    <t>DISCLOSURE ON LOANS/ ADVANCE TO DIRECTORS/ KMP/ RELATED PARTIES:</t>
  </si>
  <si>
    <t>Type of Borrower</t>
  </si>
  <si>
    <t>Amount of loan or advance in the nature of loan outstanding</t>
  </si>
  <si>
    <t>Percentage to the total Loans and Advances in the nature of loans</t>
  </si>
  <si>
    <t>Promoters</t>
  </si>
  <si>
    <t>Parent Company</t>
  </si>
  <si>
    <t>Directors</t>
  </si>
  <si>
    <t>KMPs</t>
  </si>
  <si>
    <t>Related Parties</t>
  </si>
  <si>
    <t>Intangible Assets under Development</t>
  </si>
  <si>
    <t>A. For Intangible assets under development, following ageing schedule shall be given:</t>
  </si>
  <si>
    <t>Intangible Assets under Developments</t>
  </si>
  <si>
    <t>Amount in CWIP for a period of</t>
  </si>
  <si>
    <t>Less than 1 Year</t>
  </si>
  <si>
    <t>1-2 Years</t>
  </si>
  <si>
    <t>2-3 Years</t>
  </si>
  <si>
    <t>More than 3 Years</t>
  </si>
  <si>
    <t>&gt;&gt;&gt; Previous year</t>
  </si>
  <si>
    <t>Project in Progress</t>
  </si>
  <si>
    <t>Projects temporarily suspended</t>
  </si>
  <si>
    <t>B. For Intangible assets under development, whose completion is overdue or has exceeded its cost compared to its original plan, following Intangible assets under development completion schedule shall be given</t>
  </si>
  <si>
    <t xml:space="preserve">To be Completed in </t>
  </si>
  <si>
    <t>Project ….</t>
  </si>
  <si>
    <t>Capital Work in Progress</t>
  </si>
  <si>
    <t>1-2 Year</t>
  </si>
  <si>
    <t>2-3 Year</t>
  </si>
  <si>
    <t>TITLE DEEDS OF IMMOVABLE PROPERTY NOT HELD IN NAME OF THE COMPANY:</t>
  </si>
  <si>
    <t>Relevant line
item in the Balance sheet</t>
  </si>
  <si>
    <t>Description of item of property</t>
  </si>
  <si>
    <t>Gross carrying
value</t>
  </si>
  <si>
    <t>Title deeds held in the name of</t>
  </si>
  <si>
    <t>Whether title deed holder is a promoter, director or relative# of
promoter*/director or
employee of promoter
/director</t>
  </si>
  <si>
    <t>Property held since which date</t>
  </si>
  <si>
    <t>Reason for not being
held in the name of the company**</t>
  </si>
  <si>
    <t>&gt;&gt;&gt;</t>
  </si>
  <si>
    <t>Previous Year 2020-21</t>
  </si>
  <si>
    <t>PPE</t>
  </si>
  <si>
    <t>Land
Building</t>
  </si>
  <si>
    <t>**also
indicate if in
dispute</t>
  </si>
  <si>
    <t>Investment
property</t>
  </si>
  <si>
    <t>PPE retired
from active
use and
held for
disposal
others</t>
  </si>
  <si>
    <t>#Relative here means relative as defined in the Companies Act, 2013. *Promoter here means promoter as defined in the Companies Act, 20</t>
  </si>
  <si>
    <t>Current Year 2021-22</t>
  </si>
  <si>
    <t>Note 31: Share based payments</t>
  </si>
  <si>
    <t>Employee option plan/ Tradable Options</t>
  </si>
  <si>
    <t>[Provide details of ESOP Plans as existing in your company under separate headings below this note]</t>
  </si>
  <si>
    <r>
      <rPr>
        <b/>
        <i/>
        <u/>
        <sz val="9"/>
        <rFont val="Georgia"/>
        <family val="1"/>
      </rPr>
      <t xml:space="preserve">For illustrative purpose - 
</t>
    </r>
    <r>
      <rPr>
        <b/>
        <i/>
        <sz val="9"/>
        <rFont val="Georgia"/>
        <family val="1"/>
      </rPr>
      <t>Thomas Cook Employees Stock Option Plan -2007</t>
    </r>
    <r>
      <rPr>
        <i/>
        <sz val="9"/>
        <rFont val="Georgia"/>
        <family val="1"/>
      </rPr>
      <t xml:space="preserve">
The Company has established an Employee Stock Option Plan called -”Thomas Cook Employees Stock Option Plan - 2007”. The same has been approved by a Special Resolution passed by the Shareholders by a Postal Ballot on March 23, 2007.The Scheme is in accordance with the provisions of Securities and Exchange Board of India (SEBI)- (Employee Stock Option Scheme and employee Stock Purchase Scheme) Guidelines ,1999. The exercise price is as governed by the guidelines issued by SEBI.
The objectives of this plan are :
(a) Motivate talent in the organization with a view to achieve long term business goals.
(b) Retain key talent in the organization
(c) Foster ownership and motivation.
The grant of options to employees under the stock option scheme is on the basis of their performance and other eligibility criteria. Each option will entitle the participant to one equity share of Thomas Cook (India) Limited. The unvested options shall vest with the participant in 3 equal annual instalments on each of the anniversaries from the Grant Date.</t>
    </r>
  </si>
  <si>
    <r>
      <rPr>
        <b/>
        <i/>
        <sz val="9"/>
        <rFont val="Georgia"/>
        <family val="1"/>
      </rPr>
      <t>Sterling Holiday Resorts (India) Limited Employee Stock Options Scheme 2012 - (“SHRIL ESOS 2012”)</t>
    </r>
    <r>
      <rPr>
        <i/>
        <sz val="9"/>
        <rFont val="Georgia"/>
        <family val="1"/>
      </rPr>
      <t xml:space="preserve">
The purpose of the ESOS is to provide the employees with an additional incentive in the form of Options to receive the equity shares of the
Company at a future date. The ESOS is aimed at further motivating and retaining the employees and thereby increasing the profitability of
the Company.
Vesting Schedule :
Grant I dated 24th January 2013 :
Each option will entitle the participant to one equity share. The unvested options shall vest with the participant in 3 tranches which is 40%, 30%, 30% on each of the anniversaries from the Grant Date.
Grant II dated 30th July 2014 :
Each option will entitle the participant to one equity share. The unvested options shall vest with the participant in 4 tranches which is 25%, 25%, 25%, 25% on each of the anniversaries from the Grant Date.
Grant Date means the date on which the Options are granted to the eligible employees by the Company/Committee under the Scheme.
Exercise Price :
Exercise price shall not be less than the par value of the Equity Shares of the Company and shall not be more than the price prescribed under Chapter VII of SEBI ICDR Regulation 2009 or the Market price (as defined in the Guidelines), whichever is more.
- The Exercise price of INR 96.00 for Grant I was fixed by the Board of Directors of Sterling Holiday Resorts (India) Limited at its meeting held on 24th January 2013.
- The Exercise price of INR 130.15 for Grant II was fixed by the Board of Directors of Sterling Holiday Resorts (India) Limited at its meeting held on 30th July 2014.
- As per clause 15.3.2 of the Composite Scheme of Arrangement and Amalgamation between Sterling Holiday Resorts (India) Ltd. (SHRIL) and Thomas Cook Insurance Services (India) Ltd (TCISIL), and Thomas Cook (India) Ltd. (TCIL) the SHRIL ESOS 2012 became a part of the company’s schemes and Stock Options which had been granted but not exercised as of the Record Date, by such SHRIL employees shall lapse and in lieu of the Lapsed Options of SHRIL, TCIL shall grant 120 options for every 100 options of SHRIL. The revised Exercise Price for Grant I was INR 80.00 and for Grant II was INR 108.46. Subject to the terms of the Scheme and SEBI ESOP Guidelines, the option holder will have a period of 5 years from the date of which the Options have vested, within which the vested options can be exercised.</t>
    </r>
  </si>
  <si>
    <t>The details pertaining to number of options, weighted average price and assumptions considered for fair value are disclosed below:</t>
  </si>
  <si>
    <t>respectively</t>
  </si>
  <si>
    <t xml:space="preserve">Weighted Average Exercise price </t>
  </si>
  <si>
    <t>Number of options</t>
  </si>
  <si>
    <t>Options outstanding at the beginning of the year</t>
  </si>
  <si>
    <t>Options granted during the year</t>
  </si>
  <si>
    <t>Exercised during the year</t>
  </si>
  <si>
    <t>Forfeited during the year</t>
  </si>
  <si>
    <t>Options outstanding at the end of the year</t>
  </si>
  <si>
    <t>Options vested and exercisable at the end of the year</t>
  </si>
  <si>
    <t>Share options outstanding at the end of the year have the following expiry date and exercise prices</t>
  </si>
  <si>
    <t>Grant Date</t>
  </si>
  <si>
    <t>Expiry date/Expiry Year</t>
  </si>
  <si>
    <t>Exercise price (INR)</t>
  </si>
  <si>
    <t>Share options</t>
  </si>
  <si>
    <t>Weighted average remaining contractual life of options outstanding at end of year</t>
  </si>
  <si>
    <r>
      <rPr>
        <b/>
        <sz val="9"/>
        <color rgb="FFFF0000"/>
        <rFont val="Georgia"/>
        <family val="1"/>
      </rPr>
      <t>xx.xx</t>
    </r>
    <r>
      <rPr>
        <sz val="9"/>
        <rFont val="Georgia"/>
        <family val="1"/>
      </rPr>
      <t xml:space="preserve"> Years</t>
    </r>
  </si>
  <si>
    <t>Fair Value of options granted</t>
  </si>
  <si>
    <t>The fair value at grant date is determined using the Black-Scholes Model which takes into account the exercise price, expected volatility, option's life, the share price at grant date, expected price volatility of the underlying share, the expected dividend yield and the risk free interest rate for the term of the option.</t>
  </si>
  <si>
    <t>Scheme</t>
  </si>
  <si>
    <t>Scheme Name 1</t>
  </si>
  <si>
    <t>Scheme Name 2</t>
  </si>
  <si>
    <t>Weighted average share price</t>
  </si>
  <si>
    <t>Exercise price</t>
  </si>
  <si>
    <t>Expected volatility (%)</t>
  </si>
  <si>
    <t>Expected life of the options</t>
  </si>
  <si>
    <t>Risk free interest rate(%)</t>
  </si>
  <si>
    <t>Expected dividend (%)</t>
  </si>
  <si>
    <t>Weighted average fair value as on Grant Date</t>
  </si>
  <si>
    <t xml:space="preserve">The risk free interest rates are determined based on the zero-coupon sovereign bond yields with maturity equal to the expected term of the option. </t>
  </si>
  <si>
    <t>The expected volatility was determined based on the volatility of the equity share for the period of one year prior to issue of the option. Volatility</t>
  </si>
  <si>
    <t>calculation is based on historical stock prices using standard deviation of daily change in stock price. The historical period is taken into account to</t>
  </si>
  <si>
    <t>match the expected life of the option. Dividend yield has been calculated taking into account expected rate of dividend on equity share price as on</t>
  </si>
  <si>
    <t>grant date.</t>
  </si>
  <si>
    <t>Modification of share based payment [If any]:</t>
  </si>
  <si>
    <t>[Provide details of any modifications made to any schemes/share based payments made in any financial year]</t>
  </si>
  <si>
    <t>For Illustrative Purposes:</t>
  </si>
  <si>
    <t>In the course of business combination effective from 18th August 2015 as per the court scheme, under which Sterling was merged with Thomas Cook</t>
  </si>
  <si>
    <t>Insurance services, Thomas cook India limited had replaced the erstwhile ESOS scheme of sterling by issuing shares from its share capital. Such</t>
  </si>
  <si>
    <t>modification of share based payment arrangements are accounted for as per Ind AS 102. Fair value of the replacement options issued by the company</t>
  </si>
  <si>
    <t>are calculated using the inputs disclosed in inputs table.</t>
  </si>
  <si>
    <t xml:space="preserve">Expenses/shares option outstanding account arising from share based payment transactions </t>
  </si>
  <si>
    <t>Total expenses arising from share-based payment transactions recognised in profit or loss as part of employee benefit expense were as follows:</t>
  </si>
  <si>
    <t>Employee option Plans</t>
  </si>
  <si>
    <t>Shares option outstanding account</t>
  </si>
  <si>
    <t>Note 32: Earnings/(Loss) Per Share</t>
  </si>
  <si>
    <t>31st March, 2018</t>
  </si>
  <si>
    <t>(a) Basic earnings/(loss) per share</t>
  </si>
  <si>
    <t>From continuing operations attributable to the equity holder of the company</t>
  </si>
  <si>
    <t>(b) Diluted earnings/(loss) per share</t>
  </si>
  <si>
    <t>From continuing operations attributable to the equity holders of the company</t>
  </si>
  <si>
    <t>(c) Reconciliation of earnings/(loss) used in calculating earnings/(loss) per share</t>
  </si>
  <si>
    <t>Basic earnings/(loss) per share</t>
  </si>
  <si>
    <t>Profits/(Loss) attributable to the equity holders of the company used in calculating basic earnings/(loss) per share</t>
  </si>
  <si>
    <t>Profits/(Loss) attributable to the equity holders of the company used in calculating diluted earnings/(loss) per share</t>
  </si>
  <si>
    <t>(d) Weighted average number of shares used as the denominator</t>
  </si>
  <si>
    <t>Weighted average number of equity shares used as the denominator in calculating basic earnings/(loss) per share</t>
  </si>
  <si>
    <t>Adjustments for calculation of diluted earnings/(loss) per share:</t>
  </si>
  <si>
    <t>Effect of Dilutive Issue of Stock Options</t>
  </si>
  <si>
    <t>Weighted average number of equity shares and potential equity shares used as the denominator in calculating diluted earnings/(loss) per share</t>
  </si>
  <si>
    <t>(e) Information concerning the classification of securities</t>
  </si>
  <si>
    <t>Options granted to employees under the ESOP Option Plan are considered to be potential equity shares. They have been included in the determination of diluted earnings per share to the extent to which they are dilutive. The options have not been included in the determination of basic earnings per share. Details relating to the options are set out in note 31.</t>
  </si>
  <si>
    <r>
      <rPr>
        <b/>
        <sz val="9"/>
        <rFont val="Georgia"/>
        <family val="1"/>
      </rPr>
      <t>Note 33:</t>
    </r>
    <r>
      <rPr>
        <sz val="9"/>
        <rFont val="Georgia"/>
        <family val="1"/>
      </rPr>
      <t xml:space="preserve"> </t>
    </r>
    <r>
      <rPr>
        <b/>
        <sz val="9"/>
        <rFont val="Georgia"/>
        <family val="1"/>
      </rPr>
      <t>Segment reporting</t>
    </r>
  </si>
  <si>
    <t>Operating segments are reported in a manner consistent with the internal reporting provided to the CODM of the Company. The Company while presenting the consolidated financial statements has disclosed the segment information as required under Indian Accounting Standard 108 "Operating Segments".</t>
  </si>
  <si>
    <t>Note 34: Disclosures pursuant to the Regulation 34(3) read with para A of Schedule V to SEBI Listing Regulations, 
                  2015</t>
  </si>
  <si>
    <t>Loans and advances in the nature of loans to subsidiary</t>
  </si>
  <si>
    <r>
      <t xml:space="preserve">Loan to Subsidiary: </t>
    </r>
    <r>
      <rPr>
        <b/>
        <sz val="9"/>
        <color rgb="FFFF0000"/>
        <rFont val="Georgia"/>
        <family val="1"/>
      </rPr>
      <t>Subsidiary Name [Include details for each subsidiary seperately]</t>
    </r>
  </si>
  <si>
    <t>Balance as at the year end</t>
  </si>
  <si>
    <t>Maximum amount outstanding at any time during the year</t>
  </si>
  <si>
    <r>
      <rPr>
        <b/>
        <sz val="9"/>
        <rFont val="Georgia"/>
        <family val="1"/>
      </rPr>
      <t xml:space="preserve">Note </t>
    </r>
    <r>
      <rPr>
        <b/>
        <sz val="9"/>
        <color rgb="FFFF0000"/>
        <rFont val="Georgia"/>
        <family val="1"/>
      </rPr>
      <t>xx</t>
    </r>
    <r>
      <rPr>
        <sz val="9"/>
        <rFont val="Georgia"/>
        <family val="1"/>
      </rPr>
      <t xml:space="preserve"> - </t>
    </r>
    <r>
      <rPr>
        <b/>
        <sz val="9"/>
        <color rgb="FFFF0000"/>
        <rFont val="Georgia"/>
        <family val="1"/>
      </rPr>
      <t>Other Notes - Relating any acquisitions, mergers, rights issues, bonus issues</t>
    </r>
  </si>
  <si>
    <t>[Provide details for each such event in a separate note along with a suitable heading for each such note]</t>
  </si>
  <si>
    <r>
      <t xml:space="preserve">Signatures to Notes 1 to </t>
    </r>
    <r>
      <rPr>
        <b/>
        <sz val="9"/>
        <color rgb="FFFF0000"/>
        <rFont val="Georgia"/>
        <family val="1"/>
      </rPr>
      <t>xx</t>
    </r>
    <r>
      <rPr>
        <sz val="9"/>
        <rFont val="Georgia"/>
        <family val="1"/>
      </rPr>
      <t xml:space="preserve"> form an integral part of the financial statements.</t>
    </r>
  </si>
  <si>
    <t>FOR INTERNAL USE ONLY - not to be shared</t>
  </si>
  <si>
    <t>V4 - As of September 14, 2023</t>
  </si>
  <si>
    <t>REF 
(v4)</t>
  </si>
  <si>
    <t>REF 
(v3)</t>
  </si>
  <si>
    <t>REF 
(v2)</t>
  </si>
  <si>
    <t>REF (v1)</t>
  </si>
  <si>
    <t>Level</t>
  </si>
  <si>
    <t>Source</t>
  </si>
  <si>
    <t>Typical data owner</t>
  </si>
  <si>
    <t>Finance explanation / User story</t>
  </si>
  <si>
    <t>Cross reference within Data Input Catalog</t>
  </si>
  <si>
    <t>OECD Guidance</t>
  </si>
  <si>
    <t>EU DIR</t>
  </si>
  <si>
    <t>Annex Data Point (July 2023 AG)</t>
  </si>
  <si>
    <t>Comment</t>
  </si>
  <si>
    <t>Constituent entities</t>
  </si>
  <si>
    <t>Group Information</t>
  </si>
  <si>
    <t>Manual Input from client</t>
  </si>
  <si>
    <r>
      <rPr>
        <sz val="9"/>
        <color rgb="FF000000"/>
        <rFont val="Arial"/>
        <family val="2"/>
      </rPr>
      <t>List of Constituent Entities (</t>
    </r>
    <r>
      <rPr>
        <sz val="9"/>
        <color rgb="FF000000"/>
        <rFont val="Arial"/>
        <family val="2"/>
      </rPr>
      <t>including</t>
    </r>
    <r>
      <rPr>
        <sz val="9"/>
        <color rgb="FF000000"/>
        <rFont val="Arial"/>
        <family val="2"/>
      </rPr>
      <t xml:space="preserve"> Permanent Establishments </t>
    </r>
    <r>
      <rPr>
        <sz val="9"/>
        <color rgb="FF000000"/>
        <rFont val="Arial"/>
        <family val="2"/>
      </rPr>
      <t>and any entities that may be excluded for GloBE purposes</t>
    </r>
    <r>
      <rPr>
        <sz val="9"/>
        <color rgb="FF000000"/>
        <rFont val="Arial"/>
        <family val="2"/>
      </rPr>
      <t>)</t>
    </r>
  </si>
  <si>
    <t xml:space="preserve">Out of System </t>
  </si>
  <si>
    <t>Legal / Tax</t>
  </si>
  <si>
    <t>A constituent entity is: 
(a) an entity that is included in an MNE Group (Art 1.2.1, 1.2.2) and 
(b) any Permanent Establishment of a Main entity that is within paragraph (a)</t>
  </si>
  <si>
    <t>1.3.1(a)</t>
  </si>
  <si>
    <t>Master Data</t>
  </si>
  <si>
    <t>Direct ownership percentage of each CE held within the group by other Constituent Entities (UPE/POPE/IPE)</t>
  </si>
  <si>
    <t>Out of System</t>
  </si>
  <si>
    <t>This has to be the percentage economic ownership; i.e. the effective entitlement to profit rather than percentage shares.</t>
  </si>
  <si>
    <t>Direct ownership percentage of each CE held outside the group (3rd party or non-Constituent Entity)</t>
  </si>
  <si>
    <t>Controlling interests (in %) of the Ultimate Parent Entity in each Constituent Entity (calculated by Pillar Two Engine based on direct ownership percentages above)</t>
  </si>
  <si>
    <t>Calculated</t>
  </si>
  <si>
    <t>Legal entity hierarchy that shows the ownership structure for each consituent entity within the consolidated group.
This information is necessary to compute the allocation of Top-Up Tax under the IIR and the UTPR Tax Amount to each jurisdiction under Article 2, as well as for determining groups for MOCEs; this percentage is calculated as part of the logic of the Pillar Two Engine, but is important to track as part of Constituent Entity analysis.</t>
  </si>
  <si>
    <t>8.1.4(b)</t>
  </si>
  <si>
    <t>42.5.b</t>
  </si>
  <si>
    <t>1.3.2.1.10</t>
  </si>
  <si>
    <t>Consolidated Financial Statements of the UPE (type)</t>
  </si>
  <si>
    <t>Finance</t>
  </si>
  <si>
    <t>Consolidated Financial Statements means: 
(a) the financial statements prepared by an Entity in accordance with an Acceptable Financial Accounting Standard, in which the assets, liabilities, income, expenses and cash flows of that Entity and the Entities in which it has a Controlling Interest are presented as those of a single economic unit;
(b) where an Entity meets the definition of a Group under Article 1.2.3, the financial statements of the Entity that are prepared in accordance with an Acceptable Financial Accounting Standard;
(c) where the Ultimate Parent Entity has financial statements described in paragraph (a) or (b) that are not prepared in accordance with an Acceptable Financial Accounting Standard, the financial statements are those that have been prepared subject to adjustments to prevent any Material Competitive Distortions; and
(d) where the Ultimate Parent Entity does not prepare financial statements described in the paragraphs above, the Consolidated Financial Statements of the Ultimate Parent Entity are those that would have been prepared if such Entity were required to prepare such statements in accordance with an Authorised Financial Accounting Standard that is either an Acceptable Financial Accounting Standard or another financial accounting standard that is adjusted to prevent any Material Competitive Distortions.</t>
  </si>
  <si>
    <t>3.1.2</t>
  </si>
  <si>
    <t>1.2.2.1</t>
  </si>
  <si>
    <t>Financial Accounting standard(s) used for the CFS of the UPE</t>
  </si>
  <si>
    <t>1.2.2.2, 3.3.4.1</t>
  </si>
  <si>
    <t>Group reporting currency (consolidated financial statements)</t>
  </si>
  <si>
    <t>Filing Constituent Entity to report the currency used for the Consolidated Financial Statements of the UPE. If the UPE does not prepare Consolidated Financial Statements, report the currency that is used for purposes of the GloBE Rules.</t>
  </si>
  <si>
    <t>Jul AG 1</t>
  </si>
  <si>
    <t>Designated local entity for each jurisdiction</t>
  </si>
  <si>
    <t>Election available that an entity that can file a GloBE Information Return with local tax administration on behalf of one or more constituent entities located in the same jurisdiction.
Entity designated in each jurisdiction as the entity that will file the returns / submit notifications; if no entity is designated, each jurisdiction may also have a default based on structure/GloBE Income/etc</t>
  </si>
  <si>
    <t>42.1.a</t>
  </si>
  <si>
    <t>List transactions after 30 November 2021, but before commencement of first Transition Year</t>
  </si>
  <si>
    <t>Finance / Tax</t>
  </si>
  <si>
    <t>All transactions regarding assets and/or shares, internal and with third parties
- Book basis
- Tax basis
- Seller's carrying value
- Deferreds
- Purchase price accounting (if applicable)
- Common control (if applicable)</t>
  </si>
  <si>
    <t>9.1.3</t>
  </si>
  <si>
    <t>List transactions in the current year</t>
  </si>
  <si>
    <t>1.3.3.a</t>
  </si>
  <si>
    <t>List of fiscal unity / tax consolidation groups within MNE group</t>
  </si>
  <si>
    <t>3.2.8</t>
  </si>
  <si>
    <t>List of CFC regimes within MNE group (including blended CFC regimes)</t>
  </si>
  <si>
    <t>Will need owners of each CFC regime as well as CFCs within scope of each regime</t>
  </si>
  <si>
    <t>List of Main Entities that own a PE/branch/disregarded entity/flow-through</t>
  </si>
  <si>
    <t>3.4, 3.5</t>
  </si>
  <si>
    <t>Average December FX rate December previous year as quoted by ECB</t>
  </si>
  <si>
    <t>Relevant for the threshholds of the de minimis calculation, transitional safe harbours (CbC), whether a tax decrease is in excess of 1M EUR and Policy Disallowed Expenses in excess of 50,000 EUR; open question as to which average (daily, weekly, weighted, etc)</t>
  </si>
  <si>
    <t>Nominal statutory tax rate for UPE jurisdiction</t>
  </si>
  <si>
    <t>Tax</t>
  </si>
  <si>
    <t>For purposes of applying Transitional UTPR Safe Harbour - ignore if UPE can rely on CbCR Transitional Safe Harbours</t>
  </si>
  <si>
    <t>2.2.1.3.b.1</t>
  </si>
  <si>
    <t>Entity Information</t>
  </si>
  <si>
    <t>Tax identification number for each Constituent Entity</t>
  </si>
  <si>
    <t>Data Point</t>
  </si>
  <si>
    <t>FS</t>
  </si>
  <si>
    <t>Local tax identification number used to file local tax return</t>
  </si>
  <si>
    <t>8.1.4(a)</t>
  </si>
  <si>
    <t>42.5.a</t>
  </si>
  <si>
    <t>Legal form</t>
  </si>
  <si>
    <t>Org chart</t>
  </si>
  <si>
    <t>Will need the legal form of each entity (org chart)</t>
  </si>
  <si>
    <t>Third currency of any financial/operation transactions (if applicable)</t>
  </si>
  <si>
    <t>depend on 1.05 &amp; 1.06</t>
  </si>
  <si>
    <t>Only relevant if accounting and tax functional currencies are different</t>
  </si>
  <si>
    <t>Location for each Constituent Entity</t>
  </si>
  <si>
    <t>Location of an entity that is not a flow-through entity is determined on basis of how its tax residency is determined in a jurisdiction (i.e. place of management or place of creation)
Location of an entity that is a flow through is determined: If it is the Ultimate Parent Entity of the MNE Group or required to apply an IIR, then located in jurisdiction where it was created, otherwise treated as a stateless entity 
Location of a PE depends on which paragraph of the PE definition in Article 10.1 applies:
if (a): located in jurisdiction where it is treated as a permanent establishment and taxed under applicable Tax Treaty
if (b): located in the jurisdiction where it is subject to net basis taxation absed on its business presence 
if (c): located in jurisdiction where it is situated 
if (d): stateless</t>
  </si>
  <si>
    <t>Accounting functional currency</t>
  </si>
  <si>
    <t>The accounting functional currency is the functional currency used to determine the Constituent Entity’s Financial Accounting Net Income or Loss
Needed in order to understand if there are potentially any asymmetric foreign currency gains/(losses)</t>
  </si>
  <si>
    <t>3.2.1(f)</t>
  </si>
  <si>
    <t>1.2.2.2</t>
  </si>
  <si>
    <t>Tax functional currency</t>
  </si>
  <si>
    <t>FS - to be verified by User</t>
  </si>
  <si>
    <t>The tax functional currency is the functional currency used to determine the Constituent Entity’s taxable income or loss for a Covered Tax in the jurisdiction in which it is located.
Needed in order to understand if there are potentially any asymmetric foreign currency gains/(losses)</t>
  </si>
  <si>
    <t>1.2.2.3</t>
  </si>
  <si>
    <t>Status for GloBE purposes
(Tax qualification for each Constituent Entity):
- Incorporated entity
- Permanent establishment
- Hybrid
- Reverse hybrid
- Tax transparent entity
- Qualified ownership interest (tax transparent entity)
- Investment entity
- Insurance investment entity
- Governmental entity
- International organisation
- Non-profit organisation
- Pension fund
- Joint Venture</t>
  </si>
  <si>
    <t>to be determined from org chart</t>
  </si>
  <si>
    <t>GloBE status for each entity in MNE group based on defined terms in Model Rules Articles 10.1 &amp; 10.2 other than below:
Incorporated entity (non hybrid/flow-through) is an entity that is treated as separate taxable person for income tax purposes both in the jurisdiction of the owner and where it is located.
Qualified ownership interest, as defined in Feb AG, is a Tax Transparent Entity that is not consolidated on a line-by-line basis in the CFS of the group and the total return is expected to be less than the total amount invested by the owner such that a portion of the investment will be returned in the form of tax credits other than Qualified Refundable Tax Credits
Status based on constructive ownership (e.g., UPE, IPE, POPE, MOCE, JV subsidiary, etc) will be calculated within Pillar Two Engine</t>
  </si>
  <si>
    <t>10.1, 10.2, Feb AG 2.9 par 57.8</t>
  </si>
  <si>
    <t>1.3.1.6</t>
  </si>
  <si>
    <t>If the entity is transferred during the current year, number of days/months the financials are included (and where) within the structure</t>
  </si>
  <si>
    <t>If a constituent entity is bought/sold to a 3rd party, date of the transaction
Check whether the CE's results are included in the P&amp;L on a pro-rated basis, based on actuals before and after completion. Presumably this should be based on actuals</t>
  </si>
  <si>
    <t>Current tax rate</t>
  </si>
  <si>
    <t>Tax Return</t>
  </si>
  <si>
    <t>The corporate income tax rate at which current taxes have been determined</t>
  </si>
  <si>
    <t>Deferred tax rate</t>
  </si>
  <si>
    <t>The corporate income tax rate at which deferred taxes have been determined</t>
  </si>
  <si>
    <t>GloBE Revenue (after GloBE adjustments and after consolidation adjustments attributable to intra-group transactions)</t>
  </si>
  <si>
    <t>For testing in accordance with de minimis election (two prong test - GloBE income for test will be calculated based on adjustments below, but GloBE Revenue will be a separate data point)</t>
  </si>
  <si>
    <t>5.5.1(a)</t>
  </si>
  <si>
    <t>2.2.2.1.2</t>
  </si>
  <si>
    <t>Acceptable or Authorised Financial Accounting Standard (if different than UPE)</t>
  </si>
  <si>
    <t>If not reasonably practicable to determine the Financial Accounting Net Income/Loss for a CE using the UPE accounting standard, can use another Acceptable or Authorised Financial Accounting Standard if:
(a) the financial accounts of the CE are maintained based on that other accounting standard;
(b) the information contained in the financial accounts is reliable; and
(c) long-term differences in excess of EUR 1M shall be adjusted</t>
  </si>
  <si>
    <t>3.1.3</t>
  </si>
  <si>
    <t>3.2.4.6.2</t>
  </si>
  <si>
    <t>Transition Year</t>
  </si>
  <si>
    <r>
      <rPr>
        <sz val="9"/>
        <color theme="1"/>
        <rFont val="Arial"/>
        <family val="2"/>
      </rPr>
      <t xml:space="preserve">Transition Year, for a jurisdiction, means the first Fiscal Year that the MNE Group comes within scope of the GloBE Rules in respect of that jurisdiction. Transition Year would be the first Fiscal Year in which the jurisdiction no longer qualifies or applies a transitional safe harbour.
For purposes of Article 9.1.3, the relevant Transition Year is the Transition Year of the </t>
    </r>
    <r>
      <rPr>
        <u/>
        <sz val="9"/>
        <color theme="1"/>
        <rFont val="Arial"/>
        <family val="2"/>
      </rPr>
      <t>disposing Constituent Entity</t>
    </r>
    <r>
      <rPr>
        <sz val="9"/>
        <color theme="1"/>
        <rFont val="Arial"/>
        <family val="2"/>
      </rPr>
      <t xml:space="preserve"> and the Transition Year of the disposing Constituent Entity is the first year in which its Low-Taxed Income becomes subject to charge under the GloBE Rules or it becomes subject to a Qualified Domestic Minimum Top-up Tax irrespective of when other Constituent Entities in the jurisdiction are subject to the GloBE Rules.</t>
    </r>
  </si>
  <si>
    <t>9.1, Jul AG 4 par 45-54</t>
  </si>
  <si>
    <t>Computation of GloBE Income or Loss</t>
  </si>
  <si>
    <t>Financial Accounting Net Income or Loss (before any consolidation adjustments for intra-group transactions). Profit After Tax as recorded in the legal entity accounts under group accounting standard.</t>
  </si>
  <si>
    <t>Calculation</t>
  </si>
  <si>
    <t>Finance / Controllership</t>
  </si>
  <si>
    <t>The GloBE income or loss of each Constituent Entity shall be determined under the accounting standard used in the preparation of the consolidated financial statements of the Ultimate Parent Entity. Or another acceptable financial accounting standard or an authorized financial accounting standard provided that: 
(a) The financial accounts of the Constituent Entity are maintained based on that other accounting standard; 
(b) The information contained in the financial accounts is reliable; and 
(c) Long-term differences in excess of EUR 1M  shall be adjusted
The starting point is the financial accounting net income or loss (Profit after Tax) of the Constituent Entity for the fiscal year before any consolidation adjustments for intra-group transactions, top-side adjustments or intercompany adjustments, and subject to a number of add-backs, elections adjustments and exceptions.
Hybrid:  fiscally transparent in the jurisdiction in which its owner is located
Reverse Hybrid: not fiscally transparent in the jurisdiction in which the owner is located</t>
  </si>
  <si>
    <t>3.2.4.1.b.2</t>
  </si>
  <si>
    <t>Loss incurred at PE in the current year that is deductible at Main Entity</t>
  </si>
  <si>
    <t>Net income/loss as reported in the financial statements for each permanent establishment before any consolidation adjustments, top-side adjustments or intercompany adjustments.
If the PE has incurred a loss and this loss is tax deductible in the main entity, this loss can be deducted from the GloBE Income of the Main Entity.</t>
  </si>
  <si>
    <t>3.4.5</t>
  </si>
  <si>
    <t>Loss incurred at PE in a prior year that was deducted at Main Entity</t>
  </si>
  <si>
    <t>Net income/loss as reported in the financial statements for each permanent establishment before any consolidation adjustments, top-side adjustments or intercompany adjustments.
To the extent the Main Entity has deducted a PE loss in a prior year, the income of the PE of the current year has to be included in the GloBE Income of the Main Entity (up to the amount of the qualifying loss that was previously treated as an expense of the main entity)</t>
  </si>
  <si>
    <t xml:space="preserve">Items booked in this entity (including in case the entity is the UPE) that are related to and can reliably be traced to other CEs. </t>
  </si>
  <si>
    <t>Reverse out of CE GloBE income and include in GloBE income of proper CE.</t>
  </si>
  <si>
    <t>3.2.4.1.b.7</t>
  </si>
  <si>
    <t>Items booked in a different entity (Main Entity, group/consolidated financial accounts) related to this entity</t>
  </si>
  <si>
    <t>Include in CE GLoBE income and reverse out of GloBE income at CE where the item was originally booked.</t>
  </si>
  <si>
    <t>3.2.4.1.b.6</t>
  </si>
  <si>
    <t>Reverse all profit and loss adjustments related to intra-group transactions (consolidation/elimination adjustments) unless consolidation election is made</t>
  </si>
  <si>
    <t xml:space="preserve">For example, an intra-group transaction between two CEs has been adjusted for consolidation purposes by booking a loss in one CE to offset the profit in another CE. </t>
  </si>
  <si>
    <t>Reverse all items related to purchase accounting (including depreciation and amortization) from the CE</t>
  </si>
  <si>
    <t>Purchase accounting adjustments not reflected in the separate constituent entity accounts are not taken into account in the computation of the constituent entity's net income/loss.
With the exception of push down accounting applied to business combinations before 1 December 2021 (Model Rules)</t>
  </si>
  <si>
    <t>International Shipping Income Exclusion</t>
  </si>
  <si>
    <t>Income that meets the definition of Article 3.3.2 of the OECD Model Tax Treaty can be excluded from Qualifying Income
Income from international shipping is defined as income derived from:
- Leasing out a ship as an ancillary activity to another shipping enterprise that is not a Constituent Entity on charter without crew or master
- The sale of tickets issued by other shipping enterprises for the domestic leg of an international voyage
- The leasing and short-term storage of containers, for example where the enterprise charges a customer for keeping a loaded container in a warehouse pending delivery, or from detention charges for the late return of containers
- The provision of services to other shipping enterprises by engineers, maintenance staff, cargo handlers, catering staff, and customer services personnel
- Investment income where the investment that generates the income is made as an integral part of carrying on the business of operating the ships in international traffic</t>
  </si>
  <si>
    <t>3.2.4.4.a.5</t>
  </si>
  <si>
    <t>International Shipping Income (ISI)</t>
  </si>
  <si>
    <t>This includes income obtained from:
(a) the transportation of passengers or cargo by ships that it operates in international traffic, whether the ship is owned, leased or otherwise at the disposal of the Constituent Entity
(b) the transportation of passengers or cargo by ships operated in international traffic under slot-chartering arrangements
(c) leasing a ship, to be used for the transportation of passengers or cargo in international traffic, on charter fully equipped, crewed and supplied
(d) leasing a ship on a bare boat charter basis, for the use of transportation of passengers or cargo in international traffic, to another Constituent Entity
(e) the participation in a pool, a joint business or an international operating agency for the transportation of passengers or cargo by ships in international traffic
(f) the sale of a ship used for the transportation of passengers or cargo in international traffic provided that the ship has been held for use by the Constituent Entity for a minimum of one year
ISI does not include income obtained by ships via inland waterways</t>
  </si>
  <si>
    <t>3.3.2</t>
  </si>
  <si>
    <t>Qualified Ancillary International Shipping Income (QAISI)</t>
  </si>
  <si>
    <t>This includes income obtained from:
(a) leasing a ship on a bare boat charter basis to another shipping enterprise that is not a Constituent Entity, provided that the charter does not exceed three years
(b) sale of tickets issued by other shipping enterprises for the domestic leg of an international voyage
(c) leasing and short-term storage of containers or detention charges for the late return of containers
(d) provision of services to other shipping enterprises by engineers, maintenance staff, cargo handlers, catering staff, and customer services personnel
(e) investment income where the investment that generates the income is made as an integral part of the carrying on the business of operating the ships in international traffic.</t>
  </si>
  <si>
    <t>3.3.3</t>
  </si>
  <si>
    <t>Costs directly allocable to ISI</t>
  </si>
  <si>
    <t>3.3.5</t>
  </si>
  <si>
    <t>Costs directly allocable to QAISI</t>
  </si>
  <si>
    <t>Costs not directly allocable - apportioned on revenue</t>
  </si>
  <si>
    <t>Other costs incurred by a CE that are indirectly attributable to ISI and QAISI shall be allocated on the basis of the CE's revenues from such activities in proportion to its total revenues</t>
  </si>
  <si>
    <t>Location of strategic and commercial management of ships with ISI &amp; QAISI</t>
  </si>
  <si>
    <t>To qualify for the exclusion, CE must demonstrate that the strategic or commercial management of all ships concerned is effectively carried on from within the jurisdiction where the CE is located</t>
  </si>
  <si>
    <t>3.3.6</t>
  </si>
  <si>
    <t>(a) Net Taxes Expense</t>
  </si>
  <si>
    <t>3.2.1(a), 10.1</t>
  </si>
  <si>
    <t>3.2.4.1.a.3.a</t>
  </si>
  <si>
    <t xml:space="preserve">Covered taxes accrued as an expense (above the tax line); 
</t>
  </si>
  <si>
    <t>Amount of covered taxes accrued in the financial statements as an expense. These are taxes that meet the definition of income tax for P2, but not for IAS 12.
"Covered Taxes Includes:
a) Any Taxes recorded in the financial accounts of a Constituent Entity with respect to its income or profits are Covered Taxes. Taxes that are imposed on a subsequent distribution of profits. 
b) Taxes on the income of the Constituent Entity as well as its share of income of another Constituent Entity in which it owns an Ownership Interest. Thus, Taxes imposed on the Constituent Entity’s share of undistributed profits from a Tax Transparent Entity such as a partnership, Taxes imposed under a CFC Tax Regime, as well as Taxes imposed on distributions from another Constituent Entity are treated as Covered Taxes.
c) Taxes or surcharges imposed on the net income from specific activities, such as banking, or the exploration and production of oil and gas, irrespective of whether or not they apply in addition to a generally applicable income tax, would also fall within the general definition of a Covered Tax
d) Tax on net income of a constituent entity under Pillar One would be treated as a Covered Tax
e) Taxes on distributed profits imposed under an Eligible Distribution Tax System (if elected)"</t>
  </si>
  <si>
    <t>3.2.4.2.a.3.a</t>
  </si>
  <si>
    <t>Current taxes included in income tax expense</t>
  </si>
  <si>
    <t>Amount of current and deferred income taxes included in income tax expense
This is the regular number for current tax expense, but excluding interest and penalties - should include both covered and non-covered taxes</t>
  </si>
  <si>
    <t>3.2.4.2.a.3.r</t>
  </si>
  <si>
    <t>Deferred taxes included in income tax expense</t>
  </si>
  <si>
    <t>This is the regular number for deferred tax expense (including UTPs), but excluding interest and penalties - should include both covered and non-covered taxes</t>
  </si>
  <si>
    <t>Interest related to Covered Taxes</t>
  </si>
  <si>
    <t>Amount of interest accrued in the financial statements related to covered taxes
Interest on taxes is usually paid in the interest line (above the line). Logically, this amount has to be added to Net Tax Expense, but the language of Articles 3.2.1(a) and 4.2.1 excludes interest and penalties.</t>
  </si>
  <si>
    <t>Penalties related to Covered Taxes</t>
  </si>
  <si>
    <t>Amount of penalties accrued in the financial statements related to covered taxes
Penalties are booked on the tax line. The amount of penalties has to be excluded by inclusion in Net Tax Expense</t>
  </si>
  <si>
    <t xml:space="preserve">(Non-qualified) domestic top-up taxes accrued as an expense; 
</t>
  </si>
  <si>
    <t>Once Pillar II is enacted, any top up tax amount accrued in the financial statements as an expense needs to be adjusted for when computing GloBE income
DMTTs should be included in Covered Taxes and not included as an expense/above the line. If it's a QDMTT then this data point doesn't apply</t>
  </si>
  <si>
    <t xml:space="preserve">Taxes arising pursuant to the GloBE rules (QDMTT/IIR/UTPR) that are included as an expense/income tax
</t>
  </si>
  <si>
    <t>Taxes arising pursuant to the rules of Pillar II</t>
  </si>
  <si>
    <t xml:space="preserve">Disqualified refundable imputation taxes accrued as an expense
</t>
  </si>
  <si>
    <t>Not covered taxes - Disqualified Refundable Imputation Taxes are taxes, other than Qualified Imputation Taxes, that are initially imposed on the income of a Constituent Entity but is excluded from the definition of Covered Taxes when that income is distributed by way of dividend to the owners of the Constituent Entity, because the Tax is refunded to the Constituent Entity or the owner, or creditable against a tax liability of the owner other than a tax liability arising from the dividend. Essentially "deposits" that the MNE group can have refunded at the time of its choosing by simply distributing a dividend. Disqualified Refundable Imputation Taxes are generally distinguishable from a Qualified Imputation Tax.</t>
  </si>
  <si>
    <t>(b) Excluded Dividends</t>
  </si>
  <si>
    <t>Dividend on shareholdings of 10% or more; i.e. dividends on shareholdings held for less than 1 year or &lt; 10% (portfolio shareholdings) are not exempt. All dividends on shareholdings held for more than 1 year are exempt. Note that the FiFo method applies; i.e. only dividends on those shares that are held for more than 1 year are exempt.
The dividend exclusion rule under the GloBE Rules provides an exception for dividends received from an Entity (i) in which the MNE Group owns a low percentage of that Entity’s Ownership Interests (i.e. a “Portfolio Shareholding”), where (ii) the Constituent Entity has economically owned such Ownership Interest for a short period of time (referred to as “Short-term Portfolio Shareholdings”). This means that dividends received or accrued from Short-term Portfolio Shareholding are included in the GloBE Income or Loss of the Constituent Entity.</t>
  </si>
  <si>
    <t>3.2.1(b)</t>
  </si>
  <si>
    <t>15.1.b</t>
  </si>
  <si>
    <t>3.2.4.1.a.3.b</t>
  </si>
  <si>
    <t>Non-Portfolio Shareholding</t>
  </si>
  <si>
    <t xml:space="preserve">Non portfolio shareholding is when an entity/dividend recipient has carrying rights to at least 10% of the profits, capital, reserves and voting rights of the distributing entity.
Portfolio Shareholding is when an entity has carrying right to less than 10% of the profits, capital, reserves or voting right of a distributing entity.
</t>
  </si>
  <si>
    <t>Short-term Portfolio Shareholding</t>
  </si>
  <si>
    <t>Distributing entity has been economically held for less than one year - include in GloBE Income</t>
  </si>
  <si>
    <t>Non-short-term Portfolio Shareholding</t>
  </si>
  <si>
    <t>Non short term = Distributing entity has been economically held for more than one year</t>
  </si>
  <si>
    <t>(Election) Include all Portfolio Shareholding in GloBE Income</t>
  </si>
  <si>
    <t>Election to include dividends from long-term Portfolio Shareholdings in GloBE Income</t>
  </si>
  <si>
    <t>Feb AG 3.5</t>
  </si>
  <si>
    <t>(Election) Dividends received from Investment Entity subject to election under Article 7.6</t>
  </si>
  <si>
    <t>Upon election, dividends received from Investment Entities that are taxable in the hands of the recipient within 4 years from the distribution are not Excluded Dividends to the recipient</t>
  </si>
  <si>
    <t>7.6, 10.1</t>
  </si>
  <si>
    <t>3.2.4.5.2</t>
  </si>
  <si>
    <t>(c) Excluded Equity Gain or Loss</t>
  </si>
  <si>
    <t>3.2.1(c)</t>
  </si>
  <si>
    <t>15.1.c</t>
  </si>
  <si>
    <t>3.2.4.1.a.3.c</t>
  </si>
  <si>
    <t>Gains and losses from changes in fair value of an Ownership Interest; except for a disposition of a Portfolio Shareholding</t>
  </si>
  <si>
    <r>
      <rPr>
        <sz val="9"/>
        <color theme="1"/>
        <rFont val="Arial"/>
        <family val="2"/>
      </rPr>
      <t xml:space="preserve">Excluded equity gain/loss encompasses three categories of gain or loss attributable to an Ownership Interest:
1) Gain or Loss is attributable to changes in fair value of an Ownership Interest that is accounted for using a fair value accounting method, including mark-to-market. A fair value method re-values the Ownership Interest periodically and changes in its value are reported as gain or loss, either in the profit and loss statement or in the OCI section of the balance sheet. Fair value method gains or losses on Ownership Interests other than Portfolio Shareholdings are excluded from the GloBE Income or Loss computation
Portfolio shareholding = carrying rights to a % of the profits, capital, reserves or voting rights of a distributing entity.
</t>
    </r>
    <r>
      <rPr>
        <sz val="9"/>
        <color theme="1"/>
        <rFont val="Arial"/>
        <family val="2"/>
      </rPr>
      <t>The Administrative guidance added a Five-Year Election called an "Equity Investment Inclusion Election" to include the equity gain/loss. The election applies on a jurisdictional basis to all Ownership Interests (other than a Qualified Ownership Interest) owned by Constituent Entities located in that jursidiction. The current and deferred taxes associated with the inclusion of the equity gain/loss shall also be included in Adjusted Covered Taxes.</t>
    </r>
  </si>
  <si>
    <t>Profit or loss in respect of an Ownership Interest included under the equity method of accounting; except for a disposition of a Portfolio Shareholding</t>
  </si>
  <si>
    <r>
      <rPr>
        <sz val="9"/>
        <color theme="1"/>
        <rFont val="Arial"/>
        <family val="2"/>
      </rPr>
      <t xml:space="preserve">Excluded equity gain/loss encompasses three categories of gain or loss attributable to an Ownership Interest:
2) The second type of Excluded Equity Gain or Loss is attributable to income or loss arising from an Ownership Interest accounted for using the equity method. Financial accounting standards typically require equity method accounting when the MNE Group holds a significant but non-Controlling Interest in an Entity, ordinarily between 20% and 50% of the equity interests in an Entity. These Entities are referred to as joint ventures or associates under financial accounting standards.
Portfolio shareholding = carrying rights to a % of the profits, capital, reserves or voting rights of a distributing entity.
</t>
    </r>
    <r>
      <rPr>
        <sz val="9"/>
        <color theme="1"/>
        <rFont val="Arial"/>
        <family val="2"/>
      </rPr>
      <t>The Administrative guidance added a Five-Year Election called an "Equity Investment Inclusion Election" to include the equity gain/loss. The election applies on a jurisdictional basis to all Ownership Interests (other than a Qualified Ownership Interest) owned by Constituent Entities located in that jursidiction. The current and deferred taxes associated with the inclusion of the equity gain/loss shall also be included in Adjusted Covered Taxes.</t>
    </r>
  </si>
  <si>
    <t>Gains and losses from disposition of an Ownership Interest, except for a disposition of a Portfolio Shareholding</t>
  </si>
  <si>
    <r>
      <rPr>
        <sz val="9"/>
        <color theme="1"/>
        <rFont val="Arial"/>
        <family val="2"/>
      </rPr>
      <t xml:space="preserve">Excluded equity gain/loss encompasses three categories of gain or loss attributable to an Ownership Interest:
3) Gain and losses from the sale/disposition of an ownership interest of 10% or more, except a Portfolio Shareholding
Portfolio shareholding = carrying rights to a % of the profits, capital, reserves or voting rights of a distributing entity.
</t>
    </r>
    <r>
      <rPr>
        <sz val="9"/>
        <color theme="1"/>
        <rFont val="Arial"/>
        <family val="2"/>
      </rPr>
      <t>The Administrative guidance added a Five-Year Election called an "Equity Investment Inclusion Election" to include the equity gain/loss. The election applies on a jurisdictional basis to all Ownership Interests (other than a Qualified Ownership Interest) owned by Constituent Entities located in that jursidiction. The current and deferred taxes associated with the inclusion of the equity gain/loss shall also be included in Adjusted Covered Taxes.</t>
    </r>
  </si>
  <si>
    <t>3.2.3.1.b.1</t>
  </si>
  <si>
    <t>(Election) Equity Investment Inclusion Election</t>
  </si>
  <si>
    <t>The election applies to the following three types of gains or losses: 
(i) from changes in fair value of an ownership interest in an entity, other than a portfolio shareholding
(ii) from an ownership interest accounted for using the equity method (generally, 20% - 50% equity interest, which does not make them CEs)
(iii)  from a disposition of an ownership interest in any Entity where the MNE Group holds, in aggregate, 10% or more of the ownership interests at the time of the transfer (Ownership Interests other than a Portfolio Shareholding)
Reverse excluded gains/losses (i.e. include in GloBE Income)</t>
  </si>
  <si>
    <t>Feb AG 2.9.2</t>
  </si>
  <si>
    <t>(d) Included Revaluation Method Gain or Loss (changes in value of carrying value of property, plant and equipment included in OCI)</t>
  </si>
  <si>
    <r>
      <rPr>
        <sz val="9"/>
        <color theme="1"/>
        <rFont val="Arial"/>
        <family val="2"/>
      </rPr>
      <t>A gain or loss</t>
    </r>
    <r>
      <rPr>
        <sz val="9"/>
        <color theme="1"/>
        <rFont val="Arial"/>
        <family val="2"/>
      </rPr>
      <t xml:space="preserve"> attributable to a PPE asset</t>
    </r>
    <r>
      <rPr>
        <sz val="9"/>
        <color theme="1"/>
        <rFont val="Arial"/>
        <family val="2"/>
      </rPr>
      <t xml:space="preserve">, increased or decreased by any associated covered taxes for the fiscal year, arising from the application of an accounting method or practice that, in respect of property, plant and equipment: 
(i) Periodically adjusts the carrying value of such property to its fair value </t>
    </r>
    <r>
      <rPr>
        <sz val="9"/>
        <color theme="1"/>
        <rFont val="Arial"/>
        <family val="2"/>
      </rPr>
      <t xml:space="preserve">at the date of revaluation less accumulated depreciation and accumulated impairment losses; </t>
    </r>
    <r>
      <rPr>
        <sz val="9"/>
        <color theme="1"/>
        <rFont val="Arial"/>
        <family val="2"/>
      </rPr>
      <t xml:space="preserve">
(ii) Records the changes in value in other comprehensive income; and 
(iii) Does not subsequently report the gain or loss accrued in other comprehensive income through profit and loss;
Absent a corrective measure the revaluation model would impact the computation of GloBE Income because revaluation gains are generally excluded from Financial Accounting Net Income or Loss and depreciation expense is determined based on the revalued amount. Therefore, to eliminate the effect of reporting gains or losses in OCI under the revaluation model on the computation of GloBE Income or Loss, paragraph (d) requires all Included Revaluation Method Gain or Loss for the Fiscal Year to be included in the computation of GloBE Income or Loss. Any revaluation losses or subsequent incremental increase in depreciation are allowed in the computation of GloBE Income or Loss</t>
    </r>
  </si>
  <si>
    <t>3.2.1(d)</t>
  </si>
  <si>
    <t>15.1.d</t>
  </si>
  <si>
    <t>3.2.4.1.a.3.d</t>
  </si>
  <si>
    <t>(Election) Use of the realisation method in lieu of fair value or impairment accounting</t>
  </si>
  <si>
    <t>This election (management decision) can be made with respect to all assets and liabilities of all Constituent Entities in a jurisdiction that are accounted for using the fair value accounting method (see above) and may be made with respect to those assets or liabilities after the year in which the asset was acquired. The election can be limited to only tangible assets of such Constituent Entities or to assets and liabilities of such Constituent Entities that are Investment Entities. Under this election the recognition of income or loss is deferred until the asset is disposed. 
An election under Article 3.2.5 is a Five-Year Election. It cannot be revoked within five Fiscal Years after an Election Year and another election cannot be made within five Fiscal Years after a revocation year.</t>
  </si>
  <si>
    <t>3.2.5</t>
  </si>
  <si>
    <t>3.2.4.1.a.3.o</t>
  </si>
  <si>
    <t>Fair value revaluation gains or loss recorded in P&amp;L - reverse if realisation method is elected</t>
  </si>
  <si>
    <t>Gain or loss attributable to a PPE asset that has been revalued at fair value at the date of revaluation less accumulated deprecation and accumulated impairment losses. Revaluation method gain or loss should be increased/decreased by associated covered taxes</t>
  </si>
  <si>
    <t>Eliminate difference in depreciation from P&amp;L in case the realisation method is elected</t>
  </si>
  <si>
    <t>Fair value revaluation gains or losses recorded in OCI - add to GloBE Income unless realisation method is elected</t>
  </si>
  <si>
    <t>GloBE Income/Loss calculation must include adjustment for Included Revaluation Method Gain or Loss
Included Revaluation Method Gain or Loss: The net gain/loss attributable to a PPE asset, increased/decreased by any associated Covered Taxes, that arises under an accounting method that:
a) periodically adjusts carrying value of such property to its fair value;
b) records the changes in value in OCI; and
c) does not subsequently report the gains/losses recorded in OCI through profit and loss</t>
  </si>
  <si>
    <t>3.2.1</t>
  </si>
  <si>
    <t>Adjust the depreciation on revalued assets unless the realisation method is elected</t>
  </si>
  <si>
    <t>Include the realized gain or loss upon disposition of any asset subject to the realisation method election</t>
  </si>
  <si>
    <t>Under this election the recognition of income or loss is deferred until the asset is disposed</t>
  </si>
  <si>
    <t>If election is revoked, GloBE Income or Loss is adjusted by the difference between the fair value and the carrying value pursuant to the election</t>
  </si>
  <si>
    <t>Carrying value must be determined at the later of the first day of the election year or acquisition of asset/liability
The election generally applies with respect to all assets and liabilities of all Constituent Entities in a jurisdiction and may be made with respect to those assets or liabilities after the year in which the asset was acquired. However, the election can be limited to tangible assets of such Constituent Entities or to assets and liabilities of such Constituent Entities that are Investment Entities.
An election under Article 3.2.5 is a Five-Year Election. It cannot be revoked within five Fiscal Years after an Election Year and another election cannot be made within five Fiscal Years after a revocation year.</t>
  </si>
  <si>
    <t>3.2.5(c)</t>
  </si>
  <si>
    <t xml:space="preserve">(e) Gain or loss from disposition of assets and liabilities excluded under Article 6.3 </t>
  </si>
  <si>
    <t>Assets acquired are recorded in the financial accounts at their cost. In the case of sales between members of the Group, however, adjustments to eliminate the intra-group gain or loss and the increase or decrease in the assets cost are made when the company prepares its consolidated financial accounts so that the intra-group transaction does not affect the Group’s income on a consolidated basis. Nevertheless, each Constituent Entity’s separate Financial Accounting Net Income or Loss should reflect the results of the transaction in the same manner as if it were a transaction with a non-Group member.
For reference - Article 6.3 provides rules for the recognition or non-recognition of gain or loss on the disposition of assets and liabilities and for determining the carrying values of assets and liabilities acquired in an ordinary acquisition or disposition and an acquisition or disposition in connection with a GloBE Reorganisation where the seller is not subject to tax on the gain (or loss), in whole or part.</t>
  </si>
  <si>
    <t>3.2.1(e)</t>
  </si>
  <si>
    <t>3.2.4.1.a.3.e</t>
  </si>
  <si>
    <t>If acquisition/disposition is part of a GloBE Reorganisation, disposing CE excludes any gain/loss from GloBE Income and aquiring CE determines its GloBE Income and basis using disposing CEs carrying value</t>
  </si>
  <si>
    <t>In this case, if the disposing entity recognises Non-qualifying Gain or Loss, disposing CE must include this amount in GloBE Income and aquiring CE adjusts its GloBE Income and basis to account for the Non-qualifying Gain or Loss</t>
  </si>
  <si>
    <t>6.3.2, 6.3.3</t>
  </si>
  <si>
    <r>
      <rPr>
        <sz val="9"/>
        <color theme="1"/>
        <rFont val="Arial"/>
        <family val="2"/>
      </rPr>
      <t xml:space="preserve">If acquisition/disposition is </t>
    </r>
    <r>
      <rPr>
        <u/>
        <sz val="9"/>
        <color theme="1"/>
        <rFont val="Arial"/>
        <family val="2"/>
      </rPr>
      <t>not</t>
    </r>
    <r>
      <rPr>
        <sz val="9"/>
        <color theme="1"/>
        <rFont val="Arial"/>
        <family val="2"/>
      </rPr>
      <t xml:space="preserve"> part of a GloBE Reorganisation, disposing CE includes any gain/loss in GloBE Income and aquiring CE determines its GloBE Income and basis using aquiring CE's carrying value</t>
    </r>
  </si>
  <si>
    <t>Disposing CE includes any gain/loss in GloBE Income computation and acquiring CE determines its GloBE Income and basis using the acquiring CE's carrynig value determined under the accounting standard used in preparing Consolidated Financial Statements of the UPE</t>
  </si>
  <si>
    <t>6.3.1</t>
  </si>
  <si>
    <t>(Election) Fair value recognition</t>
  </si>
  <si>
    <t>Where domestic tax rules require or permit recognising assets and liabilities at fair market value, such CEs may make an election to reflect the domestic tax treatment.  The taxable gain or loss is recognised and the carrying value of its assets for GloBE purposes is adjusted (increased where there is a gain). The gain or loss can either be included in the GloBE income or loss in the year the gain or loss occurred or spread equally over five years.</t>
  </si>
  <si>
    <t>6.3.4</t>
  </si>
  <si>
    <t>(f) Asymmetric Foreign Currency Gains or Losses</t>
  </si>
  <si>
    <t>The definition of Asymmetric Foreign Currency Gain or Loss in Article 10.1 includes four types of FXGL. The FXGL included in the definition are described based on the relationship between the tax functional currency, the accounting functional currency and a third foreign currency. The tax functional currency is the functional currency used to determine the Constituent Entity’s taxable income or loss for a Covered Tax in the jurisdiction in which it is located. The accounting functional currency is the functional currency used to determine the Constituent Entity’s Financial Accounting Net Income or Loss. A third foreign currency is a currency that is not the Constituent Entity’s tax functional currency or accounting functional currency.
These rules only apply if the accounting functional currency differs from the tax functional currency</t>
  </si>
  <si>
    <t>15.1.e</t>
  </si>
  <si>
    <t>3.2.4.1.a.3.f</t>
  </si>
  <si>
    <t xml:space="preserve">FX included in taxable income and caused by difference between tax and accounting functional currency; </t>
  </si>
  <si>
    <t>Asset in accounting currency (the accounting functional currency is the functional currency used to determine the Constituent Entity’s Financial Accounting Net Income or Loss). Add the tax gain / deduct the tax loss. Also applies when an asset in accounting functional currency is retranslated to tax functional currency</t>
  </si>
  <si>
    <t xml:space="preserve">FX included in accounting income and caused by the difference between tax and accounting functional currency; 
</t>
  </si>
  <si>
    <t>Asset in tax currency (the tax functional currency is the functional currency used to determine the Constituent Entity’s taxable income or loss for a Covered Tax in the jurisdiction in which it is located). Reverse the accounting gain or loss in GloBE income</t>
  </si>
  <si>
    <t>FX fluctuation between a (third) foreign currency and the accounting functional currency;</t>
  </si>
  <si>
    <t>Third foreign currency is a currency that is neither the Constituent Entity’s tax functional currency or accounting functional currency. Based on this paragraph the accounting gain or loss has to be reversed in the P&amp;L</t>
  </si>
  <si>
    <t xml:space="preserve">FX fluctuation between a (third) foreign currency and the tax functional currency;
</t>
  </si>
  <si>
    <t>Based on this paragraph the tax gain or loss has to be added to / deducted from GloBE income. Also applies if no tax is due.</t>
  </si>
  <si>
    <t>FX result on PE recorded in the main entity because the accounting currency of the PE differs from the tax functional currency of the main entity and there is a taxable FX result on the PE</t>
  </si>
  <si>
    <t>Add the tax gain / deduct the tax loss. Also applies when an asset in accounting functional currency is retranslated to the tax functional currency</t>
  </si>
  <si>
    <t>(g) Policy Disallowed Expenses</t>
  </si>
  <si>
    <t>(i) All illegal payments, bribes and kickbacks. A payment is illegal if it is illegal under the laws applicable to the Constituent Entity that made the payment or the laws applicable to the UPE. There is no de minimis threshold for bribes and kickbacks.
(ii) Fines and penalties in excess of EUR 50,000. Interest charges for late payment of Tax or other liabilities to a governmental unit are not considered fines or penalties for this purpose.
Add back to Profit</t>
  </si>
  <si>
    <t>3.2.1(g)</t>
  </si>
  <si>
    <t>15.1.f</t>
  </si>
  <si>
    <t>3.2.4.1.a.3.g</t>
  </si>
  <si>
    <t>Expenses accrued by the Constituent Entity for illegal payments, including bribes and kickbacks</t>
  </si>
  <si>
    <t>Expenses accrued by the Constituent Entity for fines and penalties that equal or exceed EUR 50,000 (or an equivalent amount in the functional currency in which the Constituent Entity’s Financial Accounting Net Income or Loss was calculated)</t>
  </si>
  <si>
    <t>(h) Prior Period Errors and Changes in Accounting Principles</t>
  </si>
  <si>
    <t>Prior Period Errors and Changes in Accounting Principles are defined in Article 10.1 to mean changes in the opening equity of a Constituent Entity at the beginning of a fiscal year that is attributable to: 
(i) A correction of an error in the determination of the financial accounting net income or loss in a previous fiscal year that affected the income or expenses included in the computation of GloBE income in that previous fiscal year, except if such correction resulted in a material decrease to a liability for covered taxes in a previous Fiscal Year of EUR 1 000 000 or more; and 
(ii) A change in accounting principles or policy that affected the income or expenses included in the computation of GloBE Income or Loss
Note: Will not be applicable to errors/changes attributable to fiscal years prior to the application of the GloBE rules</t>
  </si>
  <si>
    <t>3.2.1(h)</t>
  </si>
  <si>
    <t>15.1.g</t>
  </si>
  <si>
    <t>3.2.4.1.a.3.h, 3.2.4.1.a.3.i</t>
  </si>
  <si>
    <r>
      <rPr>
        <sz val="9"/>
        <color theme="1"/>
        <rFont val="Arial"/>
        <family val="2"/>
      </rPr>
      <t xml:space="preserve">An error or change that does </t>
    </r>
    <r>
      <rPr>
        <u/>
        <sz val="9"/>
        <color theme="1"/>
        <rFont val="Arial"/>
        <family val="2"/>
      </rPr>
      <t>not</t>
    </r>
    <r>
      <rPr>
        <sz val="9"/>
        <color theme="1"/>
        <rFont val="Arial"/>
        <family val="2"/>
      </rPr>
      <t xml:space="preserve"> lead to a corresponding decrease of Covered Taxes in a previous Fiscal Year of 1M EUR or more (per jurisdiction)</t>
    </r>
  </si>
  <si>
    <t>The net movement in equity if related to an item that would have been included in GloBE Income has to be added to the GloBE Income of the year in which the adjustment is made. NOTE: election required</t>
  </si>
  <si>
    <t>An error or change that does lead to a corresponding decrease of Covered Taxes in a previous Fiscal Year of 1M EUR or more (per jurisdiction)</t>
  </si>
  <si>
    <t>The increase or decrease if related to an item that would have been included in GloBE Income has to be included in the year that the adjustment related to. Such error corrections are subject to the rules of Article 4.6.1</t>
  </si>
  <si>
    <t>(i) Accrued Pension Expense</t>
  </si>
  <si>
    <t xml:space="preserve">Pension liabilities are allowed as expenses in the computation of GloBE Income or Loss to the extent of contributions to a Pension Fund during the Fiscal Year.
This must be the amount contributed by the EMPLOYER on behalf of the EMPLOYEES
The adjustment for Accrued Pension Expense required by Article 3.2.1(i) is equal to the difference between (a) the amount of expense included in the financial accounting net income or loss during the fiscal year and (b) the amount contributed to a pension fund for the fiscal year.
</t>
  </si>
  <si>
    <t>3.2.1(i)</t>
  </si>
  <si>
    <t>15.1.h</t>
  </si>
  <si>
    <t>3.2.4.1.a.3.j</t>
  </si>
  <si>
    <t xml:space="preserve">Amount of pension liability expense included in the Financial Accounting Net Income or Loss </t>
  </si>
  <si>
    <t>Back out from GloBE Income</t>
  </si>
  <si>
    <t>Amount contributed to a Pension Fund for the Fiscal Year</t>
  </si>
  <si>
    <t>Add the tax gain / deduct the tax loss from GloBE income. Also applies when an asset in accounting functional currency is retranslated to the tax functional currency
Note: this doesn't apply to pension expenses that are accrued for direct payment. These accruals are taken into account in GloBE in the same period as they are taken into account in the P&amp;L..</t>
  </si>
  <si>
    <t>Income reallocated in the context of Pillar One</t>
  </si>
  <si>
    <t>Pillar One applies before Pillar Two. Depending upon the final design of Pillar One, an adjustment may be required to the GloBE tax base of one or more jurisdictions to properly reflect Pillar One outcomes. (October 2020 Pillar 2 Blueprint)</t>
  </si>
  <si>
    <t xml:space="preserve">This adjustment is only included in the OECD Pillar 2 Blueprint (paragraph 137) and thus not in the EU Directive or in the OECD Model Rules. However, we would expect that the same approach as included in the OECD Pillar 2 Blueprint will be followed as soon as more details on Pillar One are available. </t>
  </si>
  <si>
    <t>Arm’s length principle adjustments</t>
  </si>
  <si>
    <t>3.2.3</t>
  </si>
  <si>
    <t>3.2.4.1.a.3.m</t>
  </si>
  <si>
    <t>Transactions between Constituent Entities located in different jurisdictions</t>
  </si>
  <si>
    <t>Transactions (sale or other transfer of an asset) between group entities must be recorded in the same amount at both entities and at fair market value (Arm's length principle). The depreciation may need to be recalculated on the basis. Note that an exception applies to transactions before first Transition Year (e.g., during the transition period). To be covered by the transition rules (Art. 9.1.3)</t>
  </si>
  <si>
    <t>Transactions between Constituent Entities located in the same jurisdiction resulting in a loss to the transferor.</t>
  </si>
  <si>
    <t>Article 3.2.3 does require the application of the Arm’s Length Principle to transactions between Constituent Entities in the same jurisdiction if the sale or other transfer of an asset produces a loss and that loss is taken into account in the computation of GloBE Income or Loss. This rule is intended to prevent MNE Group’s from manufacturing losses in a jurisdiction through sales or other transfers between Group members at prices that are not consistent with the Arm’s Length Principle</t>
  </si>
  <si>
    <t>Transactions between Constituent Entities and Minority-owned Constituent Entities'/MOCE Group entities</t>
  </si>
  <si>
    <t>This is necessary because Minority-owned Constituent Entities are not included in the ETR and Top-up Tax computations for the jurisdiction under Articles 5.1 and 5.2, but instead compute their ETR and Top-up Tax separately pursuant to Article 5.6</t>
  </si>
  <si>
    <t xml:space="preserve">Transactions between Constituent Entities and JVs/JV Group entities </t>
  </si>
  <si>
    <t>This is necessary because JVs and JV Group entities are not included in the ETR and Top-up Tax computations for the jurisdiction under Articles 5.1 and 5.2, but instead compute their ETR and Top-up Tax separately pursuant to Article 6.4</t>
  </si>
  <si>
    <t>Qualified Refundable Tax Credits &amp; non-qualifying tax credits</t>
  </si>
  <si>
    <t>Qualified Refundable Tax Credit is defined in Article 10.1 as a refundable tax credit that is payable in cash within four years from the start of the entitlement to the credit (under domestic law of a jurisdiction in which the Constituent Entity is located). 
Qualified Refundable Tax Credits are treated as income items in the computation of GloBE Income or Loss. Refundable means that the amount of the credit that has not been applied already to reduce Covered Taxes is either payable as cash or cash equivalent. For this purpose, cash equivalent includes checks, short-term government debt instruments, and anything else treated as a cash equivalent under the financial accounting standard used in the Consolidated Financial Statements as well as the ability to use the credit to discharge liabilities other than a Covered Tax liability
A Qualified Refundable Tax Credit is treated as income for purposes of the GloBE Rules, which means the credit is taken into account in the denominator of the ETR computation and is not treated as reducing a Constituent Entity’s taxes in the year the refund or credit is claimed. All other refundable tax credits (i.e. Non-Qualified Refundable Tax Credits) are excluded from income but treated as a reduction to Covered Taxes in the period the refund or credit is claimed, which means they reduce the numerator of the ETR computation.
If this Credit has been booked in the tax line, it has to be reversed out of the tax line (see also Covered taxes below) and included in profit.</t>
  </si>
  <si>
    <t>3.2.4</t>
  </si>
  <si>
    <t>3.2.4.1.a.3.n</t>
  </si>
  <si>
    <t>Qualified Refundable Tax Credit is included in Current Tax</t>
  </si>
  <si>
    <t>Add amount back to GloBE Income and Covered Taxes.</t>
  </si>
  <si>
    <t>Non-Qualified Refundable Tax Credit or non-refundable credit is included in PBT</t>
  </si>
  <si>
    <t>Reduce GloBE Income by the amount of credit (and confirm credit reduces Covered Taxes below).</t>
  </si>
  <si>
    <t>Marketable Transferable Tax Credits</t>
  </si>
  <si>
    <t>To the extent a credit, which is not a QRTC, meets the legal transferability standard and marketability standard, it can be treated as income rather than a reduction to taxes (similar treatment to QRTCs); to the extent only a portion of tax is marketable and transferable, bifurcation may be needed</t>
  </si>
  <si>
    <t>Jul AG 2</t>
  </si>
  <si>
    <t>Low-Tax Entity intragroup financing arrangement</t>
  </si>
  <si>
    <t>This relates to payments that are deductible in a low taxed CE and paid to a high Tax CE, but do not lead to additional tax in the High Tax CE. These payments have to be reversed. Note that only the payment by the Low-Tax entity is reversed; not the receipt by the high tax entity. A Low-tax entity is defined in Article 10.1 as a constituent entity in a low-tax jurisdiction or an entity that would have been low-taxed in case it would not have made these payments (would be a Low-Tax Jurisdiction if the ETR for the jurisdiction were determined without regard to any income or expense accrued by that Entity in respect of an Intragroup Financing Arrangement). Except treasury and finance centres
Note: This only applies when the arrangement can reasonable be expected, over its duration to reduce the GloBE income of a low-tax entity without increasing the taxable income of the high-tax counterparty.
The term arrangement includes an agreement, plan or understanding (whether enforceable or not) and includes all the steps and transactions that give effect to that arrangement. Whether there is an arrangement in place is an objective test to be inferred from the actual transactions that took place and the information available to those involved in the arrangement. A series of transactions will be treated as part of an Intragroup Financing Arrangement where an objective observer would reasonably conclude that they were part of a plan or arrangement to allow a High-Tax Counterparty to provide credit or make a direct or indirect investment in a Low-Tax Entity.</t>
  </si>
  <si>
    <t>3.2.7</t>
  </si>
  <si>
    <t>3.2.4.1.a.3.q</t>
  </si>
  <si>
    <t>(Election) Stock based compensation</t>
  </si>
  <si>
    <t xml:space="preserve">The amount of share based expense that has been deductible for tax purposes can be deducted from income. If the stock-based compensation expense arises in connection with an option that expires without exercise, the Constituent Entity must include the total amount previously deducted in the computation of its GloBE Income or Loss for the Fiscal Year in which the option expires. 5 year election.
</t>
  </si>
  <si>
    <t>3.2.2</t>
  </si>
  <si>
    <t>3.2.4.1.a.3.l</t>
  </si>
  <si>
    <t>Stock based compensation expense included in Financial Accounting Net Income or Loss</t>
  </si>
  <si>
    <t>Reverse (increase) GloBE Income or Loss
The election must be made by the Filing Constituent Entity. The scope of the election is limited to compensation expenditures in the form of stock, stock options, stock warrants (or an equivalent) where the amount allowed as an expense is computed differently for local tax purposes than for financial accounting purposes. In principle, the election applies to stock-based compensation for employees and non-employees. However, if the local tax base applies different rules for employees and non-employees, the election will apply differently to stock-based compensation of employees and non-employees in conformity with those local tax rules.
The election is a Five-Year Election and must be applied consistently to the stock-based compensation expense of all Constituent Entities located in the same jurisdiction and for the year in respect of which the election is made and all subsequent Fiscal Years, unless and until the election is revoked. The election is essentially made on a jurisdictional basis and thus can be made for some jurisdictions and not other jurisdictions. Further, revocation of the election is made on a jurisdictional basis.</t>
  </si>
  <si>
    <t>Stock based compensation deducted for tax purposes</t>
  </si>
  <si>
    <t>Include in (decrease) GloBE Income or Loss
The election must be made by the Filing Constituent Entity. The scope of the election is limited to compensation expenditures in the form of stock, stock options, stock warrants (or an equivalent) where the amount allowed as an expense is computed differently for local tax purposes than for financial accounting purposes. In principle, the election applies to stock-based compensation for employees and non-employees. However, if the local tax base applies different rules for employees and non-employees, the election will apply differently to stock-based compensation of employees and non-employees in conformity with those local tax rules.
The election is a Five-Year Election and must be applied consistently to the stock-based compensation expense of all Constituent Entities located in the same jurisdiction and for the year in respect of which the election is made and all subsequent Fiscal Years, unless and until the election is revoked. The election is essentially made on a jurisdictional basis and thus can be made for some jurisdictions and not other jurisdictions. Further, revocation of the election is made on a jurisdictional basis.</t>
  </si>
  <si>
    <t>If election is made, eliminate the receipt of the cross-charge from CE that incurred the costs at grant and charges out the costs at vest</t>
  </si>
  <si>
    <t>Note that cross-charge in financial accounts can happen at vest or at grant depending on the choice made by the company. In case there is no performance condition the SBC may also be amortised in equal parts during the vesting period</t>
  </si>
  <si>
    <r>
      <rPr>
        <sz val="9"/>
        <color theme="1"/>
        <rFont val="Arial"/>
        <family val="2"/>
      </rPr>
      <t xml:space="preserve">If election is </t>
    </r>
    <r>
      <rPr>
        <u/>
        <sz val="9"/>
        <color theme="1"/>
        <rFont val="Arial"/>
        <family val="2"/>
      </rPr>
      <t>not</t>
    </r>
    <r>
      <rPr>
        <sz val="9"/>
        <color theme="1"/>
        <rFont val="Arial"/>
        <family val="2"/>
      </rPr>
      <t xml:space="preserve"> made, eliminate the payment of the cross-charge to the entity that has incurred the cost at grant</t>
    </r>
  </si>
  <si>
    <t>Include P&amp;L charge at grant plus the amount of true-ups for CEs in jurisdictions that do not make an SBC election</t>
  </si>
  <si>
    <t>Previously deducted stock-based compensation expense of options that have been expired without exercise.</t>
  </si>
  <si>
    <t>Only relevant in case the election to use the tax deductible amount was not made.
If the stock-based compensation expense arises in connection with an option that expires without exercise, the Constituent Entity must include the total amount previously deducted in the computation of its GloBE Income or Loss for the Fiscal Year in which the option expires</t>
  </si>
  <si>
    <t>(Election) Aggregate Asset Gain</t>
  </si>
  <si>
    <t>Article 3.2.6 provides an election that permits an MNE group to spread the effect of gains and losses from the sale of Local Tangible Assets over a period of up to five years to mitigate the effect of recognizing the entire gain in a single year on the MNE Group’s jurisdictional ETR computation and to match the timing of gains and losses on Local Tangible Assets. 
Gain from the sale of immovable property can be used (upon election) to offset losses on the sale of immovable property in the current and the prior 4 years (in that order). This does not apply to sales of immovable property between group members. 
The Aggregate Asset Gain is the net gain in the Election Year from the disposition of Local Tangible Assets by all Constituent Entities located in the jurisdiction except for gain or loss on a transfer of assets between Group Members.
When the election is made, any Covered Taxes (including deferred tax assets) with respect to any Net Asset Gain or Net Asset Loss in the Election Year must be determined based on the facts and circumstances and excluded from the computation of Adjusted Covered Taxes. In many cases when the election is made, it is being made because there are no Covered Taxes attributable to Net Asset Gains or Net Asset Loss on Local Tangible Assets.
Annual election made on a jurisdictional basis.</t>
  </si>
  <si>
    <t>3.2.6</t>
  </si>
  <si>
    <t>3.2.4.1.a.3.p</t>
  </si>
  <si>
    <t>2.80</t>
  </si>
  <si>
    <t>(Election) Tax consolidation group adjustments</t>
  </si>
  <si>
    <r>
      <rPr>
        <sz val="9"/>
        <color theme="1"/>
        <rFont val="Arial"/>
        <family val="2"/>
      </rPr>
      <t>Article 3.2.8 provides an election that permits consolidated accounting treatment to be applied to transactions between Constituent Entities of the same MNE group located in the same jurisdiction.</t>
    </r>
    <r>
      <rPr>
        <sz val="9"/>
        <color theme="1"/>
        <rFont val="Arial"/>
        <family val="2"/>
      </rPr>
      <t xml:space="preserve"> Upon election</t>
    </r>
    <r>
      <rPr>
        <sz val="9"/>
        <color theme="1"/>
        <rFont val="Arial"/>
        <family val="2"/>
      </rPr>
      <t>, income, expenses, gains and losses resulting from</t>
    </r>
    <r>
      <rPr>
        <sz val="9"/>
        <color theme="1"/>
        <rFont val="Arial"/>
        <family val="2"/>
      </rPr>
      <t xml:space="preserve"> transactions within the same jurisdiction between members of a tax group </t>
    </r>
    <r>
      <rPr>
        <sz val="9"/>
        <color theme="1"/>
        <rFont val="Arial"/>
        <family val="2"/>
      </rPr>
      <t>(Constituent Entities)</t>
    </r>
    <r>
      <rPr>
        <sz val="9"/>
        <color theme="1"/>
        <rFont val="Arial"/>
        <family val="2"/>
      </rPr>
      <t xml:space="preserve"> can be eliminated from </t>
    </r>
    <r>
      <rPr>
        <sz val="9"/>
        <color theme="1"/>
        <rFont val="Arial"/>
        <family val="2"/>
      </rPr>
      <t>the computation of GloBE Income or Loss (</t>
    </r>
    <r>
      <rPr>
        <sz val="9"/>
        <color theme="1"/>
        <rFont val="Arial"/>
        <family val="2"/>
      </rPr>
      <t>Qualifying Income</t>
    </r>
    <r>
      <rPr>
        <sz val="9"/>
        <color theme="1"/>
        <rFont val="Arial"/>
        <family val="2"/>
      </rPr>
      <t xml:space="preserve">) in the same manner as amounts relating to transactions among members of a consolidated group are eliminated as part of the consolidation adjustments under the Acceptable Financial Accounting Standard used by the UPE in preparing its Consolidated Financial Statements.
The election is limited to transactions between Constituent Entities (other than Investment Entities, Minority-Owned Constituent Entities, and JVs treated as Constituent Entities under Article 6.4) located in the same jurisdiction
</t>
    </r>
    <r>
      <rPr>
        <sz val="9"/>
        <color theme="1"/>
        <rFont val="Arial"/>
        <family val="2"/>
      </rPr>
      <t>Five year election.</t>
    </r>
  </si>
  <si>
    <t>3.2.4.1.a.3.r</t>
  </si>
  <si>
    <t>(Election) Debt Release Exclusion</t>
  </si>
  <si>
    <t>The amount of a debt release included in the Financial Accounting Net Income or Loss shall be excluded from the computation of a Constituent Entity's GloBE Income or Loss, where the Filing Constituent Entity elects to do so and the debt release meets certain specific criteria. Exclude income related to debt release from GloBE Income, and exclude any current and deferred taxes related to debt release from Adjusted Covered Taxes</t>
  </si>
  <si>
    <t>Feb AG 2.4</t>
  </si>
  <si>
    <t>3.2.4.1.a.3.k</t>
  </si>
  <si>
    <t>Insurance company specific deductions/additions</t>
  </si>
  <si>
    <t>It is normally the case that the insurance company passes that tax along to the policyholders through a charge, specifically by way of a reduction in policy liabilities equivalent to the tax. The reduction is recognised as income and so the company is in effect reimbursed for taxes paid on behalf of the policyholder.
The charge of tax (or reduction in policyholder liabilities equivalent to policyholder tax) is excluded from the computation of GloBE Income or Loss under Article 3.2.9. Note that corresponding taxes paid on these amounts (arising on the policyholder returns) must also be included/excluded from Adjusted Covered Taxes pursuant to Article 4.2.2(e). 
However, amounts charged to policyholders for taxes paid by the insurance company in respect of returns to the policyholders, are only to be excluded from the GloBE Income and Loss calculation if that tax is not included as an expense within the profit or loss before tax in the financial accounts. If the tax on the policyholder returns is treated as an above-the-line expense under the accounting standard used in the Consolidated Financial Statements, it will offset the charge of tax (or reduction in policyholder liabilities equivalent to policyholder tax) and thus no adjustment is necessary.</t>
  </si>
  <si>
    <t>15.10</t>
  </si>
  <si>
    <t>3.2.1.1.2.s, 3.2.4.1.a.3.s</t>
  </si>
  <si>
    <t>Amounts charged to policyholders for taxes paid by the insurance company in respect of returns to the policyholders</t>
  </si>
  <si>
    <t>Exclude from GloBE Income</t>
  </si>
  <si>
    <t>3.2.9</t>
  </si>
  <si>
    <t>Any returns to policyholders not included in Financial Accounting Net Income or Loss to the extent the corresponding increase or decrease in liability to the policyholders is reflected in its Financial Accounting Net Income or Loss</t>
  </si>
  <si>
    <t>Include in GloBE Income</t>
  </si>
  <si>
    <t>Movement in insurance company's reserves related to Excluded Dividends</t>
  </si>
  <si>
    <t>Where a movement in an insurance company’s reserves economically matches an Excluded Dividend (net of the investment management fee) from a security held on behalf of a policyholder (for example, unit linked insurance), the movement in the insurance reserves is not allowed as an expense in the computation of GloBE Income or Loss.</t>
  </si>
  <si>
    <t>Feb AG 3.4.1</t>
  </si>
  <si>
    <t>Movement in insurance company's reserves related to Excluded Equity Gain or Loss</t>
  </si>
  <si>
    <t>For simplicity, the GloBE Rules do not disallow expenses related to Excluded Equity Gains or Losses in the computation of GloBE Income or Loss (except the expenses from movements in insurance reserves related to Excluded Equity Gains or Losses from securities held on behalf of policyholders (for example, unit linked insurance) are not allowed as a deduction in the computation of GloBE Income or Loss).</t>
  </si>
  <si>
    <t>Feb AG 3.4.2</t>
  </si>
  <si>
    <t>Equity increase/decrease attributable to distributions paid or payable in respect of Additional Tier One Capital and Restricted Tier One Capital</t>
  </si>
  <si>
    <r>
      <rPr>
        <sz val="9"/>
        <color theme="1"/>
        <rFont val="Arial"/>
        <family val="2"/>
      </rPr>
      <t>Increases and decreases in the equity of a CE as a result of distributions received or made</t>
    </r>
    <r>
      <rPr>
        <sz val="9"/>
        <color theme="1"/>
        <rFont val="Arial"/>
        <family val="2"/>
      </rPr>
      <t xml:space="preserve"> (in respect of Additional Tier One Capital)</t>
    </r>
    <r>
      <rPr>
        <sz val="9"/>
        <color theme="1"/>
        <rFont val="Arial"/>
        <family val="2"/>
      </rPr>
      <t xml:space="preserve"> shall be added to or deducted from qualifying income respectively (these would normally be booked in OCI).
</t>
    </r>
    <r>
      <rPr>
        <sz val="9"/>
        <color theme="1"/>
        <rFont val="Arial"/>
        <family val="2"/>
      </rPr>
      <t>Additional Tier One Capital, which is defined in Article 10.1 as an instrument issued by a Constituent Entity pursuant to prudential regulatory requirements applicable to the banking sector that is convertible to equity or written down if a pre-specified trigger event occurs and that has other features which are designed to aid loss absorbency in the event of a financial crisis.
Equity adjustments attributable to the issuance or redemption of Additional Tier One Capital are not included in the computation of GloBE Income or Loss.</t>
    </r>
  </si>
  <si>
    <t>3.2.10</t>
  </si>
  <si>
    <t>3.2.1.1.2.t, 3.2.4.1.a.3.t</t>
  </si>
  <si>
    <t>Issuer/Subscriber of Additional Tier One Capital/Restricted Tier One Capital distributions paid or payable</t>
  </si>
  <si>
    <t>N/A</t>
  </si>
  <si>
    <t>(i) Amounts recognized as an increase to the equity</t>
  </si>
  <si>
    <t>(ii) Amounts recognized as an expense</t>
  </si>
  <si>
    <t>Additional Tier One Capital, which is defined in Article 10.1 as an instrument issued by a Constituent Entity pursuant to prudential regulatory requirements applicable to the banking sector that is convertible to equity or written down if a pre-specified trigger event occurs and that has other features which are designed to aid loss absorbency in the event of a financial crisis.</t>
  </si>
  <si>
    <t>PLACEHOLDER - Conversion or write-off in the books of the Issuer/Subscriber</t>
  </si>
  <si>
    <t>Commentary addresses issuance and redemption (no impact on GloBE Income), but not conversion gain or loss, or write-off</t>
  </si>
  <si>
    <t>Adjustments for Chapter 7 - Tax neutrality and distribution regimes</t>
  </si>
  <si>
    <t>3.2.11 - ref to Chapter 7</t>
  </si>
  <si>
    <t>3.2.4.1.d</t>
  </si>
  <si>
    <t>Flow-through Entity reduction (UPE)</t>
  </si>
  <si>
    <t>If UPE is Flow-Through entity, GloBe Income shall be reduced by GloBE Income attributable to Ownership Interests if certain conditions apply</t>
  </si>
  <si>
    <t>7.1.1</t>
  </si>
  <si>
    <t>3.2.4.1.a.3.v</t>
  </si>
  <si>
    <t>Deductible Dividend Regime reduction (UPE)</t>
  </si>
  <si>
    <t>If UPE is subject to a Deductible Dividend Regime, GloBE Income shall be reduced by the amount distributed under regime if certain conditions apply.</t>
  </si>
  <si>
    <t>7.2.1</t>
  </si>
  <si>
    <t>3.2.4.1.a.3.w</t>
  </si>
  <si>
    <t>(Election) Eligible Distribution Tax Systems</t>
  </si>
  <si>
    <t>If a Constituent Entity is subject to an Eligible Distribution Tax System, amount of Deemed Distribution Tax can be added to Adjusted Covered Taxes. 
Annual election by jurisdiction.</t>
  </si>
  <si>
    <t>3.2.3.2.1</t>
  </si>
  <si>
    <t>(Election) Investment Entity Tax Transparency</t>
  </si>
  <si>
    <t>Election to treat an Investment Entity or Insurance Investment Entity as a Tax Transparent Entity if certain conditions apply. 
Five year election at Filing CE.</t>
  </si>
  <si>
    <t>3.2.4.3.3.f</t>
  </si>
  <si>
    <t>(Election) Taxable Distribution Method Election</t>
  </si>
  <si>
    <t>Election for CE-owner that is not an Investment Entity to apply the Taxable Distribution Method with respect to its Ownership Interest in an Investment Entity if certain conditions apply. 
Five year election at Filing CE.</t>
  </si>
  <si>
    <t>3.2.4.3.3.g</t>
  </si>
  <si>
    <t>Share and asset transactions</t>
  </si>
  <si>
    <t>Ambiguity in the current model rules. Presumably, companies will need to be able to trace the impact of any share / asset transactions through the financial statements and tax calculations.</t>
  </si>
  <si>
    <t>6.2-6.3, 9.1</t>
  </si>
  <si>
    <r>
      <rPr>
        <b/>
        <sz val="9"/>
        <color theme="1"/>
        <rFont val="Arial"/>
        <family val="2"/>
      </rPr>
      <t>Note for 2.98-2.107:</t>
    </r>
    <r>
      <rPr>
        <sz val="9"/>
        <color theme="1"/>
        <rFont val="Arial"/>
        <family val="2"/>
      </rPr>
      <t xml:space="preserve"> 
Additional consultation is required as there's ambiguity around these transactions in the current model rules, and impact may vary based on engagement-specific facts and circumstances.</t>
    </r>
  </si>
  <si>
    <r>
      <rPr>
        <sz val="9"/>
        <color theme="1"/>
        <rFont val="Arial"/>
        <family val="2"/>
      </rPr>
      <t>Business transfer by 3</t>
    </r>
    <r>
      <rPr>
        <vertAlign val="superscript"/>
        <sz val="9"/>
        <color theme="1"/>
        <rFont val="Arial"/>
        <family val="2"/>
      </rPr>
      <t>rd</t>
    </r>
    <r>
      <rPr>
        <sz val="9"/>
        <color theme="1"/>
        <rFont val="Arial"/>
        <family val="2"/>
      </rPr>
      <t xml:space="preserve"> Party in an asset deal - no adjustment</t>
    </r>
  </si>
  <si>
    <t>Buying entity receives step-up in book basis of assets. Same treatment for Pillar 2, regardless of when transaction took place (pre-transition period, transition period, or when GloBE rules are in effect)</t>
  </si>
  <si>
    <t>2.100</t>
  </si>
  <si>
    <t>Business transfer by 3rd party in a stock deal - remove basis related to purchase price accounting</t>
  </si>
  <si>
    <t>Buying entity receives step-up in book basis of assets (based on purchase price accounting). To the extent PPA was pushed down/recorded at entity level, the step-up must be removed from the asset basis for Pillar 2 purposes, and any amortization/depreciation related to purchase price accounting basis must be removed from GloBE income, regardless of when transaction took place (pre-transition period, transition period, or GloBE rules in effect)</t>
  </si>
  <si>
    <t>2.101</t>
  </si>
  <si>
    <r>
      <rPr>
        <sz val="9"/>
        <color theme="1"/>
        <rFont val="Arial"/>
        <family val="2"/>
      </rPr>
      <t>Business transfer by 3rd party in a stock deal treated as an asset sale under Article 6.2.2 (</t>
    </r>
    <r>
      <rPr>
        <u/>
        <sz val="9"/>
        <color theme="1"/>
        <rFont val="Arial"/>
        <family val="2"/>
      </rPr>
      <t>before</t>
    </r>
    <r>
      <rPr>
        <sz val="9"/>
        <color theme="1"/>
        <rFont val="Arial"/>
        <family val="2"/>
      </rPr>
      <t xml:space="preserve"> GloBE rules are in effect) - remove basis related to purchase price accounting</t>
    </r>
  </si>
  <si>
    <t>Buying entity receives step-up in book basis of assets (based on purchase price accounting). To the extent PPA was pushed down/recorded at entity level, the step-up must be removed from the asset basis for Pillar 2 purposes, and any amortization/depreciation related to purchase price accounting basis must be removed from GloBE income (assuming the transaction took place befor the Pillar 2 rules are effective).</t>
  </si>
  <si>
    <t>2.102</t>
  </si>
  <si>
    <r>
      <rPr>
        <sz val="9"/>
        <color theme="1"/>
        <rFont val="Arial"/>
        <family val="2"/>
      </rPr>
      <t>Business transfer by 3rd party in a stock deal treated as an asset sale under  Article 6.2.2 (</t>
    </r>
    <r>
      <rPr>
        <u/>
        <sz val="9"/>
        <color theme="1"/>
        <rFont val="Arial"/>
        <family val="2"/>
      </rPr>
      <t>after</t>
    </r>
    <r>
      <rPr>
        <sz val="9"/>
        <color theme="1"/>
        <rFont val="Arial"/>
        <family val="2"/>
      </rPr>
      <t xml:space="preserve"> GloBE rules are in effect) - no adjustment</t>
    </r>
  </si>
  <si>
    <t>Buying entity gets step-up in book basis of assets (based on purchase price accounting). Same treatment for Pillar 2 (no adjustment to GloBE Income), as long as gain on sale was brought into charge of qualifying income (i.e., the seller was taxed as if an asset sale).</t>
  </si>
  <si>
    <t>2.103</t>
  </si>
  <si>
    <t>Intercompany asset sale/transfer: common control (before transition period) - no adjustment</t>
  </si>
  <si>
    <r>
      <rPr>
        <sz val="9"/>
        <color theme="1"/>
        <rFont val="Arial"/>
        <family val="2"/>
      </rPr>
      <t xml:space="preserve">If common control applies, buying entity does </t>
    </r>
    <r>
      <rPr>
        <u/>
        <sz val="9"/>
        <color theme="1"/>
        <rFont val="Arial"/>
        <family val="2"/>
      </rPr>
      <t>not</t>
    </r>
    <r>
      <rPr>
        <sz val="9"/>
        <color theme="1"/>
        <rFont val="Arial"/>
        <family val="2"/>
      </rPr>
      <t xml:space="preserve"> receive step-up in book basis, but does get stepped-up tax basis - no adjustment to GloBE Income (see below for Adjusted Covered Taxes) therefore potential DTA upon transfer; must include DT movement in Adjusted Covered Taxes</t>
    </r>
  </si>
  <si>
    <t>2.104</t>
  </si>
  <si>
    <r>
      <rPr>
        <sz val="9"/>
        <color theme="1"/>
        <rFont val="Arial"/>
        <family val="2"/>
      </rPr>
      <t xml:space="preserve">Intercompany asset sale/transfer: </t>
    </r>
    <r>
      <rPr>
        <u/>
        <sz val="9"/>
        <color theme="1"/>
        <rFont val="Arial"/>
        <family val="2"/>
      </rPr>
      <t>no</t>
    </r>
    <r>
      <rPr>
        <sz val="9"/>
        <color theme="1"/>
        <rFont val="Arial"/>
        <family val="2"/>
      </rPr>
      <t xml:space="preserve"> common control (before transition period) - no adjustment</t>
    </r>
  </si>
  <si>
    <t>Buying entity receives step-up in book and tax basis (no DTA upon transfer) - may require adjustment to GloBE Income depending on whether there is book amortizatio/depreciation provided on such assets.</t>
  </si>
  <si>
    <t>2.105</t>
  </si>
  <si>
    <t>Intercompany asset sale/transfer (during transition period) - adjust basis to the seller's carrying value</t>
  </si>
  <si>
    <t>Buying entity gets step-up in book basis of assets. The step-up must be removed from the asset basis for Pillar 2 purposes and any amortization/depreciation related to step-up must be removed from GloBE Income</t>
  </si>
  <si>
    <t>Cross-border Intercompany asset sale/transfer: common control (after GloBE rules are in effect) - no adjustment</t>
  </si>
  <si>
    <r>
      <rPr>
        <sz val="9"/>
        <color theme="1"/>
        <rFont val="Arial"/>
        <family val="2"/>
      </rPr>
      <t xml:space="preserve">If common control applies, buying entity does </t>
    </r>
    <r>
      <rPr>
        <u/>
        <sz val="9"/>
        <color theme="1"/>
        <rFont val="Arial"/>
        <family val="2"/>
      </rPr>
      <t>not</t>
    </r>
    <r>
      <rPr>
        <sz val="9"/>
        <color theme="1"/>
        <rFont val="Arial"/>
        <family val="2"/>
      </rPr>
      <t xml:space="preserve"> get step-up in book basis, but does get stepped-up tax basis - no adjustment to GloBE Income (see below for Adjusted Covered Taxes)</t>
    </r>
  </si>
  <si>
    <r>
      <rPr>
        <sz val="9"/>
        <color theme="1"/>
        <rFont val="Arial"/>
        <family val="2"/>
      </rPr>
      <t xml:space="preserve">Cross-border Intercompany asset sale/transfer: </t>
    </r>
    <r>
      <rPr>
        <u/>
        <sz val="9"/>
        <color theme="1"/>
        <rFont val="Arial"/>
        <family val="2"/>
      </rPr>
      <t>no</t>
    </r>
    <r>
      <rPr>
        <sz val="9"/>
        <color theme="1"/>
        <rFont val="Arial"/>
        <family val="2"/>
      </rPr>
      <t xml:space="preserve"> common control (after GloBE rules are in effect) - no adjustment</t>
    </r>
  </si>
  <si>
    <t>Buying entity gets step-up in book and tax basis (no DTA upon transfer) - no adjustment to GloBE Income</t>
  </si>
  <si>
    <t>Computation of Adjusted Covered Taxes</t>
  </si>
  <si>
    <r>
      <rPr>
        <b/>
        <sz val="9"/>
        <color theme="1"/>
        <rFont val="Arial"/>
        <family val="2"/>
      </rPr>
      <t xml:space="preserve">Current tax expense accrued in Financial Accounting Net Income or Loss with respect to Covered Taxes for the Fiscal Year
</t>
    </r>
    <r>
      <rPr>
        <sz val="9"/>
        <color theme="1"/>
        <rFont val="Arial"/>
        <family val="2"/>
      </rPr>
      <t>SUBJECT TO THE ALLOCATION RULES APPLYING TO QUALIFYING INCOME OF PEs, HYBRIDS, REVERSE HYBRIDS, TRANSPARENT ENTITIES AND WITH RESPECT TO SHIPPING INCOME.</t>
    </r>
  </si>
  <si>
    <t>NOTE: All taxes paid and payable (i.e. all tax liabilities) should be recorded as a negative amount, whereas all taxes received, refunded etc, should be included as a positive amount.
Include here the taxes paid by the hybrid entity, PE, CFC, reverse hybrid (etc) itself or taxes allocated to income of the hybrid entity/PE/CFC/reverse hybrid/etc
Covered Taxes Includes:
a) Any Taxes recorded in the financial accounts of a Constituent Entity with respect to its income or profits are Covered Taxes. Taxes that are imposed on a subsequent distribution of profits. 
b) Taxes on the income of the Constituent Entity as well as its share of income of another Constituent Entity in which it owns an Ownership Interest. Thus, Taxes imposed on the Constituent Entity’s share of undistributed profits from a Tax Transparent Entity such as a partnership, Taxes imposed under a CFC Tax Regime, as well as Taxes imposed on distributions from another Constituent Entity are treated as Covered Taxes.
c) Taxes or surcharges imposed on the net income from specific activities, such as banking, or the exploration and production of oil and gas, irrespective of whether or not they apply in addition to a generally applicable income tax, would also fall within the general definition of a Covered Tax
d) Tax on net income of a constituent entity under Pillar One would be treated as a Covered Tax
e) Taxes on distributed profits imposed under an Eligible Distribution Tax System (if elected)
f) Taxes based on the number of units produced or commercial surface area, and which are used as substitutes for a generally applicable income tax under the laws of the jurisdiction
g) Taxes levied by reference to retained earnings and corporate equity
Covered Taxes Excludes:
a) Consumption taxes (Sales &amp; Use tax, Value Added Tax)
b) Excise taxes and other taxes on inputs
c) Digital Services Taxes
d) Stamp duty, ad valorem, and other taxes imposed on a transaction
e) Payroll and other employment based taxes
f) Property taxes
g) Top up taxes and refundable taxes
Fees and payments for privileges, services, property, or other benefits provided by government do not qualify as Taxes. Similarly, Taxes do not include fines and penalties nor do they include interest or similar charges with respect to payments of tax liabilities after the applicable due date.</t>
  </si>
  <si>
    <t>4.1, 4.3</t>
  </si>
  <si>
    <t>3.2.4.2.b.2</t>
  </si>
  <si>
    <t>Allocation of Taxes Between Constituent Entities: CFC Regimes</t>
  </si>
  <si>
    <t>3.2.4.2.b</t>
  </si>
  <si>
    <t>Tax imposed under a CFC regime on the CE - exclude from paying entity</t>
  </si>
  <si>
    <t>1.Determine the amount of CFC income that is included in taxable income of the main entity; (as calculated for Qualifying Income)
2.Determine the Main Entity’s tax liability arising from the inclusion of the CFC income. Note that pro rata is not appropriate if there are domestic losses or specific expense allocation/apportionment
CAP: With respect to passive income, the allocation to the CFC is the lower of the actual CFC tax paid or the TPT percentage without regard to the CFC regime taxes multiplied by CFC regime income</t>
  </si>
  <si>
    <t>4.3.2(c)</t>
  </si>
  <si>
    <t>Passive Income that is includible under the CFC Tax Regime in the financial accounts of a direct or indirect Constituent Entity-owner</t>
  </si>
  <si>
    <t>Rents, royalties, interest, etc. For limitation under Article 4.3.3</t>
  </si>
  <si>
    <t>4.3.3</t>
  </si>
  <si>
    <t>Covered Taxes included under the CFC Tax Regime of a Constituent Entity-owner in respect of Passive Income</t>
  </si>
  <si>
    <t>Under Article 4.3.3 the amount of Covered Taxes allocated pursuant to Articles 4.3.2(c) and (d) from a Constituent Entity-owner to a subsidiary in respect of Passive Income is limited to the lesser of the actual amount of Covered Taxes in respect of such Passive Income or the Top-up Tax Percentage that applies in the subsidiary jurisdiction, (determined without regard to the taxes to be pushed down to the subsidiary under the CFC Tax Regime or fiscal transparency rule), multiplied by the amount of the subsidiary’s Passive Income that is includible under the CFC Tax Regime or fiscal transparency rule.
To the extent Covered Taxes are not allocated because of the operation of Article 4.3.3, such Covered Taxes are included at the Constituent Entity-owner's</t>
  </si>
  <si>
    <t>GILTI Inclusion (including Sec. 78 Gross-up)</t>
  </si>
  <si>
    <t>Calc</t>
  </si>
  <si>
    <t>Sec. 250 Deduction related to GILTI Inclusion</t>
  </si>
  <si>
    <t>FTCs utilized in GILTI basket</t>
  </si>
  <si>
    <t>Tested Income of each Consituent Entity included in GILTI calculation</t>
  </si>
  <si>
    <t>This should be after USSH ownership percent has been applied and should be by Constituent Entity (not CFC)</t>
  </si>
  <si>
    <t>Allocation of Taxes Between Constituent Entities: PEs &amp; Flow-throughs</t>
  </si>
  <si>
    <t>Passive Income that is includible under the fiscal transparency rule in the financial accounts of a direct or indirect Constituent Entity-owner of a Hybrid entity</t>
  </si>
  <si>
    <t>Covered Taxes allocated to a Hybrid Entity by a Constituent Entity-owner in respect of Passive Income</t>
  </si>
  <si>
    <t>Subject to limitation under Article 4.3.3. To the extent Covered Taxes are not allocated because of the operation of Article 4.3.3, such Covered Taxes are included at the Constituent Entity-owner.</t>
  </si>
  <si>
    <t>4.3.2(d)</t>
  </si>
  <si>
    <t>Covered Taxes included in the financial accounts of a direct or indirect Constituent Entity-owner under a Anti-Hybrid-Mismatch Tax Regime</t>
  </si>
  <si>
    <t>Covered taxes arising in the location of the PE associated with GloBE income pursuant to Article 3.4.5</t>
  </si>
  <si>
    <t>Subject to limitation under Article 4.3.4</t>
  </si>
  <si>
    <t>4.3.4</t>
  </si>
  <si>
    <t>Allocation of Taxes Between Constituent Entities: Distributions</t>
  </si>
  <si>
    <t>Withholding Tax on distributed profits (transfer from recipient to payor)</t>
  </si>
  <si>
    <t>Included Dividend Withholding Tax and similar distribution taxes (net basis taxes) have to be removed from the recipient entity and added to Covered Tax of the distributing (payor) entity</t>
  </si>
  <si>
    <t>4.2.1(a)</t>
  </si>
  <si>
    <t>Tax paid by recipient on income that is exempt under GloBE rules</t>
  </si>
  <si>
    <t>If distributed income is exempt/not included in GloBE Income, taxes must be excluded from Covered Taxes (i.e., Dividends from shareholdings that are not short-term portfolio shareholdings, unless election is made to include all portfolio shareholdings)</t>
  </si>
  <si>
    <t>Taxes on distributed profits, deemed profit distributions, and non-business expenses imposed under an Eligible Distribution Tax System</t>
  </si>
  <si>
    <t>Specific treatment for Eligible Distribution Tax Systems
A distribution tax regime is a tax system that generally imposes income tax on a corporation when the corporation’s income is distributed or deemed to be distributed to its shareholders, rather than when it is earned.
Article 7.3.1 allows the filing constituent entity to make an annual election in respect of a constituent entity that is subject to an Eligible Distribution tax System to add the deemed distribution tax to the adjusted covered taxes for the fiscal year.
Deemed distribution tax is the lesser of (a) the amount necessary to increase the Effective Tax Rate computed under Article 5.2.1 for the jurisdiction for the Fiscal Year to the Minimum Rate or (b) the amount of distribution tax that would have been paid if the Constituent Entities in the jurisdiction had distributed all of their income that is subject to the Eligible Distribution Tax Regime during such Fiscal Year.</t>
  </si>
  <si>
    <t>4.2.1(b)</t>
  </si>
  <si>
    <t>Tax imposed in lieu of corporate income tax, including Withholding Tax on interest and royalties (to the extent not included above)</t>
  </si>
  <si>
    <r>
      <rPr>
        <sz val="9"/>
        <color theme="1"/>
        <rFont val="Arial"/>
        <family val="2"/>
      </rPr>
      <t xml:space="preserve">Amount of tax imposed in lieu of corporate income tax:
-Generally includes Withholding Taxes (such as on interest, rents and royalties) and other taxes on other categories of gross payments such as insurance premiums, provided such taxes are imposed as a substitution to income taxes, but exclude Dividend Withholding Taxes and similar distribution taxes. 
-State or local taxes, if accounted for separately from current tax, but only if </t>
    </r>
    <r>
      <rPr>
        <i/>
        <sz val="9"/>
        <color theme="1"/>
        <rFont val="Arial"/>
        <family val="2"/>
      </rPr>
      <t>creditable</t>
    </r>
    <r>
      <rPr>
        <sz val="9"/>
        <color theme="1"/>
        <rFont val="Arial"/>
        <family val="2"/>
      </rPr>
      <t xml:space="preserve"> against a generally applicable income tax at national level.
Taxes imposed in lieu of a generally applicable CIT would also include taxes arising from the Subject to Tax Rule.
The “in lieu of” concept also covers Taxes that are imposed on an alternative basis (i.e. other than net income), such as Taxes based on the number of units produced or commercial surface area, and which are used as substitutes for a generally applicable income tax under the laws of the jurisdiction.</t>
    </r>
  </si>
  <si>
    <t>4.2.1(c)</t>
  </si>
  <si>
    <t>Disqualified Refundable imputation tax</t>
  </si>
  <si>
    <t>Exclude from Covered Taxes. Disqualified Refundable Imputation Taxes, other than Qualified Imputation Taxes, are taxes that are initially imposed on the income of a Constituent Entity but when that income is distributed by way of dividend to the owners of the Constituent Entity, the Tax is refunded to the Constituent Entity or the owner or creditable against a tax liability of the owner other than a tax liability arising from the dividend.
Disqualified Refundable Imputation Taxes are not Covered Taxes. However, they must be added back to the Financial Accounting Net Income or Loss because such Taxes are essentially deposits that the MNE Group can have refunded at the time of its choosing by simply distributing a dividend. As such, they are not properly treated as an expense in the computation of GloBE Income or Loss. When Disqualified Refundable Imputation Taxes are paid or accrued and included as an expense in the Financial Accounting Net Income or Loss, they must be added back.
A taxpayer can make a deposit by prepaying a tax liability in a jurisdiction for a subsequent Fiscal year, such a prepayment will not increase Covered Taxes in the current fiscal year.</t>
  </si>
  <si>
    <t>4.2.2(d)</t>
  </si>
  <si>
    <t>Any increase or decrease in Covered Taxes recorded in equity or Other Comprehensive Income relating to amounts included in the computation of GloBE Income or Loss that will be subject to tax under local tax rules (other than tax effect of the Revaluation Method for PPE)</t>
  </si>
  <si>
    <t>If any adjustments are made to GloBE income for excluded equity gain/loss or included revaluation method gain/loss (adjustments for income accounted for in equity/OCI), corresponding adjustments to taxes related to that income must be made here (including WHT)</t>
  </si>
  <si>
    <t>4.1.1</t>
  </si>
  <si>
    <t>Reverse tax effect of the use of the Revaluation Method in case realisation method is elected.</t>
  </si>
  <si>
    <t>In case realisation method is elected and tax is booked in the P&amp;L - reverse any taxes booked in P&amp;L because of realisation</t>
  </si>
  <si>
    <t>In case realisation method is elected include taxes paid upon realisation of the gain</t>
  </si>
  <si>
    <t>In case realisation method is elected, tax is booked in the P&amp;L, and depreciation is lowered because of (de)valuation- reverse any taxes booked in P&amp;L because of lower depreciation</t>
  </si>
  <si>
    <t>Qualified Flow-through Tax Benefits derived through a Qualified Ownership Interest in a Tax Transparent Entity</t>
  </si>
  <si>
    <t>Invester in QOI is allowed to treat these tax benefits derived through the Tax Transparent as taxes paid to the extent of the investment. Tax benefits exceeding the QOI ivestment are treated as tax reductions.</t>
  </si>
  <si>
    <t>Feb AG 2.9</t>
  </si>
  <si>
    <t>3.2.4.2.a.3.e</t>
  </si>
  <si>
    <t>(Election) Foreign Exchange Hedge on Excluded Equity Gain or Loss</t>
  </si>
  <si>
    <t>Upon election, Covered Taxes on hedging gains/losses related to excluded equity investments need to be excluded from Adjusted Covered Taxes</t>
  </si>
  <si>
    <t>Additions to covered taxes of a Constituent Entity</t>
  </si>
  <si>
    <t>4.1.2</t>
  </si>
  <si>
    <t>Covered tax accrued as expense</t>
  </si>
  <si>
    <r>
      <rPr>
        <sz val="9"/>
        <color theme="1"/>
        <rFont val="Arial"/>
        <family val="2"/>
      </rPr>
      <t xml:space="preserve">This includes all taxes that meet the definition of covered taxes, but have been expensed (above the line) instead of included in the tax line (i.e., state and local corporate income taxes if </t>
    </r>
    <r>
      <rPr>
        <i/>
        <sz val="9"/>
        <color theme="1"/>
        <rFont val="Arial"/>
        <family val="2"/>
      </rPr>
      <t>deductible</t>
    </r>
    <r>
      <rPr>
        <sz val="9"/>
        <color theme="1"/>
        <rFont val="Arial"/>
        <family val="2"/>
      </rPr>
      <t xml:space="preserve"> at the national level).
This does not include taxes that are not related to profit or equity such as consumption taxes, VAT, sales tax, customs, excise stamp duty , Digital Service taxes, Payroll taxes, Property Taxes etc.</t>
    </r>
  </si>
  <si>
    <t>4.1.2(a)</t>
  </si>
  <si>
    <t>(Election) Amount of qualifying loss DTA used</t>
  </si>
  <si>
    <t>Article 4.5.1 establishes a deemed deferred tax asset at the Minimum Rate when there is a Net GloBE Loss for a jurisdiction in a Fiscal Year. This GloBE Loss Deferred Tax Asset may be carried forward under Article 4.5.2 and used in any subsequent Fiscal Year in which there is GloBE Income for the jurisdiction under Article 4.5.3. When a GloBE Loss Deferred Tax Asset is used in a subsequent Fiscal Year, the amount of GloBE Loss Deferred Tax Asset is added to Covered Taxes under Article 4.1.2.</t>
  </si>
  <si>
    <t>4.1.2(b)</t>
  </si>
  <si>
    <t>3.2.4.2.a.3.b</t>
  </si>
  <si>
    <t>Amount of UTP previously excluded and paid in the current year (excluding interest &amp; penalties)</t>
  </si>
  <si>
    <t>This amount can be included as a negative amount (increases ETR)
Current tax expense related to uncertain tax positions is disallowed, given the MNE Group’s determination (and possibly its explicit or implicit assertion to the relevant tax authority) that the taxes are not owed and the high degree of uncertainty with respect to whether such amounts will be paid in a future period.
These amounts may not be treated as Covered Taxes unless and until the amount is actually paid.</t>
  </si>
  <si>
    <t>4.1.2(c)</t>
  </si>
  <si>
    <t>3.2.4.2.a.3.c</t>
  </si>
  <si>
    <t xml:space="preserve">Amount of interest and penalties included in the UTP payment above (eliminate) </t>
  </si>
  <si>
    <t>Interest and penalties are to be eliminated from CT (note the difference with Net Tax Expenses)</t>
  </si>
  <si>
    <t>Amount of Qualified Refundable Tax Credit accrued as a reduction of tax expense</t>
  </si>
  <si>
    <t>Add back this amount. Should match with the amount to be added to GloBE Income (Qualified Refundable Tax Credits are treated as income items in the computation of GloBE Income or Loss)
A qualified refundable tax credit is defined in Article 10.1 as a credit that is designed in such a way that it becomes refundable within 4 years from when a Constituent Entity satisfies the conditions for receiving the credit (under domestic law of a jurisdiction in which the Constituent Entity is located). Refundable means that the amount of the credit that has not been applied already to reduce Covered Taxes is either payable as cash or cash equivalent (i.e., can be converted into cash or used as payment against other taxes). For this purpose, cash equivalent includes checks, short-term government debt instruments, and anything else treated as a cash equivalent under the financial accounting standard used in the Consolidated Financial Statements as well as the ability to use the credit to discharge liabilities other than a Covered Tax liability
A Qualified Refundable Tax Credit is treated as income for purposes of the GloBE Rules, which means the credit is taken into account in the denominator of the ETR computation and is not treated as reducing a Constituent Entity’s taxes in the year the refund or credit is claimed. All other refundable tax credits (i.e. Non-Qualified Refundable Tax Credits) are excluded from income but treated as a reduction to Covered Taxes in the period the refund or credit is claimed, which means they reduce the numerator of the ETR computation</t>
  </si>
  <si>
    <t>4.1.2(d)</t>
  </si>
  <si>
    <t>3.2.4.2.a.3.d</t>
  </si>
  <si>
    <t>Amount of Marketable Transferable Tax Credit accrued as a reduction of tax expense</t>
  </si>
  <si>
    <t>Add back this amount. Should match with the amount to be added to GloBE Income.
To the extent a credit, which is not a QRTC, meets the legal transferability standard and marketability standard, it can be treated as income rather than a reduction to taxes (similar treatment to QRTCs).</t>
  </si>
  <si>
    <t>Taxes or surcharges on specific activities such as banking or exploration of oil and gas.</t>
  </si>
  <si>
    <t>Covered Tax definition includes tax or surcharge on the net income from specific activities such as banking or the exploration or production of oil and gas, irrespective of whether or not they apply in addition to a generally applicable income tax. Check specific Guidance for Oil and Gas (C 28)</t>
  </si>
  <si>
    <t>4.2.1</t>
  </si>
  <si>
    <t>Reductions to covered taxes of a Constituent Entity (4.1.3)</t>
  </si>
  <si>
    <t>4.1.3</t>
  </si>
  <si>
    <t xml:space="preserve">Tax related to excluded income or loss under Chapter 3 - other than taxes on distribution paid by paying or receiving entity. </t>
  </si>
  <si>
    <t>This is the amount of tax related to all items of income that are excluded from GloBE Income (see above)</t>
  </si>
  <si>
    <t>4.1.3(a)</t>
  </si>
  <si>
    <t>3.2.4.2.a.3.f</t>
  </si>
  <si>
    <t>Non-Qualified Refundable Tax Credit not treated as a reduction to current tax expense</t>
  </si>
  <si>
    <t>This is a tax credit that has been treated as income in the financial accounts, but does not meet the definition of Qualifying Refundable Tax Credit, and therefore must be removed from (reduce) Covered Taxes.</t>
  </si>
  <si>
    <t>4.1.3(b)</t>
  </si>
  <si>
    <t>3.2.4.2.a.3.g</t>
  </si>
  <si>
    <t>Any portion of Marketable Transferable Tax Credit treated as income that does not meet the legal transferability and marketability standards</t>
  </si>
  <si>
    <t>This is a tax credit that has been treated as income in the financial accounts, but does not meet the definition of Marketable Transferable Tax Credit, and therefore must be removed from (reduce) Covered Taxes.</t>
  </si>
  <si>
    <t>Tax credit or refund, except for any QRTC or MTTC, that wasn’t treated as a reduction of tax expense</t>
  </si>
  <si>
    <r>
      <rPr>
        <sz val="9"/>
        <color theme="1"/>
        <rFont val="Arial"/>
        <family val="2"/>
      </rPr>
      <t xml:space="preserve">This is, essentially, a refund of a tax that meets the definition of Covered Tax </t>
    </r>
    <r>
      <rPr>
        <sz val="9"/>
        <color theme="1"/>
        <rFont val="Arial"/>
        <family val="2"/>
      </rPr>
      <t>(but does not meet the conditions for being a Qualified Refundable Tax Credit or Marketable Transferrable Tax Credit)</t>
    </r>
    <r>
      <rPr>
        <sz val="9"/>
        <color theme="1"/>
        <rFont val="Arial"/>
        <family val="2"/>
      </rPr>
      <t>, but was treated as income in the financial accounts. This amount needs to be removed from (reduce) Covered Taxes.</t>
    </r>
  </si>
  <si>
    <t>4.1.3(c)</t>
  </si>
  <si>
    <t>3.2.4.2.a.3.h</t>
  </si>
  <si>
    <t>Amount of tax expense related to Uncertain Tax Positions</t>
  </si>
  <si>
    <t>The entire amount has to be excluded, including movements related to existing UTPs.</t>
  </si>
  <si>
    <t>4.1.3(d)</t>
  </si>
  <si>
    <t>3.2.4.2.a.3.i</t>
  </si>
  <si>
    <t>Amount of current ax expense accrued (not expected) to be paid within 3 years</t>
  </si>
  <si>
    <t>All amounts included as Covered Tax, but not expected to be paid within 3 years after the end of the Fiscal Year have to be included here and removed from (reduce) Covered Taxes.</t>
  </si>
  <si>
    <t>4.1.3(e)</t>
  </si>
  <si>
    <t>3.2.4.2.a.3.j</t>
  </si>
  <si>
    <t>All current tax accrual amounts included in Covered Taxes in year T-3 that have not been paid by the end of the current Fiscal Year</t>
  </si>
  <si>
    <t>These Taxes have to be deducted from Covered Taxes in the year they were included in Covered Taxes, and the ETR for that year has to be recalculated, or in the current year based on election under Article 4.6.1 (see below).</t>
  </si>
  <si>
    <t>3.35(a)</t>
  </si>
  <si>
    <t>All current tax accrual amounts included in Covered Taxes that have not been paid within three years in excess of 1M EUR per year per jurisdiction</t>
  </si>
  <si>
    <t>These Taxes have to be deducted from Covered Taxes in the year they were included in Covered Taxes, and the ETR for that year has to be recalculated.
For financial impact assessment purposes only, will be calculated/adjusted for in Pillar Two Engine in aggregate</t>
  </si>
  <si>
    <t>4.6.1</t>
  </si>
  <si>
    <t>Current tax expense related to qualifying debt release (if elected)</t>
  </si>
  <si>
    <t>Exclude from Covered Taxes</t>
  </si>
  <si>
    <t>Covered taxes related to Aggregate Asset Gain (if elected in current year)</t>
  </si>
  <si>
    <t>Exclude from current year computation of Adjusted Covered Taxes</t>
  </si>
  <si>
    <t>3.2.6(a)</t>
  </si>
  <si>
    <t>3.2.4.2.a.3.l</t>
  </si>
  <si>
    <t>Interest on taxes is usually paid in the interest line (above the line). If booked in the tax line, this needs to be excluded from Covered Taxes</t>
  </si>
  <si>
    <t>Penalties related to taxes</t>
  </si>
  <si>
    <t>Penalties are booked on the tax line. The amount of penalties has to be excluded from Covered Taxes.</t>
  </si>
  <si>
    <t>Taxes paid by an insurance company with respect to returns to policyholders</t>
  </si>
  <si>
    <t>Exclude the charge of tax arising on policyholder returns from Covered Taxes pursuant to Article 4.2.2(e).</t>
  </si>
  <si>
    <t>4.2.2(e)</t>
  </si>
  <si>
    <t>3.2.4.1.a.3.s</t>
  </si>
  <si>
    <t>IIR Top-up Tax included in income tax expense of parent CE</t>
  </si>
  <si>
    <t>4.2.2(a)</t>
  </si>
  <si>
    <t>3.4.1.3.1.c</t>
  </si>
  <si>
    <t>Qualified Domestic Top-up tax included in income tax expense</t>
  </si>
  <si>
    <t>4.2.2(b)</t>
  </si>
  <si>
    <t>3.3.1.e</t>
  </si>
  <si>
    <t>UTPR taxes included in income tax expense</t>
  </si>
  <si>
    <t>4.2.2(c)</t>
  </si>
  <si>
    <t>3.3.4.2</t>
  </si>
  <si>
    <r>
      <rPr>
        <b/>
        <sz val="9"/>
        <color theme="1"/>
        <rFont val="Arial"/>
        <family val="2"/>
      </rPr>
      <t xml:space="preserve">Post filing adjustments </t>
    </r>
    <r>
      <rPr>
        <sz val="9"/>
        <color theme="1"/>
        <rFont val="Arial"/>
        <family val="2"/>
      </rPr>
      <t>(i.e. adjusted after the return with respect to that year was filed.)</t>
    </r>
  </si>
  <si>
    <t>Post filing adjustments are defined as changes in the amount of income recognised for local tax purposes due to an examination of the tax returns by the tax authorities or a review of the tax returns by tax advisers or due to errors or more accurate estimates of the tax liability after the GloBE Information Return is filed.
Article 4.6.1 permits the MNE Group to treat increases to liabilities for Covered Taxes in previous Fiscal Years as current year tax increases for purposes of the GloBE Rules. Similarly, an immaterial decrease for Covered Taxes may be treated as a reduction to Covered Taxes in the current Fiscal Year
Increases to Covered Taxes are only taken into account in the current Fiscal Year
Article 4.6.1 generally requires a re-computation of the ETR and Top-up Tax for the Fiscal Year to which the tax adjustment relates in the case of a decrease in Covered Taxes. However, a taxpayer may elect to include an immaterial decrease in the current Fiscal Year. An immaterial decrease in Covered Taxes is an aggregate reduction that is less than EUR 1 million in the Adjusted Covered Taxes determined for the jurisdiction for a Fiscal Year.</t>
  </si>
  <si>
    <t>3.2.4.2.a.3.k</t>
  </si>
  <si>
    <t>Post filing adjustments - included increase in current FY; reverse and analyze decrease based on rules below</t>
  </si>
  <si>
    <t>All increases have to be taken into account in the current Fiscal Year. If decrease, reverse entire amount in CY and analyze which amounts should be included in each year based on below.</t>
  </si>
  <si>
    <t>(Election) Post filing adjustments - decrease &lt; 1M EUR per jurisdiction per year</t>
  </si>
  <si>
    <t>These decreases typically have to be taken into account in the year they relate to, but if the change is less than 1M EUR per jurisdiction per year (in aggregate), taxpayer can elect to include in the current Fiscal Year</t>
  </si>
  <si>
    <t>Post filing adjustments - decrease &gt; 1M EUR per jurisdiction per year - deduct from CT in the year the tax liability is re-calculated</t>
  </si>
  <si>
    <t>These decreases have to be taken into account in the year they relate to and the ETR has to be recalculated. Any additional Top-up Tax has to be allocated in the current Fiscal Year.</t>
  </si>
  <si>
    <t>Deferred Tax Alternative A: Total Deferred Tax Adjustment Amount</t>
  </si>
  <si>
    <t>Finance / Tax / FP&amp;A</t>
  </si>
  <si>
    <r>
      <rPr>
        <sz val="9"/>
        <color theme="1"/>
        <rFont val="Arial"/>
        <family val="2"/>
      </rPr>
      <t xml:space="preserve">This is the amount to be added to Current Tax </t>
    </r>
    <r>
      <rPr>
        <sz val="9"/>
        <color theme="1"/>
        <rFont val="Arial"/>
        <family val="2"/>
      </rPr>
      <t>(including any deferred taxes booked in a consolidation entity that needs to be pushed down)</t>
    </r>
    <r>
      <rPr>
        <sz val="9"/>
        <color theme="1"/>
        <rFont val="Arial"/>
        <family val="2"/>
      </rPr>
      <t>. Note that the amount can be positive (reducing ETR) or negative (increasing ETR). 
Accrual/increase of Tax Assets and release/reduction of Tax Liabilities has to be recorded as a positive amount whereas the use/decrease of Tax Assets and Accrual/increase of Tax Liabilities has to be recorded as a negative amount.
In both cases interest and penalties cannot be included.</t>
    </r>
  </si>
  <si>
    <t>3.2.4.2.a.3.q</t>
  </si>
  <si>
    <t>Deferred tax expense accrued in the CE's financial accounts</t>
  </si>
  <si>
    <t>This is the total movement in Deferred Tax for the year (note the sign convention above), excluding deferred tax related to other entities</t>
  </si>
  <si>
    <t>4.4.1</t>
  </si>
  <si>
    <t>3.2.4.2.c.2</t>
  </si>
  <si>
    <t>Deferred tax booked in a different (consolidation) entity that has to be recorded in the CE. Include here with respect to the CE.</t>
  </si>
  <si>
    <t>Remove from consolidation entity and include in CE (to the extent applicable/allowable)</t>
  </si>
  <si>
    <t>Deferred tax booked in a different (consolidation) entity that has to be recorded in the CE. Eliminate here from the Constituent Entity where the items were recorded in books.</t>
  </si>
  <si>
    <t>Items excluded from the computation of GloBE Income or Loss (Chapter 3)</t>
  </si>
  <si>
    <t>All Deferred Tax Amounts related to an item that was excluded from the calculation of Qualifying Income. These amounts have to be excluded (reversed). The amount of DTA increase or DTL decrease has to be recorded as a negative amount . The amount of DTA decrease or DTL increase has to be recorded as a positive amount.</t>
  </si>
  <si>
    <t>4.4.1(a) + Chapter 3</t>
  </si>
  <si>
    <t>3.2.4.2.c.3.a</t>
  </si>
  <si>
    <t>Reverse DTA on stock-based compensation booked at vest with respect to jurisdictions that have elected to base the deduction on the tax deduction.</t>
  </si>
  <si>
    <t>Reverse DT movement related to pension expense accruals.</t>
  </si>
  <si>
    <t>DTA related to equity gain or loss subject to the Equity Investment Inclusion Election</t>
  </si>
  <si>
    <t xml:space="preserve">Disallowed Accruals </t>
  </si>
  <si>
    <t>Disallowed accrual: Portion of deferred tax relating to UTP, Outside Basis Differences. 
Article 4.4.2 provides for certain adjustments to the Total Deferred Tax Adjustment Amount. The first adjustment in paragraph (a) operates to take into account any Disallowed Accrual or Unclaimed Accrual that has been paid during the Fiscal Year. As discussed in the Article 4.4.1 Commentary, such amounts were not taken into account when generated due to the speculative nature of when and whether such Taxes would be paid. However, once such Taxes are paid it is appropriate to take them into account for GloBE purposes</t>
  </si>
  <si>
    <t>4.4.1(b)</t>
  </si>
  <si>
    <t>21.3.a</t>
  </si>
  <si>
    <t>Deferred tax expense that relates to DTL disallowed accruals</t>
  </si>
  <si>
    <t>3.2.4.2.c.3.b</t>
  </si>
  <si>
    <t>Amount of the reversal that relates to DTL disallowed accruals</t>
  </si>
  <si>
    <t>3.2.4.2.c.3.h</t>
  </si>
  <si>
    <t>(Election) Eliminate Unclaimed Accruals</t>
  </si>
  <si>
    <t>Unclaimed accrual: Deferred Taxes not expected to be paid in 5 years. Taxpayer can choose not to include this DTL in the Tot DT Adj Amount. These amounts have to be excluded (reversed). The amount of DTA increase or DTL decrease has to be recorded as a negative amount . The amount of DTA decrease or DTL increase has to be recorded as a positive amount.</t>
  </si>
  <si>
    <t>4.4.7</t>
  </si>
  <si>
    <t>3.2.4.3.2.b</t>
  </si>
  <si>
    <t>Deferred tax expense with respect to unclaimed accruals</t>
  </si>
  <si>
    <t>Amounts accrued with respect to uncertain tax positions are disallowed, given the MNE Group’s determination (and possibly its explicit or implicit assertion to the relevant tax authority) that the Taxes are not owed and the high uncertainty with respect to whether such amounts will be paid in a future period.
Taxes levied upon distributions, such as withholding taxes and net basis taxes on dividends received, are generally imposed when an entity makes a distribution to its shareholder(s). Given that the MNE Group generally decides the timing of such distributions between Constituent Entities, it would be inappropriate to provide a current increase to Adjusted Covered Taxes for deferred tax amounts accrued in respect of distribution taxes.</t>
  </si>
  <si>
    <t>3.2.4.2.c.3.c</t>
  </si>
  <si>
    <t>Amount of the reversal that relates to DTL unclaimed accruals</t>
  </si>
  <si>
    <t xml:space="preserve">Re-measurement of Deferred Tax with respect to a change in the applicable domestic tax rate </t>
  </si>
  <si>
    <t>To prevent distortions, paragraph (c) excludes valuation adjustments or accounting recognition adjustments with respect to deferred tax assets.
These amounts have to be reversed (i.e. no net movement in Deferred Tax). The amount of DTA increase or DTL decrease has to be recorded as a negative amount . The amount of DTA decrease or DTL increase has to be recorded as a positive amount.</t>
  </si>
  <si>
    <t>4.4.1(d)</t>
  </si>
  <si>
    <t>3.2.4.2.c.3.e</t>
  </si>
  <si>
    <t>If the domestic tax rate is reduced, and results in the application of a rate below the Minimum Rate (as well as a reduction in excess of EUR 1M), the amount of remeasurement has to be eliminated from the current year.</t>
  </si>
  <si>
    <t>Deferred tax amount needs to be adjusted to the tax amount that will actually be paid upon reversal of the position. If the reduction is &gt; EUR 1M (per year, per jurisdiction) the accrual year has to be recomputed.</t>
  </si>
  <si>
    <t>4.6.2</t>
  </si>
  <si>
    <t>3.2.4.2.c.3.k</t>
  </si>
  <si>
    <r>
      <rPr>
        <sz val="9"/>
        <color theme="1"/>
        <rFont val="Arial"/>
        <family val="2"/>
      </rPr>
      <t xml:space="preserve">Re-measurement with respect to a change in the applicable domestic tax rate (rate increases from a percentage below 15%) - </t>
    </r>
    <r>
      <rPr>
        <u/>
        <sz val="9"/>
        <color theme="1"/>
        <rFont val="Arial"/>
        <family val="2"/>
      </rPr>
      <t>in the year of remeasurement</t>
    </r>
    <r>
      <rPr>
        <sz val="9"/>
        <color theme="1"/>
        <rFont val="Arial"/>
        <family val="2"/>
      </rPr>
      <t xml:space="preserve"> - eliminate the DTL increase</t>
    </r>
  </si>
  <si>
    <r>
      <rPr>
        <sz val="9"/>
        <color theme="1"/>
        <rFont val="Arial"/>
        <family val="2"/>
      </rPr>
      <t xml:space="preserve">These amounts have to be reversed. The amount of DTA increase or DTL decrease has to be recorded as a negative amount. The amount of DTA decrease or DTL increase has to be recorded as a positive amount.
</t>
    </r>
    <r>
      <rPr>
        <b/>
        <sz val="9"/>
        <color theme="1"/>
        <rFont val="Arial"/>
        <family val="2"/>
      </rPr>
      <t>Note</t>
    </r>
    <r>
      <rPr>
        <sz val="9"/>
        <color theme="1"/>
        <rFont val="Arial"/>
        <family val="2"/>
      </rPr>
      <t xml:space="preserve"> that the recast of deferred tax expense may either be performed on an item-by-item basis or in the aggregate for all items recorded at the same rate, as the result should remain unchanged. When a deferred tax asset or deferred tax liability reverses it will reverse at the same amount and rate at which it has been recorded</t>
    </r>
  </si>
  <si>
    <t>4.6.3</t>
  </si>
  <si>
    <t>3.2.4.2.c.3.l</t>
  </si>
  <si>
    <r>
      <rPr>
        <sz val="9"/>
        <color theme="1"/>
        <rFont val="Arial"/>
        <family val="2"/>
      </rPr>
      <t xml:space="preserve">Re-measurement with respect to a change in the applicable domestic tax rate (rate increases from a percentage below 15%) - </t>
    </r>
    <r>
      <rPr>
        <u/>
        <sz val="9"/>
        <color theme="1"/>
        <rFont val="Arial"/>
        <family val="2"/>
      </rPr>
      <t>in the year of release</t>
    </r>
    <r>
      <rPr>
        <sz val="9"/>
        <color theme="1"/>
        <rFont val="Arial"/>
        <family val="2"/>
      </rPr>
      <t xml:space="preserve"> - include the DTL increase previously eliminated</t>
    </r>
  </si>
  <si>
    <t>Include the amount previously reversed</t>
  </si>
  <si>
    <t>Generation and use of tax credits, except for tax credits on the opening balance sheet of the Transition Year (the first year Pillar 2 applies to a jurisdiction).</t>
  </si>
  <si>
    <r>
      <rPr>
        <sz val="9"/>
        <color theme="1"/>
        <rFont val="Arial"/>
        <family val="2"/>
      </rPr>
      <t xml:space="preserve">Because the generation and use of tax credits is excluded from the Total Deferred Tax Adjustment Amount, any movement in deferred tax expense arising from the generation and use of such tax credits is excluded from the computation of Adjusted Covered Taxes. For example, when an excess foreign tax credit carry-forward is generated, the deferred tax asset associated with such carry-forward will not reduce Adjusted Covered Taxes since it is excluded from the Total Deferred Tax Adjustment Amount under Article 4.4.1(e). Conversely, when such foreign tax credit carry-forward is used in a subsequent Fiscal Year, the use of such deferred tax asset will not result in an increase to Adjusted Covered Taxes for the same reason. This results in the same outcome as if no deferred tax asset for the carry-forward of a foreign tax credit was recorded at all.
These include both investment credits and foreign tax credits. Foreign tax credits are credits granted in a jurisdiction due to a tax liability imposed in another jurisdiction or imposed on profits distributed by another entity.
These amounts must be reversed. The amount of DTA increase or DTL decrease has to be recorded as a negative amount. The amount of DTA decrease or DTL increase has to be recorded as a positive amount.
Note: DTAs for tax credits on the opening balance sheet of the Transition Year are good DTAs and should not be reversed
Because deferred tax assets arising from the generation of tax credits are excluded from the Total Deferred Tax Adjustment Amount and will not reduce Adjusted Covered Taxes, the generation of tax credits should not give rise to Top-up Tax under Article 4.1.5.4
</t>
    </r>
    <r>
      <rPr>
        <sz val="9"/>
        <color theme="1"/>
        <rFont val="Arial"/>
        <family val="2"/>
      </rPr>
      <t>The Administrative guidance provided an exception to include the deferred tax expense amounts in the Total Deferred Tax Adjustment if certain criteria are met. Article 4.4.1(e) shall not apply in the case of a Substitute Loss Carry-forward DTA. For this purpose, a Substitute Loss Carry-forward DTA arises where all of the following apply:
a. the jurisdiction requires that foreign source income offset domestic source losses before foreign tax credits may be applied against tax imposed on foreign source income;
b. the Constituent Entity has a domestic tax loss that is fully or partially offset by foreign source income; and
c. the domestic tax regime allows foreign tax credits to be used to offset a tax liability in a subsequent year in relation to income that is included in the computation of the Constituent Entity’s GloBE Income or Loss.
Where all of the above requirements are met, the deferred tax expense attributable to the Substitute Loss Carry-forward DTA shall be included in the Constituent Entity’s Total Deferred Tax Adjustment Amount in the Fiscal Year that it arises and in the Fiscal Year (or Years) it reverses, but only to the extent the foreign tax credit that gave rise to the Substitute Loss Carry-forward DTA is used to offset tax liability on income included in the Constituent Entity’s GloBE Income or Loss. The amount of a Substitute Loss Carry-forward DTA is equal to lesser of (i) the amount of the foreign tax credit in respect of the foreign source income inclusion that the domestic tax regime allows to be carried forward from the year in which the Constituent Entity had a tax loss (before taking into account any foreign source income) to a subsequent year; and (ii) the amount of the Constituent Entity’s tax loss for the tax year (before taking into account any foreign source income) multiplied by the applicable domestic tax rate. The Substitute Loss Carry-forward DTA is subject to the exclusion in Article 4.4.1(a) and must be recast at the Minimum Rate.</t>
    </r>
  </si>
  <si>
    <t>4.4.1(e)</t>
  </si>
  <si>
    <t>3.2.4.2.c.3.f</t>
  </si>
  <si>
    <t>DTA related to domestic loss creating FTC carry forward in a CFC regime (Substitute Loss Carry Forward)</t>
  </si>
  <si>
    <t>Substitute Loss Carry-forward DTA arises where all of the following apply:
(a) the jurisdiction requires that foreign source income offset domestic source losses before foreign tax credits may be applied against tax imposed on foreign source income
(b) the Constituent Entity has a domestic tax loss that is fully or partially offset by foreign source income; and
(c) the domestic tax regime allows foreign tax credits to be used to offset a tax liability in a subsequent year in relation to income that is included in the computation of the Constituent Entity’s GloBE Income or Loss.</t>
  </si>
  <si>
    <t>Deferred Tax movement related to qualifying debt release (if elected)</t>
  </si>
  <si>
    <r>
      <rPr>
        <sz val="9"/>
        <color theme="1"/>
        <rFont val="Arial"/>
        <family val="2"/>
      </rPr>
      <t xml:space="preserve">Increased by the amount of any Disallowed Accrual or Unclaimed Accrual </t>
    </r>
    <r>
      <rPr>
        <u/>
        <sz val="9"/>
        <color theme="1"/>
        <rFont val="Arial"/>
        <family val="2"/>
      </rPr>
      <t>paid</t>
    </r>
    <r>
      <rPr>
        <sz val="9"/>
        <color theme="1"/>
        <rFont val="Arial"/>
        <family val="2"/>
      </rPr>
      <t xml:space="preserve"> during the current FY</t>
    </r>
  </si>
  <si>
    <t>These amounts have to be reversed (i.e. no net movement in Deferred Tax). The amount of DTA increase or DTL decrease has to be recorded as a negative amount . The amount of DTA decrease or DTL increase has to be recorded as a positive amount.</t>
  </si>
  <si>
    <t>4.4.2(a)</t>
  </si>
  <si>
    <t xml:space="preserve">Loss Carry Back: The release of a deemed DTA in case a current year loss can be carried back to prior years. </t>
  </si>
  <si>
    <t>The refund of Covered Taxes relating to the prior year must be matched with a corresponding adjustment to reflect a carry back of the domestic tax loss that results in outcomes that are consistent with the treatment of carry-forward losses. IF members have agreed that, in the case of a loss carry-back under local law, the domestic tax loss shall be treated as giving rise to a deferred tax asset in the same manner in which it would have under the GloBE Rules had the loss been set up as a carry-forward</t>
  </si>
  <si>
    <t>The amount of any Recaptured Deferred Tax Liability determined in a preceding FY which has been paid during the FY</t>
  </si>
  <si>
    <t>Amount of any recaptured deferred tax liability determined in a preceding fiscal year which has been paid during the fiscal year
These amounts can be recorded as a negative amount (tax paid) increasing the ETR. Record this amount at the domestic rate.</t>
  </si>
  <si>
    <t>4.4.2(b)</t>
  </si>
  <si>
    <t>21.3.b</t>
  </si>
  <si>
    <t>3.2.4.2.c.3.i</t>
  </si>
  <si>
    <t>DTA attributable to current year losses recognized in Deferred Tax (release or accrual)</t>
  </si>
  <si>
    <r>
      <rPr>
        <sz val="9"/>
        <color theme="1"/>
        <rFont val="Arial"/>
        <family val="2"/>
      </rPr>
      <t xml:space="preserve">The Administrative guidance provided an "Excess Negative Tax Expense" administrative procedure when the following is applicable:
(i) Article 4.1.5: GloBE Loss with negative Adjusted Covered Taxes, but only applicable to the extent Negative Adjusted Taxes are less than 15% of GloBE loss. This administrative procedure is </t>
    </r>
    <r>
      <rPr>
        <b/>
        <u/>
        <sz val="9"/>
        <color theme="1"/>
        <rFont val="Arial"/>
        <family val="2"/>
      </rPr>
      <t>elective</t>
    </r>
    <r>
      <rPr>
        <b/>
        <sz val="9"/>
        <color theme="1"/>
        <rFont val="Arial"/>
        <family val="2"/>
      </rPr>
      <t xml:space="preserve"> if Article 4.1.5 applies.
</t>
    </r>
    <r>
      <rPr>
        <sz val="9"/>
        <color theme="1"/>
        <rFont val="Arial"/>
        <family val="2"/>
      </rPr>
      <t xml:space="preserve">(ii) Article 5.2.1: GloBE Income and negative ETR, which will result in a top-up tax because a negative percentage will be subtracted from the 15% min rate. This administrative procedure is </t>
    </r>
    <r>
      <rPr>
        <b/>
        <u/>
        <sz val="9"/>
        <color theme="1"/>
        <rFont val="Arial"/>
        <family val="2"/>
      </rPr>
      <t>mandatory</t>
    </r>
    <r>
      <rPr>
        <b/>
        <sz val="9"/>
        <color theme="1"/>
        <rFont val="Arial"/>
        <family val="2"/>
      </rPr>
      <t xml:space="preserve"> if Article 5.2.1 applies.
</t>
    </r>
    <r>
      <rPr>
        <u/>
        <sz val="9"/>
        <color theme="1"/>
        <rFont val="Arial"/>
        <family val="2"/>
      </rPr>
      <t xml:space="preserve">Applying the administrative procedure 
</t>
    </r>
    <r>
      <rPr>
        <sz val="9"/>
        <color theme="1"/>
        <rFont val="Arial"/>
        <family val="2"/>
      </rPr>
      <t xml:space="preserve">- An MNE Group that elects (because of Art. 4.1.5) or is required (because of Art. 5.2.1) to apply the Excess Negative Tax Expense administrative procedure shall exclude the Excess Negative Tax Expense from its aggregate Adjusted Covered Taxes computed for the Fiscal Year and establish an Excess Negative Tax Expense Carry-forward. 
- The Excess Negative Tax Expense for a Fiscal Year in which the MNE Group realizes no GloBE Income for the jurisdiction is equal to the amount computed under Article 4.1.5 for that Fiscal Year. 
- The Excess Negative Tax Expense for a Fiscal Year in which the MNE Group realizes positive GloBE Income for the jurisdiction is equal to the negative Adjusted Covered Taxes for that Fiscal Year. 
- In each subsequent Fiscal Year in which the MNE Group has positive GloBE Income and Adjusted Covered Taxes for the jurisdiction, the MNE Group shall decrease (but not below zero) the aggregate Adjusted Covered Taxes by the remaining balance of the Excess Negative Tax Expense Carry-forward. Then, the MNE Group shall reduce the balance of the Excess Negative Tax Expense Carry-forward by the same amount. 
- Under the Excess Negative Tax Expense administrative procedure, the Excess Negative Tax Expense attributable to an amount of a loss that is carried back and applied against income for prior taxable years for domestic tax purposes must be taken into account under Article 4.1.5 currently and cannot be included in the Excess Negative Tax Expense Carry-forward. </t>
    </r>
  </si>
  <si>
    <t>4.4.3</t>
  </si>
  <si>
    <t>Current year losses with no corresponding DTA recognized</t>
  </si>
  <si>
    <t>E.g. Valuation Allowance
In case a DTA was not recognized in financial accounts because recognition criteria weren't met.</t>
  </si>
  <si>
    <t>4.4.2(c)</t>
  </si>
  <si>
    <t>3.2.4.2.c.3.j</t>
  </si>
  <si>
    <t>Deferred Taxes on Share and asset transactions</t>
  </si>
  <si>
    <t>Still ambiguity in the current model rules</t>
  </si>
  <si>
    <t>3.2.4.2.c.3.p</t>
  </si>
  <si>
    <r>
      <rPr>
        <b/>
        <sz val="9"/>
        <color theme="1"/>
        <rFont val="Arial"/>
        <family val="2"/>
      </rPr>
      <t>Note for 3.83-3.92:</t>
    </r>
    <r>
      <rPr>
        <sz val="9"/>
        <color theme="1"/>
        <rFont val="Arial"/>
        <family val="2"/>
      </rPr>
      <t xml:space="preserve"> 
Additional consultation is required as there's ambiguity around these transactions in the current model rules, and impact may vary based on engagement-specific facts and circumstances.</t>
    </r>
  </si>
  <si>
    <t>No adjustment to deferreds, but may need to remove DT related to amortization under Article 4.4.4</t>
  </si>
  <si>
    <t>Business transfer by 3rd party in a stock deal - remove DT related to purchase price accounting basis</t>
  </si>
  <si>
    <t>Remove DT on amortization/depreciation related to purchase price accounting that is removed from GloBE income, as well as relevant DT related to amortization under Article 4.4.4</t>
  </si>
  <si>
    <r>
      <rPr>
        <sz val="9"/>
        <color theme="1"/>
        <rFont val="Arial"/>
        <family val="2"/>
      </rPr>
      <t>Business transfer by 3rd party in a stock deal treated as an asset sale under  Article 6.2.2 (</t>
    </r>
    <r>
      <rPr>
        <u/>
        <sz val="9"/>
        <color theme="1"/>
        <rFont val="Arial"/>
        <family val="2"/>
      </rPr>
      <t>before</t>
    </r>
    <r>
      <rPr>
        <sz val="9"/>
        <color theme="1"/>
        <rFont val="Arial"/>
        <family val="2"/>
      </rPr>
      <t xml:space="preserve"> GloBE rules are in effect) - remove DT related to purchase price accounting basis</t>
    </r>
  </si>
  <si>
    <t>Intercompany asset sale/transfer: common control (before transition period) - include DTA movement in GloBE period</t>
  </si>
  <si>
    <r>
      <rPr>
        <sz val="9"/>
        <color theme="1"/>
        <rFont val="Arial"/>
        <family val="2"/>
      </rPr>
      <t xml:space="preserve">If common control, buying entity does </t>
    </r>
    <r>
      <rPr>
        <u/>
        <sz val="9"/>
        <color theme="1"/>
        <rFont val="Arial"/>
        <family val="2"/>
      </rPr>
      <t>not</t>
    </r>
    <r>
      <rPr>
        <sz val="9"/>
        <color theme="1"/>
        <rFont val="Arial"/>
        <family val="2"/>
      </rPr>
      <t xml:space="preserve"> get step-up in book basis, but does get stepped-up tax basis; therefore potential DTA upon transfer; must include DT movement in Adjusted Covered Taxes in GloBE period
NOTE: under IFRS, if transaction has "business purpose" under financial accounting rules, buying entity </t>
    </r>
    <r>
      <rPr>
        <u/>
        <sz val="9"/>
        <color theme="1"/>
        <rFont val="Arial"/>
        <family val="2"/>
      </rPr>
      <t>does</t>
    </r>
    <r>
      <rPr>
        <sz val="9"/>
        <color theme="1"/>
        <rFont val="Arial"/>
        <family val="2"/>
      </rPr>
      <t xml:space="preserve"> get step-up in book basis and no DTA upon transfer</t>
    </r>
  </si>
  <si>
    <t>Intercompany asset sale/transfer (during transition period) - remove DT related to step-up basis</t>
  </si>
  <si>
    <t>Remove DT on amortization/depreciation related to stepped-up basis.</t>
  </si>
  <si>
    <t>Cross-border Intercompany asset sale/transfer: common control (after GloBE rules are in effect) - include DTA movement in GloBE period</t>
  </si>
  <si>
    <r>
      <rPr>
        <sz val="9"/>
        <color theme="1"/>
        <rFont val="Arial"/>
        <family val="2"/>
      </rPr>
      <t xml:space="preserve">If common control, buying entity does </t>
    </r>
    <r>
      <rPr>
        <u/>
        <sz val="9"/>
        <color theme="1"/>
        <rFont val="Arial"/>
        <family val="2"/>
      </rPr>
      <t>not</t>
    </r>
    <r>
      <rPr>
        <sz val="9"/>
        <color theme="1"/>
        <rFont val="Arial"/>
        <family val="2"/>
      </rPr>
      <t xml:space="preserve"> get step-up in book basis, but does get stepped-up tax basis; therefore potential DTA upon transfer; must include DT movement in Adjusted Covered Taxes in GloBE period
NOTE: under IFRS, if transaction has "business purpose" under financial accounting rules, buying entity </t>
    </r>
    <r>
      <rPr>
        <u/>
        <sz val="9"/>
        <color theme="1"/>
        <rFont val="Arial"/>
        <family val="2"/>
      </rPr>
      <t>does</t>
    </r>
    <r>
      <rPr>
        <sz val="9"/>
        <color theme="1"/>
        <rFont val="Arial"/>
        <family val="2"/>
      </rPr>
      <t xml:space="preserve"> get step-up in book basis and no DTA upon transfer. This would align book and tax basis post-transfer. </t>
    </r>
  </si>
  <si>
    <t>Additional calculation rules regarding the Total Deferred Tax Adjustment Amount</t>
  </si>
  <si>
    <t>Calculation included separately because recording the adjustments at the max rate of 15% in the lines above will make it harder to trace the adjustments back to source.
Calculation rule: Adjust the Total Deferred Tax Adjustment amount to 15% in case the domestic rate is higher.</t>
  </si>
  <si>
    <t>If the domestic rate is lower than 15% the DTAs related to losses can be adjusted to 15%. The other DTAs and DTL are recorded at the (lower) domestic rate.</t>
  </si>
  <si>
    <t>The starting point for the Total Deferred Tax Adjustment Amount is the amount of deferred tax expense accrued in the financial accounts of a Constituent Entity if the applicable tax rate is below the Minimum Rate or, in any other case, such deferred tax expense recast at the Minimum Rate. Deferred tax expense for the Fiscal Year is comprised of the net movement in deferred tax assets and liabilities between the beginning and end of the Fiscal Year</t>
  </si>
  <si>
    <t>Release or expiration of DTA (not included in 'regular' Deferred Tax)</t>
  </si>
  <si>
    <t>If DTA was not included in DT because recognition criteria weren't met, than the release will not be included in the Total Deferred Tax Adjustment amount. Therefore, the release needs to be captured separately.
As recognition and valuation allowance do not apply a P2 DTA can expire without any corresponding movement in the Financial Accounts because it may never have been recognised</t>
  </si>
  <si>
    <t>4.4.1(c)</t>
  </si>
  <si>
    <t>3.2.4.2.c.3.d</t>
  </si>
  <si>
    <t>DTL not paid within the subsequent 5 years (i.e. the current year and the 4 preceding years) has to be reversed in the year it was included in the Total Deferred Tax Adjustment unless related to certain categories of assets (Recapture Exception Accrual). The P2 ETR and the TPT for that year must be recomputed if initially included</t>
  </si>
  <si>
    <t>Tax / FP&amp;A</t>
  </si>
  <si>
    <t xml:space="preserve">Deferred tax liabilities recorded in other categories that do not reverse within the five Fiscal Years must be recaptured in the Fiscal Year in which the increase in the Recaptured Deferred Tax Liability was originally included in the Total Deferred Tax Adjustment Amount.
Each item of deferred tax expense for a Constituent Entity that is not in a category that meets the Recapture Exception Accrual definition should be tested in each Fiscal Year for recapture as necessary under the mechanics of Article 4.4.4.
This does apply to intangibles in general with exception of capitalized R&amp;D. It does not apply to: (a) depreciation on tangible assets; (b) cost of a license or similar arrangement from a government for the use of immovable property or exploitation of natural resources which entails significant investment in tangible assets; (c) research and development expenses; (d) de-commissioning and remediation expenses; (e) fair value accounting on unrealized net gains; (f) foreign currency exchange net gains; (g) insurance reserves and insurance policy deferred acquisition costs; (h) gains from the sale of tangible property located in the same jurisdiction as the Constituent Entity that are reinvested in tangible property in the same jurisdiction; and (i) additional amounts accrued as a result of accounting principle changes with respect to items listed under points (a) through (h).
NOTE: All amounts have to be reversed in the prior year. There is no de minimis rule (like the 1mln Euro election).
</t>
  </si>
  <si>
    <t>Alternative B. Globe Loss Election (If the special election applies; the Total Deferred Tax Adj amount doesn't apply)</t>
  </si>
  <si>
    <t>Needs to be recorded separately. Note: this is not a data point.
Include the amount of loss for the entire jurisdiction multiplied by 15% as the DTA instead of the Total Deferred Tax Adjustment Amount.</t>
  </si>
  <si>
    <t>4.5.1</t>
  </si>
  <si>
    <t>3.2.3.1.a.6.i</t>
  </si>
  <si>
    <t>Reverse any Deferred Tax booked in financial accounts (if any)</t>
  </si>
  <si>
    <t>Amount of GloBE DTA accrued (current year GloBE Loss multipled by 15%)</t>
  </si>
  <si>
    <t>3.100</t>
  </si>
  <si>
    <t>Amount of GloBE DTA utilized (addition to Adjusted Covered Taxes)</t>
  </si>
  <si>
    <t>3.101</t>
  </si>
  <si>
    <t>Additional Top-up Tax Calculation (per jurisdiction)</t>
  </si>
  <si>
    <t>3.102</t>
  </si>
  <si>
    <t>(Election) Carry forward Excess Negative Tax rather than pay CY top-up tax</t>
  </si>
  <si>
    <t>This administrative procedure is elective where Article 4.1.5 applies and mandatory where Article 5.2.1 applies</t>
  </si>
  <si>
    <t>Feb AG 2.7</t>
  </si>
  <si>
    <t>3.103</t>
  </si>
  <si>
    <t>Excess Negative Tax Carryforwards from prior year</t>
  </si>
  <si>
    <t>Total balance from prior years - amount utilized calculated in Pillar Two Engine</t>
  </si>
  <si>
    <t>Substance-based income exclusion</t>
  </si>
  <si>
    <t>The Substance-based income exclusion (payroll and tangible asset carve-out) applies by default, but can be opted out of per year/per jurisdiction by election.</t>
  </si>
  <si>
    <t>Finance / HR</t>
  </si>
  <si>
    <t>3.3.2.1.5</t>
  </si>
  <si>
    <t>Eligible employees (including contractors)</t>
  </si>
  <si>
    <t>This includes part-time employees and contractors participating in the ordinary operating activities of the MNE group under the direction and control of the MNE group (as in CbCR - definition is consistent with CbCR).
-For purposes of the payroll carve-out, independent contractors include only natural persons and may include natural persons who are employed by a staffing or employment company but whose daily activities are performed under the direction and control of the MNE Group. Independent contractors do not include employees of a corporate contractor providing goods or services to the Constituent Entity
The payroll carve-out is computed on a jurisdictional basis and is based on the Eligible Payroll Costs of Eligible Employees that perform activities in the jurisdiction where the Constituent Entity employer is located. Employees will generally perform their activity in the jurisdiction where the Constituent Entity employer is located (employer’s jurisdiction). However, in certain cases the employee may also perform work for their employer outside the employer’s jurisdiction. Consideration will be given to the development of Agreed Administrative Guidance as part of the GloBE Implementation Framework to address those cases where the employee performs part of its activities in another jurisdiction and for those employees that perform their activity in multiple jurisdictions
Note: if an Eligible Employee is located within the jurisdiction for &gt;50% of their working time, all of the payroll carve-out for that employee can be claimed; if &lt;50%, only a proportion of the payroll carve-out can be claimed. CEs can also simplie SBIE by only including Eligible Payroll Costs for their regular employees, if it is deemed too burdensome to document and substantiate independent contractors and other non-regular employees</t>
  </si>
  <si>
    <t>27.1.a</t>
  </si>
  <si>
    <t>Eligible payroll costs (total remuneration including SBC and employer-paid social security and pension)</t>
  </si>
  <si>
    <r>
      <rPr>
        <sz val="9"/>
        <color theme="1"/>
        <rFont val="Arial"/>
        <family val="2"/>
      </rPr>
      <t xml:space="preserve">In essence all amounts booked through the payroll (including medical insurance, payments to Pension Fund, stock based comp, wage taxes, social security payments, and fringe benefit taxes) 
</t>
    </r>
    <r>
      <rPr>
        <u/>
        <sz val="9"/>
        <color theme="1"/>
        <rFont val="Arial"/>
        <family val="2"/>
      </rPr>
      <t>Eligible payroll costs</t>
    </r>
    <r>
      <rPr>
        <sz val="9"/>
        <color theme="1"/>
        <rFont val="Arial"/>
        <family val="2"/>
      </rPr>
      <t xml:space="preserve">
Eligible payroll costs include expenses for salaries and wages, employee benefits or remuneration such as medical insurance, payments to a Pension Fund or other retirement benefits, bonuses and allowances payable eligible employees, stock-based compensation, payroll taxes and employer social security contributions.
</t>
    </r>
    <r>
      <rPr>
        <u/>
        <sz val="9"/>
        <color theme="1"/>
        <rFont val="Arial"/>
        <family val="2"/>
      </rPr>
      <t>Eligible Employees</t>
    </r>
    <r>
      <rPr>
        <sz val="9"/>
        <color theme="1"/>
        <rFont val="Arial"/>
        <family val="2"/>
      </rPr>
      <t xml:space="preserve">
For the purposes of the payroll carve-out, Article 10.1 defines Eligible Employees as employees, including part-time employees, of a Constituent Entity and independent contractors participating in the ordinary operating activities of the MNE Group under the direction and control of the MNE Group.</t>
    </r>
  </si>
  <si>
    <t>5.3.3</t>
  </si>
  <si>
    <t>27.1.b</t>
  </si>
  <si>
    <t>3.3.2.1.1</t>
  </si>
  <si>
    <t>Eligible payroll costs capitalised and included in the eligible tangible asset carve-out base</t>
  </si>
  <si>
    <t>Deduct from eligible payroll costs
Payroll expenditures capitalized into Eligible Tangible Assets will be taken into account in the Tangible Assets carve-out.
Payroll expenditures that are capitalised to other Tangible Assets, including inventory, are included in Eligible Payroll Costs</t>
  </si>
  <si>
    <t>5.3.3(a)</t>
  </si>
  <si>
    <t>3.2.4.4.a.10</t>
  </si>
  <si>
    <t>Eligible payroll costs attributable to income that is excluded in accordance with Article 3 (e.g., shipping)</t>
  </si>
  <si>
    <t>Deduct from eligible payroll costs
The Substance-based Income Exclusion amount for a jurisdiction is the sum of the payroll carve-out and the tangible asset carve-out for each Constituent Entity, except for Constituent Entities that are Investment Entities, in that jurisdiction.</t>
  </si>
  <si>
    <t>5.3.3(b)</t>
  </si>
  <si>
    <t>Eligible tangible assets - property, plant and equipment</t>
  </si>
  <si>
    <t>The tangible asset carve-out for a Constituent Entity located in a jurisdiction is equal to 5% of the carrying value of Eligible Tangible Assets located in such jurisdiction. For the purposes of the carve-out, the carrying value of each asset is the average value based on the start of the year and year-end balance sheets, less any accumulated depreciation and accumulated impairment losses. To the extent a reversal of an impairment loss is recognized, the carrying value will be increased but not above what the carrying value would have been if no impairment loss was recognized
Article 5.3.5 requires the MNE Group to determine the carrying value for purposes of the carve-out in conformity with the carrying value of the asset as recorded for purposes of preparing the Consolidated Financial Statements (i.e. after taking into account purchase accounting adjustments and elimination adjustments attributable to inter-company sales). 
Note: if an Eligible Tangible Asset is located within the jurisdiction for &gt;50% of the time, all of the tangible asset carve-out for that asset can be claimed; if &lt;50%, only a proportion of the tangible asset carve-out can be claimed</t>
  </si>
  <si>
    <t>5.3.4(a)</t>
  </si>
  <si>
    <t>27.1.c.i</t>
  </si>
  <si>
    <t>3.3.2.1.3</t>
  </si>
  <si>
    <t>Eligible tangible assets - property, plant and equipment: the carrying value of property, including land and buildings, that is held for sale, for lease (see more info) or for investment - after taking into account elimination entries in consolidation</t>
  </si>
  <si>
    <t>Deduct from eligible tangible assets, except in the case of an operating lease - lessor will be allowed to take a portion of the asset into account if asset is in same jurisdiction as lessor (equal to the excess of lessor's average carrying value of asset over lessee's average carrying value of right-of-use asset)
The tangible asset carve-out computation shall not include the carrying value of property (including land or buildings) that is held for sale, lease or investment.</t>
  </si>
  <si>
    <t>5.3.4</t>
  </si>
  <si>
    <t>Eligible tangible assets - property, plant and equipment: the carrying value of tangible assets used to derive income that is excluded in accordance with Article 3</t>
  </si>
  <si>
    <t>Deduct from eligible tangible assets
International shipping income</t>
  </si>
  <si>
    <t>3.2.4.4.a.11</t>
  </si>
  <si>
    <t>Eligible tangible assets - natural resources</t>
  </si>
  <si>
    <t>Natural resources include mineral deposits, timber, oil and gas reserves, and exploration and evaluation assets</t>
  </si>
  <si>
    <t>5.3.4(b)</t>
  </si>
  <si>
    <t>27.1 c.ii</t>
  </si>
  <si>
    <t>Eligible tangible assets - lessee’s right of use of tangible assets (after taking into account elimination entries in consolidation)</t>
  </si>
  <si>
    <t>Only if lessee recognizes a right-of-use asset in its financial accounts, and does not apply to short-term rental assets (average lease period &lt; 30 days)
A carve-out based on the ownership of tangible assets would lead to a difference between owning and leasing assets. In order to avoid this distortion, the carve-out includes the carrying value of a leased tangible asset, including buildings and land, in the same way as property, plant and equipment owned by the Constituent Entity. In a lease arrangement a lessee recognises a “right-of-use” asset on its balance sheet representing its right to use the underlying asset and a lease liability representing its obligation to make lease payments. A right-of-use asset may arise in connection with the use of an asset owned by the government or a private party. A lessee accounts for right-of-use assets similarly to an owner of property, plant and equipment. Specifically, a lessee initially recognises right-of-use assets based on the present value of the lease payments, and subsequently recognises depreciation and impairment losses i.e., the cost model. For purposes of Article 5.3.4, a right-of-use asset in respect of tangible asset will be treated the same as ownership of the tangible asset notwithstanding variations in the treatment of the asset in the financial accounts. The lessor of an asset is not allowed a carve-out in respect of the carrying value of that asset. This rule reflects the fact that the lessor is not actively using the underlying asset to earn income. It is therefore not a reliable measure of substantive activities of the lessor.</t>
  </si>
  <si>
    <t>5.3.4(c)</t>
  </si>
  <si>
    <t>27.1 c.iii</t>
  </si>
  <si>
    <t>Eligible tangible assets - subject to revaluation method (as for example IAS 16)</t>
  </si>
  <si>
    <t>The NBV of tangible assets may not exceed the value it would have been if the revaluation method had not been applied</t>
  </si>
  <si>
    <t>5.3.5</t>
  </si>
  <si>
    <t>Eligible tangible assets - license or similar arrangement from a government for the use of immovable property or exploitation of natural resources that entails significant investment in tangible assets</t>
  </si>
  <si>
    <t>Licenses and similar arrangements from the government, such as leases or concessions, for the use of immovable property or the exploitation of natural resources are included in Eligible Tangible Assets where the use of the property entails significant investment in tangible property. These arrangements provide rights similar to right-of-use tangible assets. Accordingly, to the extent they represent rights to use immovable property or to exploit natural resources owned by a government, these assets are included in the definition of Eligible Tangible Assets for purposes of the tangible asset carve-out, irrespective of whether they are recorded, or treated, as an intangible asset in the financial accounts or under the financial accounting standard used in the Consolidated Financial Statements. However, to the extent a Constituent Entity treats the right to charge tolls or fees in connection with operation of the property that underlies the licence or similar right as an asset separate from the right to use the immovable property, for example as a separate service contract, such asset is not included in Eligible Tangible Assets</t>
  </si>
  <si>
    <t>5.3.4(d)</t>
  </si>
  <si>
    <t>27.1 c.iv</t>
  </si>
  <si>
    <t>Eligible tangible assets - acquired from another entity within the MNE group</t>
  </si>
  <si>
    <t>Value has to be based on the historical book value; i.e. any step-up related to the transfer must be reversed.</t>
  </si>
  <si>
    <t xml:space="preserve">Eligible tangible assets - acquired from a 3rd party </t>
  </si>
  <si>
    <t>The FMV of the acquired assets may be pushed down to entity level.</t>
  </si>
  <si>
    <t>UTPR Allocation Factors (if UTPR is applicable)</t>
  </si>
  <si>
    <t>Number of employees of all Constituent Entities per jurisdiction that has implemented UTPR, including Permanent Establishments in jurisdiction</t>
  </si>
  <si>
    <t>Legal / HR</t>
  </si>
  <si>
    <t>Number of employees of all Constituent Entities per jurisdiction that has implemented UTPR, including permanent establishments in that jurisdiction</t>
  </si>
  <si>
    <t>3.4.3.3</t>
  </si>
  <si>
    <t>Number of employees employed by investment entities in jurisdiction</t>
  </si>
  <si>
    <t>These need to be deducted from the total</t>
  </si>
  <si>
    <t>NBV of tangible assets of all Constituent Entities per jurisdiction that has implemented UTPR, including Permanent Establishments in that jurisdiction</t>
  </si>
  <si>
    <t>NBV of tangible assets of all Constituent Entities per jurisdiction that has implemented UTPR, including permanent establishments in that jurisdiction.
Eligible Tangible Assets include the carrying value of property, plant and equipment, natural resources, and a lessee’s right-of-use assets that are located in the jurisdiction in which the Constituent Entity is located</t>
  </si>
  <si>
    <t>3.4.3.4</t>
  </si>
  <si>
    <t xml:space="preserve">NBV of tangible assets owned by investment entities in jurisdiction </t>
  </si>
  <si>
    <t>Transitional Safe Harbours</t>
  </si>
  <si>
    <t>Qualified CbC Report</t>
  </si>
  <si>
    <t>FS - CbCR</t>
  </si>
  <si>
    <t>Country-by-Country Report prepared and filed using Qualified Financial Statements</t>
  </si>
  <si>
    <t>1.13.1</t>
  </si>
  <si>
    <t>Profit (Loss) before Income Tax</t>
  </si>
  <si>
    <t>CbCR</t>
  </si>
  <si>
    <t>MNE Group’s Profit (Loss) before Income Tax in a jurisdiction as reported on its Qualified CbC Report (i.e., should come from the country by country report prepared and filed using qualified financial statements)</t>
  </si>
  <si>
    <t>2.2.1.3.a.2</t>
  </si>
  <si>
    <t>Total Revenue</t>
  </si>
  <si>
    <t>MNE Group’s Total Revenues in a jurisdiction as reported on its Qualified CbC Report (i.e., should come from the country by country report prepared and filed using qualified financial statements)</t>
  </si>
  <si>
    <t>2.2.1.3.a.1</t>
  </si>
  <si>
    <t>Qualified Financial Statements</t>
  </si>
  <si>
    <t>a) the accounts used to prepare the Consolidated Financial Statements of the UPE (to mirror the requirement under Article 3.1.2);
b) separate financial statements of each Constituent Entity provided they are prepared in accordance with either an Acceptable Financial Accounting Standard or an Authorised Financial Accounting Standard if the information contained in such statements is maintained based on that accounting standard and it is reliable; or
c) in the case of a Constituent Entity that is not included in an MNE Group’s Consolidated Financial Statements on a line-by-line basis solely due to size or materiality grounds, the financial accounts of that Constituent Entity that are used for preparation of the MNE Group’s CbC Report.</t>
  </si>
  <si>
    <t>Current Tax Expense (excluding taxes that are not Covered Taxes)</t>
  </si>
  <si>
    <t>Simplified Covered Taxes is a jurisdiction's income tax expense as reported on the MNE Group's Qualified Financial Statements, after eliminating any taxes that are not Covered Taxes and uncertain tax positions reported in the financial statements.</t>
  </si>
  <si>
    <t>Deferred Tax Expense (excluding taxes that are not Covered Taxes)</t>
  </si>
  <si>
    <t>Deferred taxes should be included in Simplified Covered Taxes to recognize the impact of timing differences. For the transitional period, adjustments to deferred tax expense required by the GloBE Rules (i.e., net movement of deferred tax liabilities and deferred tax assets) can be disregarded except for UTPs</t>
  </si>
  <si>
    <t>Uncertain Tax Positions</t>
  </si>
  <si>
    <t>Exclude any UTP amounts included in deferred (likely) or current (possible) tax expense</t>
  </si>
  <si>
    <t>Substance-based Income Exclusion</t>
  </si>
  <si>
    <t>If a jurisdiction’s SBIE amount equals or exceeds its Profit (Loss) before Income Tax, it means that it is likely that little (or no) excess profits arise in such jurisdiction, and the Tested Jurisdiction would qualify for the safe harbour
Same data as used for the full GloBE calculation
* Not in CbC Report - see above for additional detail*</t>
  </si>
  <si>
    <t>Data Linking</t>
  </si>
  <si>
    <t>Currency</t>
  </si>
  <si>
    <t>PL Ind AS'!E27</t>
  </si>
  <si>
    <t>PL Ind AS'!F27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</si>
</sst>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2">
    <numFmt numFmtId="41" formatCode="_(* #,##0_);_(* \(#,##0\);_(* &quot;-&quot;_);_(@_)"/>
    <numFmt numFmtId="43" formatCode="_(* #,##0.00_);_(* \(#,##0.00\);_(* &quot;-&quot;??_);_(@_)"/>
    <numFmt numFmtId="164" formatCode="_-* #,##0_-;\-* #,##0_-;_-* &quot;-&quot;_-;_-@_-"/>
    <numFmt numFmtId="165" formatCode="_-&quot;£&quot;* #,##0.00_-;\-&quot;£&quot;* #,##0.00_-;_-&quot;£&quot;* &quot;-&quot;??_-;_-@_-"/>
    <numFmt numFmtId="166" formatCode="_-* #,##0.00_-;\-* #,##0.00_-;_-* &quot;-&quot;??_-;_-@_-"/>
    <numFmt numFmtId="167" formatCode="_ * #,##0.00_ ;_ * \-#,##0.00_ ;_ * &quot;-&quot;??_ ;_ @_ "/>
    <numFmt numFmtId="168" formatCode="&quot;Rs.&quot;\ #,##0.00;&quot;Rs.&quot;\ \-#,##0.00"/>
    <numFmt numFmtId="169" formatCode="_(* #,##0_);_(* \(#,##0\);_(* &quot;-&quot;??_);_(@_)"/>
    <numFmt numFmtId="170" formatCode="_(* #,##0.000_);_(* \(#,##0.000\);_(* &quot;-&quot;??_);_(@_)"/>
    <numFmt numFmtId="171" formatCode="_([$€-2]* #,##0.00_);_([$€-2]* \(#,##0.00\);_([$€-2]* &quot;-&quot;??_)"/>
    <numFmt numFmtId="172" formatCode="[$-409]d\-mmm\-yy;@"/>
    <numFmt numFmtId="173" formatCode="_ * #,##0_ ;_ * \-#,##0_ ;_ * &quot;-&quot;??_ ;_ @_ "/>
    <numFmt numFmtId="174" formatCode="0.0%"/>
    <numFmt numFmtId="175" formatCode="[$-409]mmmm/yy;@"/>
    <numFmt numFmtId="176" formatCode="_(* #,##0.00000_);_(* \(#,##0.00000\);_(* &quot;-&quot;??_);_(@_)"/>
    <numFmt numFmtId="177" formatCode="0.00_);[Red]\(0.00\)"/>
    <numFmt numFmtId="178" formatCode="#,##0.000000000"/>
    <numFmt numFmtId="179" formatCode="_-[$€-2]* #,##0.00_-;\-[$€-2]* #,##0.00_-;_-[$€-2]* &quot;-&quot;??_-"/>
    <numFmt numFmtId="180" formatCode="[$-409]mmm/yy;@"/>
    <numFmt numFmtId="181" formatCode="0.0"/>
    <numFmt numFmtId="182" formatCode="[$-409]dd\-mmm\-yyyy"/>
    <numFmt numFmtId="183" formatCode="[$-409]mmm\-yy;@"/>
    <numFmt numFmtId="184" formatCode="0.00_)"/>
    <numFmt numFmtId="185" formatCode="#,##0.00_ ;[Red]\-#,##0.00;\-"/>
    <numFmt numFmtId="186" formatCode="_-* #,##0\ _D_M_-;\-* #,##0\ _D_M_-;_-* &quot;-&quot;\ _D_M_-;_-@_-"/>
    <numFmt numFmtId="187" formatCode="General_)"/>
    <numFmt numFmtId="188" formatCode="0.000"/>
    <numFmt numFmtId="189" formatCode="_ * #,##0.00_)&quot;£&quot;_ ;_ * \(#,##0.00\)&quot;£&quot;_ ;_ * &quot;-&quot;??_)&quot;£&quot;_ ;_ @_ "/>
    <numFmt numFmtId="190" formatCode="_ * #,##0.00_)_£_ ;_ * \(#,##0.00\)_£_ ;_ * &quot;-&quot;??_)_£_ ;_ @_ "/>
    <numFmt numFmtId="191" formatCode="_(&quot;DM &quot;* #,##0.00_);_(&quot;DM &quot;* \(#,##0.00\);_(&quot;DM &quot;* &quot;-&quot;??_);_(@_)"/>
    <numFmt numFmtId="192" formatCode="_(&quot;£ &quot;* #,##0.00_);_(&quot;£ &quot;* \(#,##0.00\);_(&quot;£ &quot;* &quot;-&quot;??_);_(@_)"/>
    <numFmt numFmtId="193" formatCode="0.000%"/>
    <numFmt numFmtId="194" formatCode="0.0000%"/>
    <numFmt numFmtId="195" formatCode="#####\ ##\ ##\ ###.00"/>
    <numFmt numFmtId="196" formatCode="##\ ##\ ##\ ##0_);\(##\ ##\ ##\ ##0\)"/>
    <numFmt numFmtId="197" formatCode="###\ ##\ ##\ ###.00_);\(###\ ##\ ##\ ###.00\)"/>
    <numFmt numFmtId="198" formatCode="_(&quot;Rs.&quot;* #,##0.00_);[Red]_(&quot;Rs.&quot;* \(#,##0.00\);_(* &quot;-&quot;??_);_(@_)"/>
    <numFmt numFmtId="199" formatCode="000"/>
    <numFmt numFmtId="200" formatCode="_(&quot;Ch$&quot;* #,##0_);_(&quot;Ch$&quot;* \(#,##0\);_(&quot;Ch$&quot;* &quot;-&quot;_);_(@_)"/>
    <numFmt numFmtId="201" formatCode="_(&quot;Ch$&quot;* #,##0.00_);_(&quot;Ch$&quot;* \(#,##0.00\);_(&quot;Ch$&quot;* &quot;-&quot;??_);_(@_)"/>
    <numFmt numFmtId="202" formatCode="_-* #,##0\ _F_-;\-* #,##0\ _F_-;_-* &quot;-&quot;\ _F_-;_-@_-"/>
    <numFmt numFmtId="203" formatCode="#,##0;\(#,##0\)"/>
    <numFmt numFmtId="204" formatCode="#######0_);\(#######0\)"/>
    <numFmt numFmtId="205" formatCode="#,##0\ &quot;EUR&quot;"/>
    <numFmt numFmtId="206" formatCode="&quot;£&quot;#,##0_);\(&quot;£&quot;#,##0\)"/>
    <numFmt numFmtId="207" formatCode="#,##0\ &quot;F&quot;;[Red]\-#,##0\ &quot;F&quot;"/>
    <numFmt numFmtId="208" formatCode="#,##0.00\ &quot;F&quot;;\-#,##0.00\ &quot;F&quot;"/>
    <numFmt numFmtId="209" formatCode="#,##0;[Red]\-#,##0;0"/>
    <numFmt numFmtId="210" formatCode="#,##0;\-#,##0;0"/>
    <numFmt numFmtId="211" formatCode="_ &quot;Fr.&quot;\ * #,##0_ ;_ &quot;Fr.&quot;\ * \-#,##0_ ;_ &quot;Fr.&quot;\ * &quot;-&quot;_ ;_ @_ "/>
    <numFmt numFmtId="212" formatCode="_ &quot;Fr.&quot;\ * #,##0.00_ ;_ &quot;Fr.&quot;\ * \-#,##0.00_ ;_ &quot;Fr.&quot;\ * &quot;-&quot;??_ ;_ @_ "/>
    <numFmt numFmtId="213" formatCode="&quot;\&quot;#,##0.00;[Red]&quot;\&quot;\-#,##0.00"/>
    <numFmt numFmtId="214" formatCode="&quot;\&quot;#,##0;[Red]&quot;\&quot;\-#,##0"/>
    <numFmt numFmtId="215" formatCode="_(* #,##0.0_);_(* \(#,##0.0\);_(* &quot;-&quot;??_);_(@_)"/>
    <numFmt numFmtId="216" formatCode="_ * #,##0.0_ ;_ * \-#,##0.0_ ;_ * &quot;-&quot;??_ ;_ @_ "/>
    <numFmt numFmtId="217" formatCode="[$-F800]dddd\,\ mmmm\ dd\,\ yyyy"/>
    <numFmt numFmtId="218" formatCode="[$-409]mmmm\ d\,\ yyyy;@"/>
    <numFmt numFmtId="219" formatCode="_ * #,##0.000_ ;_ * \-#,##0.000_ ;_ * &quot;-&quot;??_ ;_ @_ "/>
    <numFmt numFmtId="220" formatCode="[$-10409]#,##0.00"/>
    <numFmt numFmtId="221" formatCode="_-* #,##0.00_-;_-* #,##0.00\-;_-* &quot;-&quot;??_-;_-@_-"/>
    <numFmt numFmtId="222" formatCode="#,##0_ ;[Red]\-#,##0\ "/>
    <numFmt numFmtId="223" formatCode="_-* #,##0_-;_-* #,##0\-;_-* &quot;-&quot;??_-;_-@_-"/>
  </numFmts>
  <fonts count="181">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sz val="10"/>
      <name val="Arial"/>
      <family val="2"/>
    </font>
    <font>
      <b/>
      <sz val="10"/>
      <name val="Arial"/>
      <family val="2"/>
    </font>
    <font>
      <sz val="11"/>
      <name val="Arial"/>
      <family val="2"/>
    </font>
    <font>
      <b/>
      <sz val="9"/>
      <name val="Georgia"/>
      <family val="1"/>
    </font>
    <font>
      <sz val="9"/>
      <name val="Georgia"/>
      <family val="1"/>
    </font>
    <font>
      <b/>
      <sz val="9"/>
      <color theme="0"/>
      <name val="Georgia"/>
      <family val="1"/>
    </font>
    <font>
      <b/>
      <sz val="11"/>
      <color theme="1"/>
      <name val="Calibri"/>
      <family val="2"/>
      <scheme val="minor"/>
    </font>
    <font>
      <sz val="9"/>
      <color theme="1"/>
      <name val="Georgia"/>
      <family val="1"/>
    </font>
    <font>
      <b/>
      <sz val="9"/>
      <color theme="1"/>
      <name val="Georgia"/>
      <family val="1"/>
    </font>
    <font>
      <sz val="9"/>
      <color rgb="FFFF0000"/>
      <name val="Georgia"/>
      <family val="1"/>
    </font>
    <font>
      <sz val="9"/>
      <color theme="0"/>
      <name val="Georgia"/>
      <family val="1"/>
    </font>
    <font>
      <i/>
      <sz val="9"/>
      <name val="Georgia"/>
      <family val="1"/>
    </font>
    <font>
      <sz val="10"/>
      <name val="Courier"/>
      <family val="3"/>
    </font>
    <font>
      <sz val="9"/>
      <color indexed="81"/>
      <name val="Tahoma"/>
      <family val="2"/>
    </font>
    <font>
      <b/>
      <sz val="9"/>
      <color indexed="81"/>
      <name val="Tahoma"/>
      <family val="2"/>
    </font>
    <font>
      <b/>
      <u/>
      <sz val="9"/>
      <name val="Georgia"/>
      <family val="1"/>
    </font>
    <font>
      <i/>
      <u/>
      <sz val="9"/>
      <name val="Georgia"/>
      <family val="1"/>
    </font>
    <font>
      <sz val="9"/>
      <color theme="1"/>
      <name val="Georgia"/>
      <family val="2"/>
    </font>
    <font>
      <b/>
      <i/>
      <sz val="9"/>
      <name val="Georgia"/>
      <family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1"/>
      <name val="Calibri"/>
      <family val="2"/>
    </font>
    <font>
      <sz val="11"/>
      <color indexed="8"/>
      <name val="Calibri"/>
      <family val="2"/>
    </font>
    <font>
      <sz val="12"/>
      <color theme="1"/>
      <name val="Calibri"/>
      <family val="2"/>
    </font>
    <font>
      <sz val="12"/>
      <color theme="0"/>
      <name val="Calibri"/>
      <family val="2"/>
    </font>
    <font>
      <sz val="11"/>
      <color theme="0"/>
      <name val="Calibri"/>
      <family val="2"/>
    </font>
    <font>
      <sz val="12"/>
      <color rgb="FF9C0006"/>
      <name val="Calibri"/>
      <family val="2"/>
    </font>
    <font>
      <sz val="11"/>
      <color rgb="FF9C0006"/>
      <name val="Calibri"/>
      <family val="2"/>
    </font>
    <font>
      <b/>
      <sz val="12"/>
      <color rgb="FFFA7D00"/>
      <name val="Calibri"/>
      <family val="2"/>
    </font>
    <font>
      <b/>
      <sz val="11"/>
      <color rgb="FFFA7D00"/>
      <name val="Calibri"/>
      <family val="2"/>
    </font>
    <font>
      <b/>
      <sz val="12"/>
      <color theme="0"/>
      <name val="Calibri"/>
      <family val="2"/>
    </font>
    <font>
      <b/>
      <sz val="11"/>
      <color theme="0"/>
      <name val="Calibri"/>
      <family val="2"/>
    </font>
    <font>
      <sz val="12"/>
      <color indexed="8"/>
      <name val="Tahoma"/>
      <family val="2"/>
    </font>
    <font>
      <sz val="12"/>
      <name val="Arial"/>
      <family val="2"/>
    </font>
    <font>
      <i/>
      <sz val="12"/>
      <color rgb="FF7F7F7F"/>
      <name val="Calibri"/>
      <family val="2"/>
    </font>
    <font>
      <i/>
      <sz val="11"/>
      <color rgb="FF7F7F7F"/>
      <name val="Calibri"/>
      <family val="2"/>
    </font>
    <font>
      <sz val="10"/>
      <color indexed="23"/>
      <name val="Arial Narrow"/>
      <family val="2"/>
    </font>
    <font>
      <sz val="12"/>
      <color rgb="FF006100"/>
      <name val="Calibri"/>
      <family val="2"/>
    </font>
    <font>
      <sz val="11"/>
      <color rgb="FF006100"/>
      <name val="Calibri"/>
      <family val="2"/>
    </font>
    <font>
      <sz val="12"/>
      <name val="Bodoni Black"/>
      <family val="1"/>
    </font>
    <font>
      <b/>
      <sz val="15"/>
      <color theme="3"/>
      <name val="Calibri"/>
      <family val="2"/>
    </font>
    <font>
      <b/>
      <sz val="13"/>
      <color theme="3"/>
      <name val="Calibri"/>
      <family val="2"/>
    </font>
    <font>
      <b/>
      <sz val="11"/>
      <color theme="3"/>
      <name val="Calibri"/>
      <family val="2"/>
    </font>
    <font>
      <sz val="12"/>
      <color indexed="60"/>
      <name val="Bodoni Black"/>
      <family val="1"/>
    </font>
    <font>
      <sz val="10"/>
      <color indexed="56"/>
      <name val="Arial Black"/>
      <family val="2"/>
    </font>
    <font>
      <sz val="10"/>
      <name val="Arial MT Black"/>
      <charset val="238"/>
    </font>
    <font>
      <u/>
      <sz val="10"/>
      <color indexed="12"/>
      <name val="Arial"/>
      <family val="2"/>
    </font>
    <font>
      <sz val="12"/>
      <color rgb="FF3F3F76"/>
      <name val="Calibri"/>
      <family val="2"/>
    </font>
    <font>
      <sz val="11"/>
      <color rgb="FF3F3F76"/>
      <name val="Calibri"/>
      <family val="2"/>
    </font>
    <font>
      <sz val="12"/>
      <color rgb="FFFA7D00"/>
      <name val="Calibri"/>
      <family val="2"/>
    </font>
    <font>
      <sz val="11"/>
      <color rgb="FFFA7D00"/>
      <name val="Calibri"/>
      <family val="2"/>
    </font>
    <font>
      <sz val="12"/>
      <color rgb="FF9C6500"/>
      <name val="Calibri"/>
      <family val="2"/>
    </font>
    <font>
      <sz val="11"/>
      <color rgb="FF9C6500"/>
      <name val="Calibri"/>
      <family val="2"/>
    </font>
    <font>
      <sz val="12"/>
      <color theme="1"/>
      <name val="Tahoma"/>
      <family val="2"/>
    </font>
    <font>
      <b/>
      <sz val="12"/>
      <color rgb="FF3F3F3F"/>
      <name val="Calibri"/>
      <family val="2"/>
    </font>
    <font>
      <b/>
      <sz val="11"/>
      <color rgb="FF3F3F3F"/>
      <name val="Calibri"/>
      <family val="2"/>
    </font>
    <font>
      <b/>
      <sz val="10"/>
      <color indexed="56"/>
      <name val="Arial Narrow"/>
      <family val="2"/>
    </font>
    <font>
      <b/>
      <sz val="12"/>
      <color theme="1"/>
      <name val="Calibri"/>
      <family val="2"/>
    </font>
    <font>
      <b/>
      <sz val="11"/>
      <color theme="1"/>
      <name val="Calibri"/>
      <family val="2"/>
    </font>
    <font>
      <sz val="12"/>
      <color rgb="FFFF0000"/>
      <name val="Calibri"/>
      <family val="2"/>
    </font>
    <font>
      <sz val="11"/>
      <color rgb="FFFF0000"/>
      <name val="Calibri"/>
      <family val="2"/>
    </font>
    <font>
      <sz val="11"/>
      <name val="돋움"/>
      <family val="3"/>
      <charset val="129"/>
    </font>
    <font>
      <sz val="10"/>
      <name val="MS Sans Serif"/>
      <family val="2"/>
    </font>
    <font>
      <b/>
      <sz val="11"/>
      <name val="Times New Roman"/>
      <family val="1"/>
    </font>
    <font>
      <sz val="10"/>
      <color indexed="8"/>
      <name val="Arial"/>
      <family val="2"/>
    </font>
    <font>
      <b/>
      <i/>
      <sz val="16"/>
      <name val="Helv"/>
    </font>
    <font>
      <sz val="10"/>
      <name val="Tahoma"/>
      <family val="2"/>
    </font>
    <font>
      <sz val="10"/>
      <color indexed="9"/>
      <name val="Arial"/>
      <family val="2"/>
    </font>
    <font>
      <i/>
      <sz val="10"/>
      <color indexed="13"/>
      <name val="Arial"/>
      <family val="2"/>
    </font>
    <font>
      <i/>
      <sz val="10"/>
      <name val="Arial"/>
      <family val="2"/>
    </font>
    <font>
      <sz val="10"/>
      <color indexed="13"/>
      <name val="Arial"/>
      <family val="2"/>
    </font>
    <font>
      <b/>
      <i/>
      <sz val="10"/>
      <name val="Arial"/>
      <family val="2"/>
    </font>
    <font>
      <b/>
      <i/>
      <sz val="9"/>
      <name val="Arial"/>
      <family val="2"/>
    </font>
    <font>
      <b/>
      <sz val="9"/>
      <name val="Arial"/>
      <family val="2"/>
    </font>
    <font>
      <sz val="8"/>
      <name val="Arial"/>
      <family val="2"/>
    </font>
    <font>
      <sz val="8"/>
      <color indexed="18"/>
      <name val="Arial"/>
      <family val="2"/>
    </font>
    <font>
      <sz val="12"/>
      <name val="Tms Rmn"/>
    </font>
    <font>
      <sz val="9"/>
      <name val="Times New Roman"/>
      <family val="1"/>
    </font>
    <font>
      <b/>
      <i/>
      <sz val="12"/>
      <name val="Times New Roman"/>
      <family val="1"/>
    </font>
    <font>
      <sz val="10"/>
      <name val="Lucida Bright"/>
      <family val="1"/>
    </font>
    <font>
      <sz val="6"/>
      <name val="Arial"/>
      <family val="2"/>
    </font>
    <font>
      <sz val="10"/>
      <name val="Times New Roman"/>
      <family val="1"/>
    </font>
    <font>
      <b/>
      <sz val="12"/>
      <name val="Arial"/>
      <family val="2"/>
    </font>
    <font>
      <b/>
      <sz val="12"/>
      <name val="Helv"/>
    </font>
    <font>
      <u/>
      <sz val="11"/>
      <color theme="10"/>
      <name val="Calibri"/>
      <family val="2"/>
      <scheme val="minor"/>
    </font>
    <font>
      <sz val="7"/>
      <name val="Small Fonts"/>
      <family val="2"/>
    </font>
    <font>
      <b/>
      <sz val="10"/>
      <name val="MS Sans Serif"/>
      <family val="2"/>
    </font>
    <font>
      <b/>
      <sz val="12"/>
      <color indexed="9"/>
      <name val="Tahoma"/>
      <family val="2"/>
    </font>
    <font>
      <b/>
      <i/>
      <sz val="12"/>
      <color indexed="8"/>
      <name val="Arial"/>
      <family val="2"/>
    </font>
    <font>
      <b/>
      <sz val="10"/>
      <color indexed="8"/>
      <name val="Arial"/>
      <family val="2"/>
    </font>
    <font>
      <sz val="11"/>
      <color indexed="18"/>
      <name val="Tahoma"/>
      <family val="2"/>
    </font>
    <font>
      <sz val="12"/>
      <color indexed="8"/>
      <name val="Arial"/>
      <family val="2"/>
    </font>
    <font>
      <b/>
      <sz val="12"/>
      <color indexed="8"/>
      <name val="Arial"/>
      <family val="2"/>
    </font>
    <font>
      <sz val="10"/>
      <color indexed="18"/>
      <name val="Tahoma"/>
      <family val="2"/>
    </font>
    <font>
      <i/>
      <sz val="12"/>
      <color indexed="8"/>
      <name val="Arial"/>
      <family val="2"/>
    </font>
    <font>
      <sz val="12"/>
      <color indexed="18"/>
      <name val="Arial"/>
      <family val="2"/>
    </font>
    <font>
      <sz val="10"/>
      <color indexed="42"/>
      <name val="Arial"/>
      <family val="2"/>
    </font>
    <font>
      <sz val="12"/>
      <color indexed="18"/>
      <name val="Tahoma"/>
      <family val="2"/>
    </font>
    <font>
      <sz val="19"/>
      <color indexed="18"/>
      <name val="Tahoma"/>
      <family val="2"/>
    </font>
    <font>
      <sz val="10"/>
      <name val="Arial Narrow"/>
      <family val="2"/>
    </font>
    <font>
      <sz val="12"/>
      <name val="Univers (WN)"/>
    </font>
    <font>
      <b/>
      <sz val="16"/>
      <name val="SulzerLogo"/>
    </font>
    <font>
      <b/>
      <sz val="10"/>
      <name val="Univers"/>
      <family val="2"/>
    </font>
    <font>
      <b/>
      <sz val="8"/>
      <name val="Arial"/>
      <family val="2"/>
    </font>
    <font>
      <sz val="12"/>
      <name val="뼻뮝"/>
      <family val="3"/>
      <charset val="129"/>
    </font>
    <font>
      <sz val="12"/>
      <name val="바탕체"/>
      <family val="1"/>
      <charset val="129"/>
    </font>
    <font>
      <sz val="11"/>
      <name val="ＭＳ 明朝"/>
      <family val="1"/>
      <charset val="128"/>
    </font>
    <font>
      <sz val="10"/>
      <name val="ＭＳ ゴシック"/>
      <family val="3"/>
      <charset val="128"/>
    </font>
    <font>
      <b/>
      <sz val="10"/>
      <name val="Tahoma"/>
      <family val="2"/>
    </font>
    <font>
      <sz val="9"/>
      <name val="Symbol"/>
      <family val="1"/>
      <charset val="2"/>
    </font>
    <font>
      <sz val="5"/>
      <name val="Georgia"/>
      <family val="1"/>
    </font>
    <font>
      <b/>
      <sz val="5"/>
      <name val="Georgia"/>
      <family val="1"/>
    </font>
    <font>
      <b/>
      <sz val="9"/>
      <color rgb="FFFF0000"/>
      <name val="Georgia"/>
      <family val="1"/>
    </font>
    <font>
      <i/>
      <sz val="11"/>
      <color theme="1"/>
      <name val="Calibri"/>
      <family val="2"/>
      <scheme val="minor"/>
    </font>
    <font>
      <i/>
      <u/>
      <sz val="11"/>
      <color theme="1"/>
      <name val="Calibri"/>
      <family val="2"/>
      <scheme val="minor"/>
    </font>
    <font>
      <b/>
      <i/>
      <sz val="11"/>
      <color rgb="FFFF0000"/>
      <name val="Calibri"/>
      <family val="2"/>
      <scheme val="minor"/>
    </font>
    <font>
      <b/>
      <i/>
      <u/>
      <sz val="9"/>
      <name val="Georgia"/>
      <family val="1"/>
    </font>
    <font>
      <b/>
      <sz val="11"/>
      <color rgb="FFFF0000"/>
      <name val="Calibri"/>
      <family val="2"/>
      <scheme val="minor"/>
    </font>
    <font>
      <b/>
      <i/>
      <sz val="9"/>
      <color rgb="FFFF0000"/>
      <name val="Georgia"/>
      <family val="1"/>
    </font>
    <font>
      <b/>
      <i/>
      <sz val="11"/>
      <color theme="1"/>
      <name val="Calibri"/>
      <family val="2"/>
      <scheme val="minor"/>
    </font>
    <font>
      <sz val="10"/>
      <color rgb="FF000000"/>
      <name val="Arial"/>
      <family val="2"/>
    </font>
    <font>
      <sz val="11"/>
      <name val="Calibri"/>
      <family val="2"/>
    </font>
    <font>
      <b/>
      <sz val="7"/>
      <color rgb="FF000000"/>
      <name val="Arial"/>
      <family val="2"/>
    </font>
    <font>
      <sz val="7"/>
      <color rgb="FF000000"/>
      <name val="Arial"/>
      <family val="2"/>
    </font>
    <font>
      <sz val="18"/>
      <color theme="3"/>
      <name val="Calibri Light"/>
      <family val="2"/>
      <scheme val="major"/>
    </font>
    <font>
      <sz val="11"/>
      <color rgb="FF000000"/>
      <name val="Calibri"/>
      <family val="2"/>
      <scheme val="minor"/>
    </font>
    <font>
      <sz val="8"/>
      <color indexed="8"/>
      <name val="Arial"/>
      <family val="2"/>
    </font>
    <font>
      <sz val="12"/>
      <color theme="1"/>
      <name val="Calibri"/>
      <family val="2"/>
      <scheme val="minor"/>
    </font>
    <font>
      <sz val="11"/>
      <name val="Calibri"/>
      <family val="2"/>
      <scheme val="minor"/>
    </font>
    <font>
      <b/>
      <sz val="10"/>
      <color theme="1"/>
      <name val="Times New Roman"/>
      <family val="1"/>
    </font>
    <font>
      <b/>
      <sz val="11"/>
      <color rgb="FF000000"/>
      <name val="Calibri"/>
      <family val="2"/>
    </font>
    <font>
      <sz val="10"/>
      <color theme="1"/>
      <name val="Times New Roman"/>
      <family val="1"/>
    </font>
    <font>
      <sz val="11"/>
      <color rgb="FF000000"/>
      <name val="Calibri"/>
      <family val="2"/>
    </font>
    <font>
      <b/>
      <u/>
      <sz val="11"/>
      <color theme="1"/>
      <name val="Calibri"/>
      <family val="2"/>
      <scheme val="minor"/>
    </font>
    <font>
      <sz val="11"/>
      <color theme="1"/>
      <name val="Franklin Gothic Book"/>
      <family val="2"/>
    </font>
    <font>
      <b/>
      <u/>
      <sz val="11"/>
      <name val="Franklin Gothic Book"/>
      <family val="2"/>
    </font>
    <font>
      <b/>
      <sz val="11"/>
      <color theme="1"/>
      <name val="Franklin Gothic Book"/>
      <family val="2"/>
    </font>
    <font>
      <sz val="11"/>
      <name val="Franklin Gothic Book"/>
      <family val="2"/>
    </font>
    <font>
      <b/>
      <sz val="12"/>
      <color theme="1"/>
      <name val="Franklin Gothic Book"/>
      <family val="2"/>
    </font>
    <font>
      <b/>
      <sz val="11"/>
      <color rgb="FFFFFF00"/>
      <name val="Georgia"/>
      <family val="1"/>
    </font>
    <font>
      <b/>
      <sz val="9"/>
      <color theme="0" tint="-0.499984740745262"/>
      <name val="Georgia"/>
      <family val="1"/>
    </font>
    <font>
      <b/>
      <sz val="16"/>
      <color theme="1"/>
      <name val="Calibri"/>
      <family val="2"/>
      <scheme val="minor"/>
    </font>
    <font>
      <sz val="10"/>
      <color rgb="FF000000"/>
      <name val="Calibri"/>
      <family val="2"/>
      <scheme val="minor"/>
    </font>
    <font>
      <b/>
      <i/>
      <sz val="12"/>
      <color theme="1"/>
      <name val="Arial"/>
      <family val="2"/>
    </font>
    <font>
      <sz val="9"/>
      <color theme="1"/>
      <name val="Arial"/>
      <family val="2"/>
    </font>
    <font>
      <b/>
      <sz val="9"/>
      <color theme="1"/>
      <name val="Arial"/>
      <family val="2"/>
    </font>
    <font>
      <b/>
      <sz val="10"/>
      <color theme="1"/>
      <name val="Arial"/>
      <family val="2"/>
    </font>
    <font>
      <b/>
      <sz val="12"/>
      <color theme="1"/>
      <name val="Arial"/>
      <family val="2"/>
    </font>
    <font>
      <b/>
      <sz val="12"/>
      <color rgb="FF00FF00"/>
      <name val="Arial"/>
      <family val="2"/>
    </font>
    <font>
      <i/>
      <sz val="11"/>
      <color theme="1"/>
      <name val="Arial"/>
      <family val="2"/>
    </font>
    <font>
      <b/>
      <sz val="11"/>
      <color theme="1"/>
      <name val="Arial"/>
      <family val="2"/>
    </font>
    <font>
      <sz val="11"/>
      <color rgb="FF000000"/>
      <name val="Arial"/>
      <family val="2"/>
    </font>
    <font>
      <b/>
      <sz val="11"/>
      <color rgb="FFFFFFFF"/>
      <name val="Arial"/>
      <family val="2"/>
    </font>
    <font>
      <b/>
      <sz val="11"/>
      <color theme="0"/>
      <name val="Arial"/>
      <family val="2"/>
    </font>
    <font>
      <b/>
      <sz val="9"/>
      <color theme="0"/>
      <name val="Arial"/>
      <family val="2"/>
    </font>
    <font>
      <sz val="11"/>
      <color theme="1"/>
      <name val="Arial"/>
      <family val="2"/>
    </font>
    <font>
      <sz val="11"/>
      <color theme="0"/>
      <name val="Arial"/>
      <family val="2"/>
    </font>
    <font>
      <b/>
      <sz val="11"/>
      <color rgb="FF00FF00"/>
      <name val="Arial"/>
      <family val="2"/>
    </font>
    <font>
      <sz val="9"/>
      <color rgb="FF000000"/>
      <name val="Arial"/>
      <family val="2"/>
    </font>
    <font>
      <sz val="10"/>
      <color theme="1"/>
      <name val="Arial"/>
      <family val="2"/>
    </font>
    <font>
      <sz val="9"/>
      <color theme="1"/>
      <name val="Calibri"/>
      <family val="2"/>
      <scheme val="minor"/>
    </font>
    <font>
      <u/>
      <sz val="9"/>
      <color theme="1"/>
      <name val="Arial"/>
      <family val="2"/>
    </font>
    <font>
      <sz val="10"/>
      <color theme="1"/>
      <name val="Calibri"/>
      <family val="2"/>
      <scheme val="minor"/>
    </font>
    <font>
      <vertAlign val="superscript"/>
      <sz val="9"/>
      <color theme="1"/>
      <name val="Arial"/>
      <family val="2"/>
    </font>
    <font>
      <i/>
      <sz val="9"/>
      <color theme="1"/>
      <name val="Arial"/>
      <family val="2"/>
    </font>
    <font>
      <b/>
      <u/>
      <sz val="9"/>
      <color theme="1"/>
      <name val="Arial"/>
      <family val="2"/>
    </font>
    <font>
      <b/>
      <sz val="10"/>
      <color rgb="FF00FF00"/>
      <name val="Arial"/>
      <family val="2"/>
    </font>
  </fonts>
  <fills count="81">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55"/>
        <bgColor indexed="64"/>
      </patternFill>
    </fill>
    <fill>
      <patternFill patternType="solid">
        <fgColor indexed="54"/>
        <bgColor indexed="64"/>
      </patternFill>
    </fill>
    <fill>
      <patternFill patternType="solid">
        <fgColor indexed="48"/>
        <bgColor indexed="64"/>
      </patternFill>
    </fill>
    <fill>
      <patternFill patternType="solid">
        <fgColor indexed="26"/>
        <bgColor indexed="64"/>
      </patternFill>
    </fill>
    <fill>
      <patternFill patternType="solid">
        <fgColor indexed="27"/>
        <bgColor indexed="64"/>
      </patternFill>
    </fill>
    <fill>
      <patternFill patternType="mediumGray">
        <fgColor indexed="22"/>
      </patternFill>
    </fill>
    <fill>
      <patternFill patternType="solid">
        <fgColor indexed="15"/>
        <bgColor indexed="64"/>
      </patternFill>
    </fill>
    <fill>
      <patternFill patternType="solid">
        <fgColor indexed="43"/>
        <bgColor indexed="64"/>
      </patternFill>
    </fill>
    <fill>
      <patternFill patternType="solid">
        <fgColor indexed="44"/>
        <bgColor indexed="64"/>
      </patternFill>
    </fill>
    <fill>
      <patternFill patternType="solid">
        <fgColor indexed="9"/>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0"/>
        <bgColor indexed="64"/>
      </patternFill>
    </fill>
    <fill>
      <patternFill patternType="solid">
        <fgColor indexed="41"/>
        <bgColor indexed="64"/>
      </patternFill>
    </fill>
    <fill>
      <patternFill patternType="solid">
        <fgColor indexed="9"/>
        <bgColor indexed="31"/>
      </patternFill>
    </fill>
    <fill>
      <patternFill patternType="solid">
        <fgColor indexed="13"/>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rgb="FFFFFF66"/>
        <bgColor indexed="64"/>
      </patternFill>
    </fill>
    <fill>
      <patternFill patternType="solid">
        <fgColor theme="0" tint="-0.14999847407452621"/>
        <bgColor indexed="64"/>
      </patternFill>
    </fill>
    <fill>
      <patternFill patternType="solid">
        <fgColor rgb="FFD9D9D9"/>
        <bgColor indexed="64"/>
      </patternFill>
    </fill>
    <fill>
      <patternFill patternType="solid">
        <fgColor theme="4"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rgb="FFFF0000"/>
        <bgColor indexed="64"/>
      </patternFill>
    </fill>
    <fill>
      <patternFill patternType="solid">
        <fgColor rgb="FFF2F2F2"/>
        <bgColor rgb="FFF2F2F2"/>
      </patternFill>
    </fill>
    <fill>
      <patternFill patternType="solid">
        <fgColor rgb="FFFFFF00"/>
        <bgColor rgb="FFF2F2F2"/>
      </patternFill>
    </fill>
    <fill>
      <patternFill patternType="solid">
        <fgColor theme="1"/>
        <bgColor theme="1"/>
      </patternFill>
    </fill>
    <fill>
      <patternFill patternType="solid">
        <fgColor rgb="FFFFFF00"/>
        <bgColor theme="1"/>
      </patternFill>
    </fill>
    <fill>
      <patternFill patternType="solid">
        <fgColor rgb="FF000000"/>
        <bgColor rgb="FF000000"/>
      </patternFill>
    </fill>
  </fills>
  <borders count="9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hair">
        <color indexed="22"/>
      </bottom>
      <diagonal/>
    </border>
    <border>
      <left style="hair">
        <color indexed="64"/>
      </left>
      <right/>
      <top/>
      <bottom style="medium">
        <color indexed="64"/>
      </bottom>
      <diagonal/>
    </border>
    <border>
      <left/>
      <right/>
      <top style="double">
        <color indexed="64"/>
      </top>
      <bottom style="double">
        <color indexed="64"/>
      </bottom>
      <diagonal/>
    </border>
    <border>
      <left/>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18"/>
      </left>
      <right style="thin">
        <color indexed="18"/>
      </right>
      <top style="thin">
        <color indexed="18"/>
      </top>
      <bottom style="thin">
        <color indexed="18"/>
      </bottom>
      <diagonal/>
    </border>
    <border>
      <left style="thin">
        <color indexed="48"/>
      </left>
      <right style="thin">
        <color indexed="48"/>
      </right>
      <top style="thin">
        <color indexed="48"/>
      </top>
      <bottom style="thin">
        <color indexed="48"/>
      </bottom>
      <diagonal/>
    </border>
    <border>
      <left/>
      <right/>
      <top style="hair">
        <color indexed="18"/>
      </top>
      <bottom style="hair">
        <color indexed="18"/>
      </bottom>
      <diagonal/>
    </border>
    <border>
      <left style="thin">
        <color indexed="63"/>
      </left>
      <right style="thin">
        <color indexed="63"/>
      </right>
      <top style="thin">
        <color indexed="63"/>
      </top>
      <bottom style="thin">
        <color indexed="63"/>
      </bottom>
      <diagonal/>
    </border>
    <border>
      <left/>
      <right/>
      <top style="thin">
        <color indexed="48"/>
      </top>
      <bottom style="thin">
        <color indexed="48"/>
      </bottom>
      <diagonal/>
    </border>
    <border>
      <left style="hair">
        <color indexed="18"/>
      </left>
      <right style="hair">
        <color indexed="18"/>
      </right>
      <top style="hair">
        <color indexed="18"/>
      </top>
      <bottom style="hair">
        <color indexed="18"/>
      </bottom>
      <diagonal/>
    </border>
    <border>
      <left style="thin">
        <color indexed="64"/>
      </left>
      <right/>
      <top style="thin">
        <color indexed="64"/>
      </top>
      <bottom style="hair">
        <color indexed="64"/>
      </bottom>
      <diagonal/>
    </border>
    <border>
      <left style="thin">
        <color indexed="23"/>
      </left>
      <right/>
      <top style="thin">
        <color indexed="23"/>
      </top>
      <bottom style="thin">
        <color indexed="23"/>
      </bottom>
      <diagonal/>
    </border>
    <border>
      <left/>
      <right/>
      <top style="thin">
        <color auto="1"/>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auto="1"/>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thin">
        <color auto="1"/>
      </top>
      <bottom/>
      <diagonal/>
    </border>
    <border>
      <left/>
      <right/>
      <top/>
      <bottom style="dotted">
        <color rgb="FF000000"/>
      </bottom>
      <diagonal/>
    </border>
    <border>
      <left style="medium">
        <color indexed="64"/>
      </left>
      <right/>
      <top style="medium">
        <color indexed="64"/>
      </top>
      <bottom style="medium">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style="thin">
        <color auto="1"/>
      </top>
      <bottom style="medium">
        <color indexed="64"/>
      </bottom>
      <diagonal/>
    </border>
    <border>
      <left style="thin">
        <color rgb="FF000000"/>
      </left>
      <right style="thin">
        <color rgb="FF000000"/>
      </right>
      <top style="thin">
        <color rgb="FF000000"/>
      </top>
      <bottom style="thin">
        <color rgb="FF000000"/>
      </bottom>
      <diagonal/>
    </border>
  </borders>
  <cellStyleXfs count="15696">
    <xf numFmtId="0" fontId="0" fillId="0" borderId="0"/>
    <xf numFmtId="167" fontId="1" fillId="0" borderId="0" applyFont="0" applyFill="0" applyBorder="0" applyAlignment="0" applyProtection="0"/>
    <xf numFmtId="9" fontId="1" fillId="0" borderId="0" applyFont="0" applyFill="0" applyBorder="0" applyAlignment="0" applyProtection="0"/>
    <xf numFmtId="0" fontId="4" fillId="0" borderId="0"/>
    <xf numFmtId="43" fontId="1"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0" fontId="1" fillId="0" borderId="0"/>
    <xf numFmtId="0" fontId="4" fillId="0" borderId="0"/>
    <xf numFmtId="43" fontId="1" fillId="0" borderId="0" applyFont="0" applyFill="0" applyBorder="0" applyAlignment="0" applyProtection="0"/>
    <xf numFmtId="0" fontId="4" fillId="0" borderId="0"/>
    <xf numFmtId="43" fontId="1"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0" fontId="4" fillId="0" borderId="0"/>
    <xf numFmtId="171" fontId="1" fillId="0" borderId="0"/>
    <xf numFmtId="39" fontId="16" fillId="0" borderId="0" applyBorder="0"/>
    <xf numFmtId="43" fontId="21" fillId="0" borderId="0" applyFont="0" applyFill="0" applyBorder="0" applyAlignment="0" applyProtection="0"/>
    <xf numFmtId="43" fontId="4" fillId="0" borderId="0" applyFont="0" applyFill="0" applyBorder="0" applyAlignment="0" applyProtection="0"/>
    <xf numFmtId="0" fontId="1" fillId="0" borderId="0"/>
    <xf numFmtId="0" fontId="35" fillId="0" borderId="0"/>
    <xf numFmtId="43" fontId="36" fillId="0" borderId="0" applyFont="0" applyFill="0" applyBorder="0" applyAlignment="0" applyProtection="0"/>
    <xf numFmtId="43" fontId="1" fillId="0" borderId="0" applyFont="0" applyFill="0" applyBorder="0" applyAlignment="0" applyProtection="0"/>
    <xf numFmtId="0" fontId="4" fillId="0" borderId="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1"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1" fillId="11" borderId="0" applyNumberFormat="0" applyBorder="0" applyAlignment="0" applyProtection="0"/>
    <xf numFmtId="0" fontId="35"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1"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1"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1" fillId="15" borderId="0" applyNumberFormat="0" applyBorder="0" applyAlignment="0" applyProtection="0"/>
    <xf numFmtId="0" fontId="35"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1"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1" fillId="19" borderId="0" applyNumberFormat="0" applyBorder="0" applyAlignment="0" applyProtection="0"/>
    <xf numFmtId="0" fontId="35"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1"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1" fillId="23" borderId="0" applyNumberFormat="0" applyBorder="0" applyAlignment="0" applyProtection="0"/>
    <xf numFmtId="0" fontId="35"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3"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1"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1" fillId="27" borderId="0" applyNumberFormat="0" applyBorder="0" applyAlignment="0" applyProtection="0"/>
    <xf numFmtId="0" fontId="35"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27"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1"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1" fillId="31" borderId="0" applyNumberFormat="0" applyBorder="0" applyAlignment="0" applyProtection="0"/>
    <xf numFmtId="0" fontId="35"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31"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1"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1" fillId="12" borderId="0" applyNumberFormat="0" applyBorder="0" applyAlignment="0" applyProtection="0"/>
    <xf numFmtId="0" fontId="35"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1"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1" fillId="16" borderId="0" applyNumberFormat="0" applyBorder="0" applyAlignment="0" applyProtection="0"/>
    <xf numFmtId="0" fontId="35"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1"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1" fillId="20" borderId="0" applyNumberFormat="0" applyBorder="0" applyAlignment="0" applyProtection="0"/>
    <xf numFmtId="0" fontId="35"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0"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1" fillId="24" borderId="0" applyNumberFormat="0" applyBorder="0" applyAlignment="0" applyProtection="0"/>
    <xf numFmtId="0" fontId="1"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1"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1" fillId="24" borderId="0" applyNumberFormat="0" applyBorder="0" applyAlignment="0" applyProtection="0"/>
    <xf numFmtId="0" fontId="35"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4"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1"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1" fillId="28" borderId="0" applyNumberFormat="0" applyBorder="0" applyAlignment="0" applyProtection="0"/>
    <xf numFmtId="0" fontId="35"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28"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1"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1" fillId="32" borderId="0" applyNumberFormat="0" applyBorder="0" applyAlignment="0" applyProtection="0"/>
    <xf numFmtId="0" fontId="35"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7" fillId="32" borderId="0" applyNumberFormat="0" applyBorder="0" applyAlignment="0" applyProtection="0"/>
    <xf numFmtId="0" fontId="38"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9" fillId="13" borderId="0" applyNumberFormat="0" applyBorder="0" applyAlignment="0" applyProtection="0"/>
    <xf numFmtId="0" fontId="38" fillId="13" borderId="0" applyNumberFormat="0" applyBorder="0" applyAlignment="0" applyProtection="0"/>
    <xf numFmtId="0" fontId="38" fillId="17" borderId="0" applyNumberFormat="0" applyBorder="0" applyAlignment="0" applyProtection="0"/>
    <xf numFmtId="0" fontId="3" fillId="17" borderId="0" applyNumberFormat="0" applyBorder="0" applyAlignment="0" applyProtection="0"/>
    <xf numFmtId="0" fontId="3" fillId="17" borderId="0" applyNumberFormat="0" applyBorder="0" applyAlignment="0" applyProtection="0"/>
    <xf numFmtId="0" fontId="39" fillId="17"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9" fillId="21"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 fillId="25" borderId="0" applyNumberFormat="0" applyBorder="0" applyAlignment="0" applyProtection="0"/>
    <xf numFmtId="0" fontId="3" fillId="25" borderId="0" applyNumberFormat="0" applyBorder="0" applyAlignment="0" applyProtection="0"/>
    <xf numFmtId="0" fontId="39" fillId="25"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 fillId="29" borderId="0" applyNumberFormat="0" applyBorder="0" applyAlignment="0" applyProtection="0"/>
    <xf numFmtId="0" fontId="3" fillId="29" borderId="0" applyNumberFormat="0" applyBorder="0" applyAlignment="0" applyProtection="0"/>
    <xf numFmtId="0" fontId="39" fillId="29"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0" fontId="3" fillId="33" borderId="0" applyNumberFormat="0" applyBorder="0" applyAlignment="0" applyProtection="0"/>
    <xf numFmtId="0" fontId="3" fillId="33" borderId="0" applyNumberFormat="0" applyBorder="0" applyAlignment="0" applyProtection="0"/>
    <xf numFmtId="0" fontId="39" fillId="33" borderId="0" applyNumberFormat="0" applyBorder="0" applyAlignment="0" applyProtection="0"/>
    <xf numFmtId="0" fontId="38" fillId="33" borderId="0" applyNumberFormat="0" applyBorder="0" applyAlignment="0" applyProtection="0"/>
    <xf numFmtId="0" fontId="38"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9" fillId="10" borderId="0" applyNumberFormat="0" applyBorder="0" applyAlignment="0" applyProtection="0"/>
    <xf numFmtId="0" fontId="38" fillId="10" borderId="0" applyNumberFormat="0" applyBorder="0" applyAlignment="0" applyProtection="0"/>
    <xf numFmtId="0" fontId="38"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9" fillId="14" borderId="0" applyNumberFormat="0" applyBorder="0" applyAlignment="0" applyProtection="0"/>
    <xf numFmtId="0" fontId="38" fillId="14" borderId="0" applyNumberFormat="0" applyBorder="0" applyAlignment="0" applyProtection="0"/>
    <xf numFmtId="0" fontId="38"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9" fillId="18" borderId="0" applyNumberFormat="0" applyBorder="0" applyAlignment="0" applyProtection="0"/>
    <xf numFmtId="0" fontId="38" fillId="18" borderId="0" applyNumberFormat="0" applyBorder="0" applyAlignment="0" applyProtection="0"/>
    <xf numFmtId="0" fontId="38"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9" fillId="22" borderId="0" applyNumberFormat="0" applyBorder="0" applyAlignment="0" applyProtection="0"/>
    <xf numFmtId="0" fontId="38" fillId="22" borderId="0" applyNumberFormat="0" applyBorder="0" applyAlignment="0" applyProtection="0"/>
    <xf numFmtId="0" fontId="38"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9" fillId="26" borderId="0" applyNumberFormat="0" applyBorder="0" applyAlignment="0" applyProtection="0"/>
    <xf numFmtId="0" fontId="38" fillId="26" borderId="0" applyNumberFormat="0" applyBorder="0" applyAlignment="0" applyProtection="0"/>
    <xf numFmtId="0" fontId="38"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9" fillId="30" borderId="0" applyNumberFormat="0" applyBorder="0" applyAlignment="0" applyProtection="0"/>
    <xf numFmtId="0" fontId="38" fillId="30" borderId="0" applyNumberFormat="0" applyBorder="0" applyAlignment="0" applyProtection="0"/>
    <xf numFmtId="0" fontId="40" fillId="4" borderId="0" applyNumberFormat="0" applyBorder="0" applyAlignment="0" applyProtection="0"/>
    <xf numFmtId="0" fontId="27" fillId="4" borderId="0" applyNumberFormat="0" applyBorder="0" applyAlignment="0" applyProtection="0"/>
    <xf numFmtId="0" fontId="27" fillId="4" borderId="0" applyNumberFormat="0" applyBorder="0" applyAlignment="0" applyProtection="0"/>
    <xf numFmtId="0" fontId="41" fillId="4" borderId="0" applyNumberFormat="0" applyBorder="0" applyAlignment="0" applyProtection="0"/>
    <xf numFmtId="0" fontId="40" fillId="4" borderId="0" applyNumberFormat="0" applyBorder="0" applyAlignment="0" applyProtection="0"/>
    <xf numFmtId="0" fontId="42" fillId="7" borderId="28" applyNumberFormat="0" applyAlignment="0" applyProtection="0"/>
    <xf numFmtId="0" fontId="31" fillId="7" borderId="28" applyNumberFormat="0" applyAlignment="0" applyProtection="0"/>
    <xf numFmtId="0" fontId="31" fillId="7" borderId="28" applyNumberFormat="0" applyAlignment="0" applyProtection="0"/>
    <xf numFmtId="0" fontId="43" fillId="7" borderId="28" applyNumberFormat="0" applyAlignment="0" applyProtection="0"/>
    <xf numFmtId="0" fontId="42" fillId="7" borderId="28" applyNumberFormat="0" applyAlignment="0" applyProtection="0"/>
    <xf numFmtId="0" fontId="44" fillId="8" borderId="31" applyNumberFormat="0" applyAlignment="0" applyProtection="0"/>
    <xf numFmtId="0" fontId="33" fillId="8" borderId="31" applyNumberFormat="0" applyAlignment="0" applyProtection="0"/>
    <xf numFmtId="0" fontId="33" fillId="8" borderId="31" applyNumberFormat="0" applyAlignment="0" applyProtection="0"/>
    <xf numFmtId="0" fontId="45" fillId="8" borderId="31" applyNumberFormat="0" applyAlignment="0" applyProtection="0"/>
    <xf numFmtId="0" fontId="44" fillId="8" borderId="31" applyNumberFormat="0" applyAlignment="0" applyProtection="0"/>
    <xf numFmtId="167" fontId="1" fillId="0" borderId="0" applyFont="0" applyFill="0" applyBorder="0" applyAlignment="0" applyProtection="0"/>
    <xf numFmtId="43" fontId="36" fillId="0" borderId="0" applyFont="0" applyFill="0" applyBorder="0" applyAlignment="0" applyProtection="0"/>
    <xf numFmtId="174" fontId="36" fillId="0" borderId="0" applyFont="0" applyFill="0" applyBorder="0" applyAlignment="0" applyProtection="0"/>
    <xf numFmtId="174" fontId="3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7" fontId="1" fillId="0" borderId="0" applyFont="0" applyFill="0" applyBorder="0" applyAlignment="0" applyProtection="0"/>
    <xf numFmtId="175" fontId="4" fillId="0" borderId="0" applyFont="0" applyFill="0" applyBorder="0" applyAlignment="0" applyProtection="0"/>
    <xf numFmtId="167" fontId="36"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5" fontId="4" fillId="0" borderId="0" applyFont="0" applyFill="0" applyBorder="0" applyAlignment="0" applyProtection="0"/>
    <xf numFmtId="172"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43" fontId="36" fillId="0" borderId="0" applyFont="0" applyFill="0" applyBorder="0" applyAlignment="0" applyProtection="0"/>
    <xf numFmtId="43" fontId="4" fillId="0" borderId="0" applyFont="0" applyFill="0" applyBorder="0" applyAlignment="0" applyProtection="0"/>
    <xf numFmtId="167"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166" fontId="4"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168" fontId="36" fillId="0" borderId="0" applyFont="0" applyFill="0" applyBorder="0" applyAlignment="0" applyProtection="0"/>
    <xf numFmtId="43" fontId="36" fillId="0" borderId="0" applyFont="0" applyFill="0" applyBorder="0" applyAlignment="0" applyProtection="0"/>
    <xf numFmtId="166" fontId="4"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5" fontId="4" fillId="0" borderId="0" applyFont="0" applyFill="0" applyBorder="0" applyAlignment="0" applyProtection="0"/>
    <xf numFmtId="43" fontId="4" fillId="0" borderId="0" applyFont="0" applyFill="0" applyBorder="0" applyAlignment="0" applyProtection="0"/>
    <xf numFmtId="167"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176" fontId="4"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167" fontId="37" fillId="0" borderId="0" applyFont="0" applyFill="0" applyBorder="0" applyAlignment="0" applyProtection="0"/>
    <xf numFmtId="43" fontId="46"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8"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xf numFmtId="167" fontId="1" fillId="0" borderId="0" applyFont="0" applyFill="0" applyBorder="0" applyAlignment="0" applyProtection="0"/>
    <xf numFmtId="43" fontId="4"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79" fontId="47" fillId="0" borderId="0" applyFont="0" applyFill="0" applyBorder="0" applyAlignment="0" applyProtection="0"/>
    <xf numFmtId="0" fontId="4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50" fillId="0" borderId="0" applyNumberFormat="0">
      <alignment vertical="top"/>
    </xf>
    <xf numFmtId="0" fontId="51"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52" fillId="3" borderId="0" applyNumberFormat="0" applyBorder="0" applyAlignment="0" applyProtection="0"/>
    <xf numFmtId="0" fontId="51" fillId="3" borderId="0" applyNumberFormat="0" applyBorder="0" applyAlignment="0" applyProtection="0"/>
    <xf numFmtId="0" fontId="53" fillId="0" borderId="0">
      <alignment horizontal="left" vertical="center"/>
    </xf>
    <xf numFmtId="0" fontId="54" fillId="0" borderId="25" applyNumberFormat="0" applyFill="0" applyAlignment="0" applyProtection="0"/>
    <xf numFmtId="0" fontId="23" fillId="0" borderId="25" applyNumberFormat="0" applyFill="0" applyAlignment="0" applyProtection="0"/>
    <xf numFmtId="0" fontId="23" fillId="0" borderId="25" applyNumberFormat="0" applyFill="0" applyAlignment="0" applyProtection="0"/>
    <xf numFmtId="0" fontId="55" fillId="0" borderId="26" applyNumberFormat="0" applyFill="0" applyAlignment="0" applyProtection="0"/>
    <xf numFmtId="0" fontId="24" fillId="0" borderId="26" applyNumberFormat="0" applyFill="0" applyAlignment="0" applyProtection="0"/>
    <xf numFmtId="0" fontId="24" fillId="0" borderId="26" applyNumberFormat="0" applyFill="0" applyAlignment="0" applyProtection="0"/>
    <xf numFmtId="0" fontId="56" fillId="0" borderId="27" applyNumberFormat="0" applyFill="0" applyAlignment="0" applyProtection="0"/>
    <xf numFmtId="0" fontId="25" fillId="0" borderId="27" applyNumberFormat="0" applyFill="0" applyAlignment="0" applyProtection="0"/>
    <xf numFmtId="0" fontId="25" fillId="0" borderId="27" applyNumberFormat="0" applyFill="0" applyAlignment="0" applyProtection="0"/>
    <xf numFmtId="0" fontId="56"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57" fillId="0" borderId="0">
      <alignment horizontal="left" vertical="center"/>
    </xf>
    <xf numFmtId="0" fontId="58" fillId="0" borderId="0">
      <alignment horizontal="left" vertical="center"/>
    </xf>
    <xf numFmtId="0" fontId="58" fillId="0" borderId="0">
      <alignment horizontal="left" vertical="center"/>
    </xf>
    <xf numFmtId="0" fontId="58" fillId="0" borderId="0">
      <alignment horizontal="left" vertical="center" indent="2"/>
    </xf>
    <xf numFmtId="17" fontId="59" fillId="0" borderId="0">
      <alignment horizontal="left" vertical="top"/>
    </xf>
    <xf numFmtId="0" fontId="60"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61" fillId="6" borderId="28" applyNumberFormat="0" applyAlignment="0" applyProtection="0"/>
    <xf numFmtId="0" fontId="29" fillId="6" borderId="28" applyNumberFormat="0" applyAlignment="0" applyProtection="0"/>
    <xf numFmtId="0" fontId="29" fillId="6" borderId="28" applyNumberFormat="0" applyAlignment="0" applyProtection="0"/>
    <xf numFmtId="0" fontId="62" fillId="6" borderId="28" applyNumberFormat="0" applyAlignment="0" applyProtection="0"/>
    <xf numFmtId="0" fontId="61" fillId="6" borderId="28" applyNumberFormat="0" applyAlignment="0" applyProtection="0"/>
    <xf numFmtId="0" fontId="63" fillId="0" borderId="30" applyNumberFormat="0" applyFill="0" applyAlignment="0" applyProtection="0"/>
    <xf numFmtId="0" fontId="32" fillId="0" borderId="30" applyNumberFormat="0" applyFill="0" applyAlignment="0" applyProtection="0"/>
    <xf numFmtId="0" fontId="32" fillId="0" borderId="30" applyNumberFormat="0" applyFill="0" applyAlignment="0" applyProtection="0"/>
    <xf numFmtId="0" fontId="64" fillId="0" borderId="30" applyNumberFormat="0" applyFill="0" applyAlignment="0" applyProtection="0"/>
    <xf numFmtId="0" fontId="63" fillId="0" borderId="30" applyNumberFormat="0" applyFill="0" applyAlignment="0" applyProtection="0"/>
    <xf numFmtId="0" fontId="65" fillId="5" borderId="0" applyNumberFormat="0" applyBorder="0" applyAlignment="0" applyProtection="0"/>
    <xf numFmtId="0" fontId="28" fillId="5" borderId="0" applyNumberFormat="0" applyBorder="0" applyAlignment="0" applyProtection="0"/>
    <xf numFmtId="0" fontId="28" fillId="5" borderId="0" applyNumberFormat="0" applyBorder="0" applyAlignment="0" applyProtection="0"/>
    <xf numFmtId="0" fontId="66" fillId="5" borderId="0" applyNumberFormat="0" applyBorder="0" applyAlignment="0" applyProtection="0"/>
    <xf numFmtId="0" fontId="65" fillId="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xf numFmtId="0" fontId="47" fillId="0" borderId="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1" fillId="0" borderId="0"/>
    <xf numFmtId="0" fontId="1" fillId="0" borderId="0"/>
    <xf numFmtId="0" fontId="3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0" fontId="1" fillId="0" borderId="0"/>
    <xf numFmtId="180" fontId="1" fillId="0" borderId="0"/>
    <xf numFmtId="0" fontId="4" fillId="0" borderId="0"/>
    <xf numFmtId="0" fontId="1" fillId="0" borderId="0"/>
    <xf numFmtId="0" fontId="1" fillId="0" borderId="0"/>
    <xf numFmtId="0" fontId="1" fillId="0" borderId="0"/>
    <xf numFmtId="0" fontId="37" fillId="0" borderId="0"/>
    <xf numFmtId="0" fontId="37" fillId="0" borderId="0"/>
    <xf numFmtId="0" fontId="37" fillId="0" borderId="0"/>
    <xf numFmtId="0" fontId="1"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5" fillId="0" borderId="0"/>
    <xf numFmtId="0" fontId="35" fillId="0" borderId="0"/>
    <xf numFmtId="0" fontId="4" fillId="0" borderId="0"/>
    <xf numFmtId="0" fontId="35" fillId="0" borderId="0"/>
    <xf numFmtId="0" fontId="4" fillId="0" borderId="0"/>
    <xf numFmtId="0" fontId="4" fillId="0" borderId="0"/>
    <xf numFmtId="0" fontId="4" fillId="0" borderId="0"/>
    <xf numFmtId="0" fontId="4" fillId="0" borderId="0"/>
    <xf numFmtId="0" fontId="4" fillId="0" borderId="0"/>
    <xf numFmtId="0" fontId="4" fillId="0" borderId="0"/>
    <xf numFmtId="0" fontId="35" fillId="0" borderId="0"/>
    <xf numFmtId="0" fontId="4" fillId="0" borderId="0"/>
    <xf numFmtId="0" fontId="35" fillId="0" borderId="0"/>
    <xf numFmtId="0" fontId="4" fillId="0" borderId="0"/>
    <xf numFmtId="0" fontId="4" fillId="0" borderId="0"/>
    <xf numFmtId="0" fontId="4" fillId="0" borderId="0"/>
    <xf numFmtId="0" fontId="35" fillId="0" borderId="0"/>
    <xf numFmtId="0" fontId="4" fillId="0" borderId="0"/>
    <xf numFmtId="0" fontId="35" fillId="0" borderId="0"/>
    <xf numFmtId="0" fontId="4" fillId="0" borderId="0"/>
    <xf numFmtId="0" fontId="4" fillId="0" borderId="0"/>
    <xf numFmtId="0" fontId="35" fillId="0" borderId="0"/>
    <xf numFmtId="0" fontId="35" fillId="0" borderId="0"/>
    <xf numFmtId="0" fontId="4" fillId="0" borderId="0"/>
    <xf numFmtId="0" fontId="35" fillId="0" borderId="0"/>
    <xf numFmtId="0" fontId="4" fillId="0" borderId="0"/>
    <xf numFmtId="0" fontId="37" fillId="0" borderId="0"/>
    <xf numFmtId="0" fontId="37" fillId="0" borderId="0"/>
    <xf numFmtId="0" fontId="37" fillId="0" borderId="0"/>
    <xf numFmtId="0" fontId="37" fillId="0" borderId="0"/>
    <xf numFmtId="0" fontId="4" fillId="0" borderId="0"/>
    <xf numFmtId="0" fontId="37" fillId="0" borderId="0"/>
    <xf numFmtId="0" fontId="37" fillId="0" borderId="0"/>
    <xf numFmtId="0" fontId="37" fillId="0" borderId="0"/>
    <xf numFmtId="0" fontId="4" fillId="0" borderId="0"/>
    <xf numFmtId="0" fontId="35" fillId="0" borderId="0"/>
    <xf numFmtId="0" fontId="4" fillId="0" borderId="0"/>
    <xf numFmtId="0" fontId="35" fillId="0" borderId="0"/>
    <xf numFmtId="0" fontId="35" fillId="0" borderId="0"/>
    <xf numFmtId="0" fontId="4" fillId="0" borderId="0"/>
    <xf numFmtId="0" fontId="4" fillId="0" borderId="0"/>
    <xf numFmtId="0" fontId="4" fillId="0" borderId="0"/>
    <xf numFmtId="181" fontId="1" fillId="0" borderId="0"/>
    <xf numFmtId="181" fontId="1" fillId="0" borderId="0"/>
    <xf numFmtId="181" fontId="1" fillId="0" borderId="0"/>
    <xf numFmtId="0" fontId="4" fillId="0" borderId="0"/>
    <xf numFmtId="0" fontId="4" fillId="0" borderId="0"/>
    <xf numFmtId="0" fontId="4" fillId="0" borderId="0"/>
    <xf numFmtId="0" fontId="4" fillId="0" borderId="0"/>
    <xf numFmtId="0" fontId="4"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5"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182" fontId="4" fillId="0" borderId="0"/>
    <xf numFmtId="0" fontId="4" fillId="0" borderId="0"/>
    <xf numFmtId="182" fontId="4" fillId="0" borderId="0"/>
    <xf numFmtId="182" fontId="4" fillId="0" borderId="0"/>
    <xf numFmtId="182" fontId="4" fillId="0" borderId="0"/>
    <xf numFmtId="0" fontId="4"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182" fontId="4" fillId="0" borderId="0"/>
    <xf numFmtId="182" fontId="4" fillId="0" borderId="0"/>
    <xf numFmtId="0" fontId="4" fillId="0" borderId="0"/>
    <xf numFmtId="182" fontId="4" fillId="0" borderId="0"/>
    <xf numFmtId="1" fontId="4" fillId="0" borderId="0"/>
    <xf numFmtId="0" fontId="4" fillId="0" borderId="0"/>
    <xf numFmtId="0" fontId="4" fillId="0" borderId="0"/>
    <xf numFmtId="1" fontId="4" fillId="0" borderId="0"/>
    <xf numFmtId="0" fontId="4" fillId="0" borderId="0"/>
    <xf numFmtId="0" fontId="4" fillId="0" borderId="0"/>
    <xf numFmtId="181"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 fontId="4" fillId="0" borderId="0"/>
    <xf numFmtId="0" fontId="1" fillId="0" borderId="0"/>
    <xf numFmtId="0" fontId="1" fillId="0" borderId="0"/>
    <xf numFmtId="0" fontId="1" fillId="0" borderId="0"/>
    <xf numFmtId="0" fontId="1" fillId="0" borderId="0"/>
    <xf numFmtId="0" fontId="47" fillId="0" borderId="0"/>
    <xf numFmtId="0" fontId="47" fillId="0" borderId="0"/>
    <xf numFmtId="0" fontId="4" fillId="0" borderId="0"/>
    <xf numFmtId="0" fontId="4" fillId="0" borderId="0"/>
    <xf numFmtId="0" fontId="4" fillId="0" borderId="0"/>
    <xf numFmtId="0" fontId="47" fillId="0" borderId="0"/>
    <xf numFmtId="0" fontId="4" fillId="0" borderId="0"/>
    <xf numFmtId="183" fontId="4" fillId="0" borderId="0"/>
    <xf numFmtId="0" fontId="35" fillId="0" borderId="0"/>
    <xf numFmtId="0" fontId="1" fillId="0" borderId="0"/>
    <xf numFmtId="0" fontId="67" fillId="0" borderId="0"/>
    <xf numFmtId="0" fontId="1" fillId="0" borderId="0"/>
    <xf numFmtId="0" fontId="1" fillId="0" borderId="0"/>
    <xf numFmtId="0" fontId="1" fillId="0" borderId="0"/>
    <xf numFmtId="180" fontId="67" fillId="0" borderId="0"/>
    <xf numFmtId="0" fontId="1" fillId="0" borderId="0"/>
    <xf numFmtId="0" fontId="1" fillId="0" borderId="0"/>
    <xf numFmtId="183" fontId="67" fillId="0" borderId="0"/>
    <xf numFmtId="0" fontId="6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6" fillId="0" borderId="0"/>
    <xf numFmtId="0" fontId="47" fillId="0" borderId="0"/>
    <xf numFmtId="0" fontId="4" fillId="0" borderId="0"/>
    <xf numFmtId="0" fontId="4" fillId="0" borderId="0" applyNumberFormat="0" applyFill="0" applyBorder="0" applyAlignment="0" applyProtection="0"/>
    <xf numFmtId="0" fontId="1"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1" fillId="9" borderId="32" applyNumberFormat="0" applyFont="0" applyAlignment="0" applyProtection="0"/>
    <xf numFmtId="0" fontId="1"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6"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37" fillId="9" borderId="32" applyNumberFormat="0" applyFont="0" applyAlignment="0" applyProtection="0"/>
    <xf numFmtId="0" fontId="1" fillId="9" borderId="32" applyNumberFormat="0" applyFont="0" applyAlignment="0" applyProtection="0"/>
    <xf numFmtId="0" fontId="1" fillId="9" borderId="32" applyNumberFormat="0" applyFont="0" applyAlignment="0" applyProtection="0"/>
    <xf numFmtId="0" fontId="1" fillId="9" borderId="32" applyNumberFormat="0" applyFont="0" applyAlignment="0" applyProtection="0"/>
    <xf numFmtId="0" fontId="68" fillId="7" borderId="29" applyNumberFormat="0" applyAlignment="0" applyProtection="0"/>
    <xf numFmtId="0" fontId="30" fillId="7" borderId="29" applyNumberFormat="0" applyAlignment="0" applyProtection="0"/>
    <xf numFmtId="0" fontId="30" fillId="7" borderId="29" applyNumberFormat="0" applyAlignment="0" applyProtection="0"/>
    <xf numFmtId="0" fontId="69" fillId="7" borderId="29" applyNumberFormat="0" applyAlignment="0" applyProtection="0"/>
    <xf numFmtId="0" fontId="68" fillId="7" borderId="29" applyNumberFormat="0" applyAlignment="0" applyProtection="0"/>
    <xf numFmtId="9" fontId="1"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5" fillId="0" borderId="0" applyFont="0" applyFill="0" applyBorder="0" applyAlignment="0" applyProtection="0"/>
    <xf numFmtId="9" fontId="36"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1"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 fillId="0" borderId="0"/>
    <xf numFmtId="0" fontId="4" fillId="0" borderId="0"/>
    <xf numFmtId="0" fontId="4" fillId="0" borderId="0" applyNumberFormat="0" applyFill="0" applyBorder="0" applyAlignment="0" applyProtection="0"/>
    <xf numFmtId="0" fontId="70" fillId="0" borderId="0">
      <alignment vertical="top"/>
    </xf>
    <xf numFmtId="0" fontId="71" fillId="0" borderId="33" applyNumberFormat="0" applyFill="0" applyAlignment="0" applyProtection="0"/>
    <xf numFmtId="0" fontId="10" fillId="0" borderId="33" applyNumberFormat="0" applyFill="0" applyAlignment="0" applyProtection="0"/>
    <xf numFmtId="0" fontId="10" fillId="0" borderId="33" applyNumberFormat="0" applyFill="0" applyAlignment="0" applyProtection="0"/>
    <xf numFmtId="0" fontId="72" fillId="0" borderId="33" applyNumberFormat="0" applyFill="0" applyAlignment="0" applyProtection="0"/>
    <xf numFmtId="0" fontId="71" fillId="0" borderId="33" applyNumberFormat="0" applyFill="0" applyAlignment="0" applyProtection="0"/>
    <xf numFmtId="0" fontId="73"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4" fillId="0" borderId="0" applyNumberFormat="0" applyFill="0" applyBorder="0" applyAlignment="0" applyProtection="0"/>
    <xf numFmtId="0" fontId="73" fillId="0" borderId="0" applyNumberFormat="0" applyFill="0" applyBorder="0" applyAlignment="0" applyProtection="0"/>
    <xf numFmtId="0" fontId="4" fillId="0" borderId="0"/>
    <xf numFmtId="0" fontId="78" fillId="0" borderId="0">
      <alignment vertical="top"/>
    </xf>
    <xf numFmtId="0" fontId="78" fillId="0" borderId="0">
      <alignment vertical="top"/>
    </xf>
    <xf numFmtId="0" fontId="78" fillId="0" borderId="0">
      <alignment vertical="top"/>
    </xf>
    <xf numFmtId="41" fontId="4" fillId="0" borderId="0" applyFont="0" applyFill="0" applyBorder="0" applyAlignment="0" applyProtection="0"/>
    <xf numFmtId="41" fontId="1" fillId="0" borderId="0" applyFont="0" applyFill="0" applyBorder="0" applyAlignment="0" applyProtection="0"/>
    <xf numFmtId="184" fontId="79" fillId="0" borderId="0"/>
    <xf numFmtId="0" fontId="4" fillId="0" borderId="0"/>
    <xf numFmtId="0" fontId="4" fillId="0" borderId="0"/>
    <xf numFmtId="0" fontId="4" fillId="0" borderId="0"/>
    <xf numFmtId="0" fontId="4" fillId="0" borderId="0"/>
    <xf numFmtId="0" fontId="78" fillId="0" borderId="0">
      <alignment vertical="top"/>
    </xf>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81" fillId="35" borderId="0"/>
    <xf numFmtId="0" fontId="81" fillId="35" borderId="0"/>
    <xf numFmtId="0" fontId="81" fillId="35" borderId="0"/>
    <xf numFmtId="0" fontId="81" fillId="35" borderId="0"/>
    <xf numFmtId="0" fontId="5" fillId="34" borderId="0"/>
    <xf numFmtId="0" fontId="81" fillId="35" borderId="0"/>
    <xf numFmtId="0" fontId="82" fillId="36" borderId="0"/>
    <xf numFmtId="0" fontId="82" fillId="36" borderId="0"/>
    <xf numFmtId="0" fontId="82" fillId="36" borderId="0"/>
    <xf numFmtId="0" fontId="82" fillId="36" borderId="0"/>
    <xf numFmtId="0" fontId="83" fillId="34" borderId="0"/>
    <xf numFmtId="0" fontId="82" fillId="36" borderId="0"/>
    <xf numFmtId="0" fontId="84" fillId="37" borderId="0"/>
    <xf numFmtId="0" fontId="84" fillId="37" borderId="0"/>
    <xf numFmtId="0" fontId="84" fillId="37" borderId="0"/>
    <xf numFmtId="0" fontId="84" fillId="37" borderId="0"/>
    <xf numFmtId="0" fontId="85" fillId="34" borderId="0"/>
    <xf numFmtId="0" fontId="84" fillId="37" borderId="0"/>
    <xf numFmtId="0" fontId="86" fillId="0" borderId="0"/>
    <xf numFmtId="0" fontId="86" fillId="0" borderId="0"/>
    <xf numFmtId="0" fontId="86" fillId="0" borderId="0"/>
    <xf numFmtId="0" fontId="86" fillId="0" borderId="0"/>
    <xf numFmtId="0" fontId="86" fillId="34" borderId="0"/>
    <xf numFmtId="0" fontId="86" fillId="0" borderId="0"/>
    <xf numFmtId="0" fontId="87" fillId="0" borderId="0"/>
    <xf numFmtId="0" fontId="87" fillId="0" borderId="0"/>
    <xf numFmtId="0" fontId="87" fillId="0" borderId="0"/>
    <xf numFmtId="0" fontId="87" fillId="0" borderId="0"/>
    <xf numFmtId="0" fontId="87" fillId="34" borderId="0"/>
    <xf numFmtId="0" fontId="87"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34" borderId="0"/>
    <xf numFmtId="0" fontId="88" fillId="34" borderId="0"/>
    <xf numFmtId="0" fontId="88" fillId="0" borderId="0"/>
    <xf numFmtId="0" fontId="88" fillId="0" borderId="0"/>
    <xf numFmtId="4" fontId="4" fillId="38" borderId="0"/>
    <xf numFmtId="0" fontId="78" fillId="0" borderId="0">
      <alignment vertical="top"/>
    </xf>
    <xf numFmtId="4" fontId="4" fillId="38" borderId="0"/>
    <xf numFmtId="4" fontId="4" fillId="38" borderId="0"/>
    <xf numFmtId="4" fontId="4" fillId="38" borderId="0"/>
    <xf numFmtId="4" fontId="4" fillId="38" borderId="0"/>
    <xf numFmtId="4" fontId="4" fillId="38" borderId="0"/>
    <xf numFmtId="4" fontId="4" fillId="38" borderId="0"/>
    <xf numFmtId="4" fontId="4" fillId="38" borderId="0"/>
    <xf numFmtId="4" fontId="4" fillId="38" borderId="0"/>
    <xf numFmtId="4" fontId="4" fillId="38" borderId="0"/>
    <xf numFmtId="185" fontId="4" fillId="38" borderId="34"/>
    <xf numFmtId="185" fontId="4" fillId="38" borderId="34"/>
    <xf numFmtId="4" fontId="4" fillId="38" borderId="0"/>
    <xf numFmtId="4" fontId="4" fillId="38" borderId="0"/>
    <xf numFmtId="4" fontId="4" fillId="38" borderId="0"/>
    <xf numFmtId="4" fontId="4" fillId="38" borderId="0"/>
    <xf numFmtId="4" fontId="4" fillId="38" borderId="0"/>
    <xf numFmtId="4" fontId="4" fillId="38" borderId="0"/>
    <xf numFmtId="0" fontId="78" fillId="0" borderId="0">
      <alignment vertical="top"/>
    </xf>
    <xf numFmtId="0" fontId="4" fillId="0" borderId="0"/>
    <xf numFmtId="0" fontId="78" fillId="0" borderId="0">
      <alignment vertical="top"/>
    </xf>
    <xf numFmtId="0" fontId="83" fillId="39" borderId="0"/>
    <xf numFmtId="0" fontId="83" fillId="39" borderId="0"/>
    <xf numFmtId="0" fontId="83" fillId="39" borderId="0"/>
    <xf numFmtId="0" fontId="83" fillId="39" borderId="0"/>
    <xf numFmtId="0" fontId="83" fillId="38" borderId="0"/>
    <xf numFmtId="0" fontId="83" fillId="39" borderId="0"/>
    <xf numFmtId="0" fontId="78" fillId="0" borderId="0">
      <alignment vertical="top"/>
    </xf>
    <xf numFmtId="0" fontId="4" fillId="0" borderId="0"/>
    <xf numFmtId="0" fontId="4" fillId="0"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4" fillId="34" borderId="0"/>
    <xf numFmtId="0" fontId="81" fillId="35" borderId="0"/>
    <xf numFmtId="0" fontId="81" fillId="35" borderId="0"/>
    <xf numFmtId="0" fontId="81" fillId="35" borderId="0"/>
    <xf numFmtId="0" fontId="81" fillId="35" borderId="0"/>
    <xf numFmtId="0" fontId="5" fillId="34" borderId="0"/>
    <xf numFmtId="0" fontId="81" fillId="35" borderId="0"/>
    <xf numFmtId="0" fontId="82" fillId="36" borderId="0"/>
    <xf numFmtId="0" fontId="82" fillId="36" borderId="0"/>
    <xf numFmtId="0" fontId="82" fillId="36" borderId="0"/>
    <xf numFmtId="0" fontId="82" fillId="36" borderId="0"/>
    <xf numFmtId="0" fontId="83" fillId="34" borderId="0"/>
    <xf numFmtId="0" fontId="82" fillId="36" borderId="0"/>
    <xf numFmtId="0" fontId="84" fillId="37" borderId="0"/>
    <xf numFmtId="0" fontId="84" fillId="37" borderId="0"/>
    <xf numFmtId="0" fontId="84" fillId="37" borderId="0"/>
    <xf numFmtId="0" fontId="84" fillId="37" borderId="0"/>
    <xf numFmtId="0" fontId="4" fillId="34" borderId="0"/>
    <xf numFmtId="0" fontId="4" fillId="34" borderId="0"/>
    <xf numFmtId="0" fontId="84" fillId="37" borderId="0"/>
    <xf numFmtId="0" fontId="86" fillId="0" borderId="0"/>
    <xf numFmtId="0" fontId="86" fillId="0" borderId="0"/>
    <xf numFmtId="0" fontId="86" fillId="0" borderId="0"/>
    <xf numFmtId="0" fontId="86" fillId="0" borderId="0"/>
    <xf numFmtId="0" fontId="86" fillId="34" borderId="0"/>
    <xf numFmtId="0" fontId="86" fillId="0" borderId="0"/>
    <xf numFmtId="0" fontId="87" fillId="0" borderId="0"/>
    <xf numFmtId="0" fontId="87" fillId="0" borderId="0"/>
    <xf numFmtId="0" fontId="87" fillId="0" borderId="0"/>
    <xf numFmtId="0" fontId="87" fillId="0" borderId="0"/>
    <xf numFmtId="0" fontId="87" fillId="34" borderId="0"/>
    <xf numFmtId="0" fontId="87"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34" borderId="0"/>
    <xf numFmtId="0" fontId="88" fillId="34" borderId="0"/>
    <xf numFmtId="0" fontId="88" fillId="0" borderId="0"/>
    <xf numFmtId="0" fontId="88" fillId="0" borderId="0"/>
    <xf numFmtId="0" fontId="4" fillId="0" borderId="0" applyNumberFormat="0" applyFill="0" applyBorder="0" applyAlignment="0" applyProtection="0"/>
    <xf numFmtId="0" fontId="78" fillId="0" borderId="0">
      <alignment vertical="top"/>
    </xf>
    <xf numFmtId="0" fontId="4" fillId="0" borderId="0"/>
    <xf numFmtId="0" fontId="4" fillId="0" borderId="0"/>
    <xf numFmtId="0" fontId="4" fillId="0" borderId="0"/>
    <xf numFmtId="0" fontId="88" fillId="0" borderId="0" applyNumberFormat="0" applyAlignment="0"/>
    <xf numFmtId="0" fontId="88" fillId="0" borderId="0" applyNumberFormat="0" applyAlignment="0"/>
    <xf numFmtId="0" fontId="89" fillId="0" borderId="0"/>
    <xf numFmtId="186" fontId="4" fillId="0" borderId="0" applyFont="0" applyFill="0" applyBorder="0" applyAlignment="0" applyProtection="0"/>
    <xf numFmtId="0" fontId="90" fillId="0" borderId="0" applyNumberFormat="0" applyFill="0" applyBorder="0" applyAlignment="0" applyProtection="0"/>
    <xf numFmtId="0" fontId="4" fillId="0" borderId="0" applyFill="0" applyBorder="0" applyAlignment="0"/>
    <xf numFmtId="187" fontId="91" fillId="0" borderId="0" applyFill="0" applyBorder="0" applyAlignment="0"/>
    <xf numFmtId="188" fontId="91" fillId="0" borderId="0" applyFill="0" applyBorder="0" applyAlignment="0"/>
    <xf numFmtId="0" fontId="4" fillId="0" borderId="0" applyFill="0" applyBorder="0" applyAlignment="0"/>
    <xf numFmtId="189" fontId="4" fillId="0" borderId="0" applyFill="0" applyBorder="0" applyAlignment="0"/>
    <xf numFmtId="0" fontId="4" fillId="0" borderId="0" applyFill="0" applyBorder="0" applyAlignment="0"/>
    <xf numFmtId="190" fontId="4" fillId="0" borderId="0" applyFill="0" applyBorder="0" applyAlignment="0"/>
    <xf numFmtId="187" fontId="91" fillId="0" borderId="0" applyFill="0" applyBorder="0" applyAlignment="0"/>
    <xf numFmtId="0"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7" fontId="1" fillId="0" borderId="0" applyFont="0" applyFill="0" applyBorder="0" applyAlignment="0" applyProtection="0"/>
    <xf numFmtId="187" fontId="91" fillId="0" borderId="0" applyFont="0" applyFill="0" applyBorder="0" applyAlignment="0" applyProtection="0"/>
    <xf numFmtId="191" fontId="77" fillId="0" borderId="0" applyFont="0" applyFill="0" applyBorder="0" applyAlignment="0" applyProtection="0">
      <alignment horizontal="centerContinuous"/>
    </xf>
    <xf numFmtId="192" fontId="92" fillId="0" borderId="2" applyFont="0" applyFill="0" applyBorder="0" applyAlignment="0" applyProtection="0"/>
    <xf numFmtId="0" fontId="88" fillId="34" borderId="0" applyNumberFormat="0" applyFont="0" applyBorder="0" applyAlignment="0" applyProtection="0"/>
    <xf numFmtId="0" fontId="88" fillId="34" borderId="0" applyNumberFormat="0" applyFont="0" applyBorder="0" applyAlignment="0" applyProtection="0"/>
    <xf numFmtId="15" fontId="4" fillId="0" borderId="0"/>
    <xf numFmtId="14" fontId="78" fillId="0" borderId="0" applyFill="0" applyBorder="0" applyAlignment="0"/>
    <xf numFmtId="14" fontId="78" fillId="0" borderId="0" applyFill="0" applyBorder="0" applyAlignment="0"/>
    <xf numFmtId="14" fontId="93" fillId="0" borderId="0" applyFont="0" applyFill="0" applyBorder="0" applyAlignment="0"/>
    <xf numFmtId="0" fontId="94" fillId="0" borderId="35" applyNumberFormat="0" applyFill="0" applyBorder="0"/>
    <xf numFmtId="38" fontId="76" fillId="0" borderId="36">
      <alignment vertical="center"/>
    </xf>
    <xf numFmtId="0" fontId="4" fillId="0" borderId="0" applyFont="0" applyFill="0" applyBorder="0" applyAlignment="0" applyProtection="0"/>
    <xf numFmtId="0" fontId="4" fillId="0" borderId="0" applyFont="0" applyFill="0" applyBorder="0" applyAlignment="0" applyProtection="0"/>
    <xf numFmtId="38" fontId="76" fillId="0" borderId="0" applyFont="0" applyFill="0" applyBorder="0" applyAlignment="0" applyProtection="0"/>
    <xf numFmtId="40" fontId="76" fillId="0" borderId="0" applyFont="0" applyFill="0" applyBorder="0" applyAlignment="0" applyProtection="0"/>
    <xf numFmtId="193" fontId="4" fillId="0" borderId="0" applyFill="0" applyBorder="0" applyAlignment="0" applyProtection="0">
      <alignment horizontal="left"/>
    </xf>
    <xf numFmtId="0" fontId="4" fillId="0" borderId="0" applyFill="0" applyBorder="0" applyAlignment="0"/>
    <xf numFmtId="187" fontId="91" fillId="0" borderId="0" applyFill="0" applyBorder="0" applyAlignment="0"/>
    <xf numFmtId="0" fontId="4" fillId="0" borderId="0" applyFill="0" applyBorder="0" applyAlignment="0"/>
    <xf numFmtId="190" fontId="4" fillId="0" borderId="0" applyFill="0" applyBorder="0" applyAlignment="0"/>
    <xf numFmtId="187" fontId="91" fillId="0" borderId="0" applyFill="0" applyBorder="0" applyAlignment="0"/>
    <xf numFmtId="0" fontId="4" fillId="0" borderId="0" applyNumberFormat="0" applyFill="0" applyBorder="0"/>
    <xf numFmtId="194" fontId="4" fillId="0" borderId="0">
      <protection locked="0"/>
    </xf>
    <xf numFmtId="0" fontId="95" fillId="0" borderId="13" applyNumberFormat="0" applyFill="0" applyBorder="0" applyAlignment="0" applyProtection="0">
      <protection locked="0"/>
    </xf>
    <xf numFmtId="0" fontId="5" fillId="0" borderId="37" applyNumberFormat="0" applyFill="0"/>
    <xf numFmtId="0" fontId="5" fillId="0" borderId="37" applyNumberFormat="0" applyFill="0"/>
    <xf numFmtId="0" fontId="96" fillId="0" borderId="38" applyNumberFormat="0" applyFill="0" applyBorder="0">
      <alignment horizontal="center"/>
    </xf>
    <xf numFmtId="0" fontId="96" fillId="0" borderId="38" applyNumberFormat="0" applyFill="0" applyBorder="0">
      <alignment horizontal="center"/>
    </xf>
    <xf numFmtId="38" fontId="88" fillId="34" borderId="0" applyNumberFormat="0" applyBorder="0" applyAlignment="0" applyProtection="0"/>
    <xf numFmtId="38" fontId="88" fillId="34" borderId="0" applyNumberFormat="0" applyBorder="0" applyAlignment="0" applyProtection="0"/>
    <xf numFmtId="0" fontId="97" fillId="0" borderId="0">
      <alignment horizontal="left"/>
    </xf>
    <xf numFmtId="0" fontId="96" fillId="0" borderId="17" applyNumberFormat="0" applyAlignment="0" applyProtection="0">
      <alignment horizontal="left" vertical="center"/>
    </xf>
    <xf numFmtId="0" fontId="96" fillId="0" borderId="3">
      <alignment horizontal="left" vertical="center"/>
    </xf>
    <xf numFmtId="0" fontId="98" fillId="0" borderId="0" applyNumberFormat="0" applyFill="0" applyBorder="0" applyAlignment="0" applyProtection="0"/>
    <xf numFmtId="195" fontId="4" fillId="0" borderId="0" applyFont="0" applyFill="0" applyBorder="0" applyAlignment="0" applyProtection="0"/>
    <xf numFmtId="10" fontId="88" fillId="38" borderId="2" applyNumberFormat="0" applyBorder="0" applyAlignment="0" applyProtection="0"/>
    <xf numFmtId="10" fontId="88" fillId="38" borderId="2" applyNumberFormat="0" applyBorder="0" applyAlignment="0" applyProtection="0"/>
    <xf numFmtId="196" fontId="6" fillId="0" borderId="0"/>
    <xf numFmtId="197" fontId="4" fillId="0" borderId="0"/>
    <xf numFmtId="198" fontId="88" fillId="0" borderId="0" applyFont="0" applyFill="0" applyBorder="0" applyAlignment="0" applyProtection="0"/>
    <xf numFmtId="0" fontId="5" fillId="0" borderId="15" applyNumberFormat="0" applyFill="0" applyBorder="0"/>
    <xf numFmtId="0" fontId="5" fillId="0" borderId="15" applyNumberFormat="0" applyFill="0" applyBorder="0"/>
    <xf numFmtId="199" fontId="96" fillId="0" borderId="15" applyFill="0" applyBorder="0"/>
    <xf numFmtId="199" fontId="96" fillId="0" borderId="15" applyFill="0" applyBorder="0"/>
    <xf numFmtId="0" fontId="5" fillId="0" borderId="0" applyNumberFormat="0" applyFill="0" applyBorder="0">
      <alignment horizontal="center"/>
    </xf>
    <xf numFmtId="0" fontId="5" fillId="0" borderId="0" applyNumberFormat="0" applyFill="0" applyBorder="0">
      <alignment horizontal="center"/>
    </xf>
    <xf numFmtId="0" fontId="5" fillId="0" borderId="0" applyNumberFormat="0" applyFill="0" applyBorder="0">
      <alignment horizontal="right"/>
    </xf>
    <xf numFmtId="0" fontId="5" fillId="0" borderId="0" applyNumberFormat="0" applyFill="0" applyBorder="0">
      <alignment horizontal="right"/>
    </xf>
    <xf numFmtId="0" fontId="4" fillId="0" borderId="39" applyNumberFormat="0" applyFill="0" applyBorder="0">
      <alignment horizontal="center"/>
    </xf>
    <xf numFmtId="0" fontId="4" fillId="0" borderId="0" applyFill="0" applyBorder="0" applyAlignment="0"/>
    <xf numFmtId="187" fontId="91" fillId="0" borderId="0" applyFill="0" applyBorder="0" applyAlignment="0"/>
    <xf numFmtId="0" fontId="4" fillId="0" borderId="0" applyFill="0" applyBorder="0" applyAlignment="0"/>
    <xf numFmtId="190" fontId="4" fillId="0" borderId="0" applyFill="0" applyBorder="0" applyAlignment="0"/>
    <xf numFmtId="187" fontId="91" fillId="0" borderId="0" applyFill="0" applyBorder="0" applyAlignment="0"/>
    <xf numFmtId="41" fontId="4" fillId="0" borderId="0" applyFont="0" applyFill="0" applyBorder="0" applyAlignment="0" applyProtection="0"/>
    <xf numFmtId="43" fontId="4" fillId="0" borderId="0" applyFont="0" applyFill="0" applyBorder="0" applyAlignment="0" applyProtection="0"/>
    <xf numFmtId="200" fontId="4" fillId="0" borderId="0" applyFont="0" applyFill="0" applyBorder="0" applyAlignment="0" applyProtection="0"/>
    <xf numFmtId="201" fontId="4" fillId="0" borderId="0" applyFont="0" applyFill="0" applyBorder="0" applyAlignment="0" applyProtection="0"/>
    <xf numFmtId="37" fontId="99" fillId="0" borderId="0"/>
    <xf numFmtId="0" fontId="16" fillId="0" borderId="0"/>
    <xf numFmtId="0" fontId="1" fillId="0" borderId="0"/>
    <xf numFmtId="0" fontId="1" fillId="0" borderId="0"/>
    <xf numFmtId="0" fontId="1" fillId="0" borderId="0"/>
    <xf numFmtId="0" fontId="1" fillId="0" borderId="0"/>
    <xf numFmtId="0" fontId="1" fillId="0" borderId="0"/>
    <xf numFmtId="0" fontId="4" fillId="0" borderId="0"/>
    <xf numFmtId="1" fontId="4" fillId="0" borderId="0" applyFont="0"/>
    <xf numFmtId="189" fontId="4" fillId="0" borderId="0" applyFont="0" applyFill="0" applyBorder="0" applyAlignment="0" applyProtection="0"/>
    <xf numFmtId="202" fontId="4" fillId="0" borderId="0" applyFont="0" applyFill="0" applyBorder="0" applyAlignment="0" applyProtection="0"/>
    <xf numFmtId="10" fontId="4"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87" fontId="96" fillId="0" borderId="20" applyNumberFormat="0" applyFill="0">
      <alignment horizontal="center"/>
    </xf>
    <xf numFmtId="0" fontId="4" fillId="0" borderId="0" applyFill="0" applyBorder="0" applyAlignment="0"/>
    <xf numFmtId="187" fontId="91" fillId="0" borderId="0" applyFill="0" applyBorder="0" applyAlignment="0"/>
    <xf numFmtId="0" fontId="4" fillId="0" borderId="0" applyFill="0" applyBorder="0" applyAlignment="0"/>
    <xf numFmtId="190" fontId="4" fillId="0" borderId="0" applyFill="0" applyBorder="0" applyAlignment="0"/>
    <xf numFmtId="187" fontId="91" fillId="0" borderId="0" applyFill="0" applyBorder="0" applyAlignment="0"/>
    <xf numFmtId="0" fontId="76" fillId="0" borderId="0" applyNumberFormat="0" applyFont="0" applyFill="0" applyBorder="0" applyAlignment="0" applyProtection="0">
      <alignment horizontal="left"/>
    </xf>
    <xf numFmtId="15" fontId="76" fillId="0" borderId="0" applyFont="0" applyFill="0" applyBorder="0" applyAlignment="0" applyProtection="0"/>
    <xf numFmtId="4" fontId="76" fillId="0" borderId="0" applyFont="0" applyFill="0" applyBorder="0" applyAlignment="0" applyProtection="0"/>
    <xf numFmtId="0" fontId="100" fillId="0" borderId="15">
      <alignment horizontal="center"/>
    </xf>
    <xf numFmtId="3" fontId="76" fillId="0" borderId="0" applyFont="0" applyFill="0" applyBorder="0" applyAlignment="0" applyProtection="0"/>
    <xf numFmtId="0" fontId="76" fillId="40" borderId="0" applyNumberFormat="0" applyFont="0" applyBorder="0" applyAlignment="0" applyProtection="0"/>
    <xf numFmtId="203" fontId="4" fillId="0" borderId="0"/>
    <xf numFmtId="0" fontId="6" fillId="0" borderId="0" applyNumberFormat="0" applyFill="0" applyBorder="0">
      <alignment vertical="center"/>
    </xf>
    <xf numFmtId="0" fontId="6" fillId="0" borderId="0" applyNumberFormat="0" applyFill="0" applyBorder="0">
      <alignment vertical="center"/>
    </xf>
    <xf numFmtId="204" fontId="4" fillId="0" borderId="0">
      <alignment horizontal="right"/>
    </xf>
    <xf numFmtId="4" fontId="101" fillId="41" borderId="40" applyNumberFormat="0" applyProtection="0">
      <alignment vertical="center"/>
    </xf>
    <xf numFmtId="4" fontId="102" fillId="42" borderId="41" applyNumberFormat="0" applyProtection="0">
      <alignment vertical="center"/>
    </xf>
    <xf numFmtId="4" fontId="101" fillId="41" borderId="40" applyNumberFormat="0" applyProtection="0">
      <alignment horizontal="left" vertical="center" indent="1"/>
    </xf>
    <xf numFmtId="0" fontId="103" fillId="42" borderId="41" applyNumberFormat="0" applyProtection="0">
      <alignment horizontal="left" vertical="top" indent="1"/>
    </xf>
    <xf numFmtId="4" fontId="104" fillId="43" borderId="42" applyNumberFormat="0" applyProtection="0">
      <alignment horizontal="left" vertical="center" indent="1"/>
    </xf>
    <xf numFmtId="205" fontId="103" fillId="42" borderId="43" applyNumberFormat="0" applyProtection="0">
      <alignment horizontal="right" vertical="center"/>
      <protection locked="0"/>
    </xf>
    <xf numFmtId="205" fontId="78" fillId="44" borderId="43" applyNumberFormat="0" applyProtection="0">
      <alignment horizontal="right" vertical="center"/>
      <protection locked="0"/>
    </xf>
    <xf numFmtId="205" fontId="78" fillId="44" borderId="43" applyNumberFormat="0" applyProtection="0">
      <alignment horizontal="right" vertical="center"/>
      <protection locked="0"/>
    </xf>
    <xf numFmtId="4" fontId="105" fillId="45" borderId="41" applyNumberFormat="0" applyProtection="0">
      <alignment horizontal="right" vertical="center"/>
    </xf>
    <xf numFmtId="4" fontId="105" fillId="46" borderId="41" applyNumberFormat="0" applyProtection="0">
      <alignment horizontal="right" vertical="center"/>
    </xf>
    <xf numFmtId="4" fontId="105" fillId="47" borderId="41" applyNumberFormat="0" applyProtection="0">
      <alignment horizontal="right" vertical="center"/>
    </xf>
    <xf numFmtId="4" fontId="105" fillId="48" borderId="41" applyNumberFormat="0" applyProtection="0">
      <alignment horizontal="right" vertical="center"/>
    </xf>
    <xf numFmtId="4" fontId="105" fillId="49" borderId="41" applyNumberFormat="0" applyProtection="0">
      <alignment horizontal="right" vertical="center"/>
    </xf>
    <xf numFmtId="4" fontId="105" fillId="50" borderId="41" applyNumberFormat="0" applyProtection="0">
      <alignment horizontal="right" vertical="center"/>
    </xf>
    <xf numFmtId="4" fontId="105" fillId="51" borderId="41" applyNumberFormat="0" applyProtection="0">
      <alignment horizontal="right" vertical="center"/>
    </xf>
    <xf numFmtId="4" fontId="105" fillId="52" borderId="41" applyNumberFormat="0" applyProtection="0">
      <alignment horizontal="right" vertical="center"/>
    </xf>
    <xf numFmtId="4" fontId="105" fillId="53" borderId="41" applyNumberFormat="0" applyProtection="0">
      <alignment horizontal="right" vertical="center"/>
    </xf>
    <xf numFmtId="4" fontId="104" fillId="54" borderId="42" applyNumberFormat="0" applyProtection="0">
      <alignment horizontal="left" vertical="center" indent="1"/>
    </xf>
    <xf numFmtId="4" fontId="106" fillId="44" borderId="42" applyNumberFormat="0" applyProtection="0">
      <alignment horizontal="left" vertical="center" indent="1"/>
    </xf>
    <xf numFmtId="4" fontId="106" fillId="36" borderId="0" applyNumberFormat="0" applyProtection="0">
      <alignment horizontal="left" vertical="center" indent="1"/>
    </xf>
    <xf numFmtId="4" fontId="105" fillId="43" borderId="41" applyNumberFormat="0" applyProtection="0">
      <alignment horizontal="right" vertical="center"/>
    </xf>
    <xf numFmtId="4" fontId="107" fillId="44" borderId="42" applyNumberFormat="0" applyProtection="0">
      <alignment horizontal="left" vertical="center" wrapText="1" indent="1"/>
    </xf>
    <xf numFmtId="4" fontId="104" fillId="43" borderId="42" applyNumberFormat="0" applyProtection="0">
      <alignment horizontal="left" vertical="center" indent="1"/>
    </xf>
    <xf numFmtId="0" fontId="4" fillId="36" borderId="41" applyNumberFormat="0" applyProtection="0">
      <alignment horizontal="left" vertical="center" indent="1"/>
    </xf>
    <xf numFmtId="0" fontId="4" fillId="36" borderId="41" applyNumberFormat="0" applyProtection="0">
      <alignment horizontal="left" vertical="top" indent="1"/>
    </xf>
    <xf numFmtId="0" fontId="4" fillId="55" borderId="41" applyNumberFormat="0" applyProtection="0">
      <alignment horizontal="left" vertical="center" indent="1"/>
    </xf>
    <xf numFmtId="0" fontId="4" fillId="55" borderId="41" applyNumberFormat="0" applyProtection="0">
      <alignment horizontal="left" vertical="top" indent="1"/>
    </xf>
    <xf numFmtId="0" fontId="4" fillId="43" borderId="41" applyNumberFormat="0" applyProtection="0">
      <alignment horizontal="left" vertical="center" indent="1"/>
    </xf>
    <xf numFmtId="0" fontId="4" fillId="43" borderId="41" applyNumberFormat="0" applyProtection="0">
      <alignment horizontal="left" vertical="top" indent="1"/>
    </xf>
    <xf numFmtId="0" fontId="4" fillId="56" borderId="41" applyNumberFormat="0" applyProtection="0">
      <alignment horizontal="left" vertical="center" indent="1"/>
    </xf>
    <xf numFmtId="0" fontId="4" fillId="56" borderId="41" applyNumberFormat="0" applyProtection="0">
      <alignment horizontal="left" vertical="top" indent="1"/>
    </xf>
    <xf numFmtId="4" fontId="105" fillId="56" borderId="41" applyNumberFormat="0" applyProtection="0">
      <alignment vertical="center"/>
    </xf>
    <xf numFmtId="4" fontId="108" fillId="56" borderId="41" applyNumberFormat="0" applyProtection="0">
      <alignment vertical="center"/>
    </xf>
    <xf numFmtId="4" fontId="106" fillId="43" borderId="44" applyNumberFormat="0" applyProtection="0">
      <alignment horizontal="left" vertical="center" indent="1"/>
    </xf>
    <xf numFmtId="0" fontId="78" fillId="38" borderId="41" applyNumberFormat="0" applyProtection="0">
      <alignment horizontal="left" vertical="top" indent="1"/>
    </xf>
    <xf numFmtId="0" fontId="78" fillId="38" borderId="41" applyNumberFormat="0" applyProtection="0">
      <alignment horizontal="left" vertical="top" indent="1"/>
    </xf>
    <xf numFmtId="4" fontId="109" fillId="56" borderId="40" applyNumberFormat="0" applyProtection="0">
      <alignment horizontal="right" vertical="center"/>
    </xf>
    <xf numFmtId="4" fontId="109" fillId="56" borderId="41" applyNumberFormat="0" applyProtection="0">
      <alignment horizontal="right" vertical="center"/>
    </xf>
    <xf numFmtId="3" fontId="110" fillId="44" borderId="43" applyNumberFormat="0" applyProtection="0">
      <alignment horizontal="right" vertical="center"/>
      <protection locked="0"/>
    </xf>
    <xf numFmtId="4" fontId="111" fillId="44" borderId="40" applyNumberFormat="0" applyProtection="0">
      <alignment horizontal="left" vertical="center" indent="1"/>
    </xf>
    <xf numFmtId="4" fontId="4" fillId="57" borderId="43" applyNumberFormat="0" applyProtection="0">
      <alignment horizontal="left" vertical="center" indent="1"/>
      <protection locked="0"/>
    </xf>
    <xf numFmtId="0" fontId="78" fillId="55" borderId="41" applyNumberFormat="0" applyProtection="0">
      <alignment horizontal="left" vertical="top" indent="1"/>
    </xf>
    <xf numFmtId="0" fontId="78" fillId="55" borderId="41" applyNumberFormat="0" applyProtection="0">
      <alignment horizontal="left" vertical="top" indent="1"/>
    </xf>
    <xf numFmtId="4" fontId="112" fillId="0" borderId="0" applyNumberFormat="0" applyProtection="0">
      <alignment horizontal="left" vertical="center" indent="1"/>
    </xf>
    <xf numFmtId="4" fontId="111" fillId="44" borderId="45" applyNumberFormat="0" applyProtection="0">
      <alignment horizontal="right" vertical="center"/>
    </xf>
    <xf numFmtId="0" fontId="4" fillId="0" borderId="0" applyNumberFormat="0" applyFont="0" applyFill="0" applyBorder="0" applyAlignment="0" applyProtection="0"/>
    <xf numFmtId="0" fontId="4" fillId="0" borderId="0" applyNumberFormat="0" applyFill="0" applyBorder="0"/>
    <xf numFmtId="0" fontId="4" fillId="0" borderId="0"/>
    <xf numFmtId="206" fontId="113" fillId="0" borderId="0" applyFill="0" applyBorder="0" applyAlignment="0" applyProtection="0">
      <alignment horizontal="left"/>
    </xf>
    <xf numFmtId="0" fontId="114" fillId="0" borderId="0"/>
    <xf numFmtId="187" fontId="115" fillId="0" borderId="18" applyNumberFormat="0" applyFill="0">
      <alignment horizontal="left"/>
    </xf>
    <xf numFmtId="49" fontId="116" fillId="0" borderId="0" applyFill="0" applyBorder="0" applyProtection="0">
      <alignment horizontal="center" vertical="top" wrapText="1"/>
      <protection locked="0"/>
    </xf>
    <xf numFmtId="0" fontId="91" fillId="0" borderId="0">
      <alignment horizontal="left"/>
    </xf>
    <xf numFmtId="49" fontId="78" fillId="0" borderId="0" applyFill="0" applyBorder="0" applyAlignment="0"/>
    <xf numFmtId="49" fontId="78" fillId="0" borderId="0" applyFill="0" applyBorder="0" applyAlignment="0"/>
    <xf numFmtId="207" fontId="4" fillId="0" borderId="0" applyFill="0" applyBorder="0" applyAlignment="0"/>
    <xf numFmtId="208" fontId="4" fillId="0" borderId="0" applyFill="0" applyBorder="0" applyAlignment="0"/>
    <xf numFmtId="0" fontId="4" fillId="0" borderId="0"/>
    <xf numFmtId="40" fontId="77" fillId="0" borderId="0"/>
    <xf numFmtId="40" fontId="77" fillId="0" borderId="0"/>
    <xf numFmtId="0" fontId="4" fillId="0" borderId="0" applyNumberFormat="0" applyFill="0" applyBorder="0"/>
    <xf numFmtId="0" fontId="16" fillId="0" borderId="0"/>
    <xf numFmtId="209" fontId="117" fillId="58" borderId="46" applyFont="0" applyFill="0" applyBorder="0" applyAlignment="0" applyProtection="0"/>
    <xf numFmtId="210" fontId="117" fillId="58" borderId="47" applyFont="0" applyFill="0" applyBorder="0" applyAlignment="0" applyProtection="0"/>
    <xf numFmtId="211" fontId="4" fillId="0" borderId="0" applyFont="0" applyFill="0" applyBorder="0" applyAlignment="0" applyProtection="0"/>
    <xf numFmtId="212" fontId="4" fillId="0" borderId="0" applyFont="0" applyFill="0" applyBorder="0" applyAlignment="0" applyProtection="0"/>
    <xf numFmtId="0" fontId="5" fillId="44" borderId="0">
      <protection locked="0"/>
    </xf>
    <xf numFmtId="0" fontId="5" fillId="44" borderId="0">
      <protection locked="0"/>
    </xf>
    <xf numFmtId="0" fontId="118" fillId="0" borderId="0"/>
    <xf numFmtId="164" fontId="75" fillId="0" borderId="0" applyFont="0" applyFill="0" applyBorder="0" applyAlignment="0" applyProtection="0">
      <alignment vertical="center"/>
    </xf>
    <xf numFmtId="40" fontId="76" fillId="0" borderId="0" applyFont="0" applyFill="0" applyBorder="0" applyAlignment="0" applyProtection="0"/>
    <xf numFmtId="0" fontId="119" fillId="0" borderId="0" applyFont="0" applyFill="0" applyBorder="0" applyAlignment="0" applyProtection="0"/>
    <xf numFmtId="0" fontId="119" fillId="0" borderId="0" applyFont="0" applyFill="0" applyBorder="0" applyAlignment="0" applyProtection="0"/>
    <xf numFmtId="0" fontId="119" fillId="0" borderId="0" applyFont="0" applyFill="0" applyBorder="0" applyAlignment="0" applyProtection="0"/>
    <xf numFmtId="0" fontId="119" fillId="0" borderId="0" applyFont="0" applyFill="0" applyBorder="0" applyAlignment="0" applyProtection="0"/>
    <xf numFmtId="0" fontId="119" fillId="0" borderId="0"/>
    <xf numFmtId="40" fontId="120" fillId="0" borderId="0" applyFont="0" applyFill="0" applyBorder="0" applyAlignment="0" applyProtection="0"/>
    <xf numFmtId="38" fontId="120" fillId="0" borderId="0" applyFont="0" applyFill="0" applyBorder="0" applyAlignment="0" applyProtection="0"/>
    <xf numFmtId="0" fontId="121" fillId="0" borderId="0"/>
    <xf numFmtId="213" fontId="120" fillId="0" borderId="0" applyFont="0" applyFill="0" applyBorder="0" applyAlignment="0" applyProtection="0"/>
    <xf numFmtId="214" fontId="120" fillId="0" borderId="0" applyFont="0" applyFill="0" applyBorder="0" applyAlignment="0" applyProtection="0"/>
    <xf numFmtId="39" fontId="16" fillId="0" borderId="0" applyBorder="0"/>
    <xf numFmtId="0" fontId="80" fillId="0" borderId="0"/>
    <xf numFmtId="43" fontId="1" fillId="0" borderId="0" applyFont="0" applyFill="0" applyBorder="0" applyAlignment="0" applyProtection="0"/>
    <xf numFmtId="0" fontId="4" fillId="0" borderId="0"/>
    <xf numFmtId="0" fontId="4" fillId="0" borderId="0"/>
    <xf numFmtId="221" fontId="4" fillId="0" borderId="0" applyFont="0" applyFill="0" applyBorder="0" applyAlignment="0" applyProtection="0"/>
    <xf numFmtId="0" fontId="4" fillId="0" borderId="0"/>
    <xf numFmtId="0" fontId="4" fillId="0" borderId="0"/>
    <xf numFmtId="166" fontId="4" fillId="0" borderId="0" applyFont="0" applyFill="0" applyBorder="0" applyAlignment="0" applyProtection="0"/>
    <xf numFmtId="166" fontId="4"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36" fillId="0" borderId="0" applyFont="0" applyFill="0" applyBorder="0" applyAlignment="0" applyProtection="0"/>
    <xf numFmtId="166" fontId="1" fillId="0" borderId="0" applyFont="0" applyFill="0" applyBorder="0" applyAlignment="0" applyProtection="0"/>
    <xf numFmtId="221" fontId="4" fillId="0" borderId="0" applyFont="0" applyFill="0" applyBorder="0" applyAlignment="0" applyProtection="0"/>
    <xf numFmtId="166" fontId="1" fillId="0" borderId="0" applyFont="0" applyFill="0" applyBorder="0" applyAlignment="0" applyProtection="0"/>
    <xf numFmtId="166" fontId="139" fillId="0" borderId="0" applyFont="0" applyFill="0" applyBorder="0" applyAlignment="0" applyProtection="0"/>
    <xf numFmtId="222" fontId="4" fillId="0" borderId="0" applyFont="0" applyFill="0" applyBorder="0" applyAlignment="0" applyProtection="0"/>
    <xf numFmtId="222"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139" fillId="0" borderId="0"/>
    <xf numFmtId="0" fontId="36" fillId="0" borderId="0"/>
    <xf numFmtId="0" fontId="4" fillId="0" borderId="0"/>
    <xf numFmtId="0" fontId="1" fillId="0" borderId="0"/>
    <xf numFmtId="9" fontId="4" fillId="0" borderId="0" applyFont="0" applyFill="0" applyBorder="0" applyAlignment="0" applyProtection="0"/>
    <xf numFmtId="9" fontId="4" fillId="0" borderId="0" applyFont="0" applyFill="0" applyBorder="0" applyAlignment="0" applyProtection="0"/>
    <xf numFmtId="0" fontId="140" fillId="0" borderId="0"/>
    <xf numFmtId="221" fontId="4" fillId="0" borderId="0" applyFont="0" applyFill="0" applyBorder="0" applyAlignment="0" applyProtection="0"/>
    <xf numFmtId="166" fontId="1" fillId="0" borderId="0" applyFont="0" applyFill="0" applyBorder="0" applyAlignment="0" applyProtection="0"/>
    <xf numFmtId="0" fontId="138" fillId="0" borderId="0" applyNumberFormat="0" applyFill="0" applyBorder="0" applyAlignment="0" applyProtection="0"/>
    <xf numFmtId="0" fontId="4" fillId="0" borderId="0"/>
    <xf numFmtId="221" fontId="4" fillId="0" borderId="0" applyFont="0" applyFill="0" applyBorder="0" applyAlignment="0" applyProtection="0"/>
    <xf numFmtId="221" fontId="4" fillId="0" borderId="0" applyFont="0" applyFill="0" applyBorder="0" applyAlignment="0" applyProtection="0"/>
    <xf numFmtId="221" fontId="4" fillId="0" borderId="0" applyFont="0" applyFill="0" applyBorder="0" applyAlignment="0" applyProtection="0"/>
    <xf numFmtId="0" fontId="4" fillId="0" borderId="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0" fontId="4" fillId="0" borderId="0"/>
    <xf numFmtId="43" fontId="1" fillId="0" borderId="0" applyFont="0" applyFill="0" applyBorder="0" applyAlignment="0" applyProtection="0"/>
    <xf numFmtId="43" fontId="139" fillId="0" borderId="0" applyFont="0" applyFill="0" applyBorder="0" applyAlignment="0" applyProtection="0"/>
    <xf numFmtId="0" fontId="4" fillId="0" borderId="0"/>
    <xf numFmtId="0" fontId="4" fillId="0" borderId="0"/>
    <xf numFmtId="0" fontId="4" fillId="0" borderId="0"/>
    <xf numFmtId="221" fontId="4" fillId="0" borderId="0" applyFont="0" applyFill="0" applyBorder="0" applyAlignment="0" applyProtection="0"/>
    <xf numFmtId="221" fontId="4" fillId="0" borderId="0" applyFont="0" applyFill="0" applyBorder="0" applyAlignment="0" applyProtection="0"/>
    <xf numFmtId="0" fontId="4" fillId="0" borderId="0"/>
    <xf numFmtId="221" fontId="4" fillId="0" borderId="0" applyFont="0" applyFill="0" applyBorder="0" applyAlignment="0" applyProtection="0"/>
    <xf numFmtId="221" fontId="4" fillId="0" borderId="0" applyFont="0" applyFill="0" applyBorder="0" applyAlignment="0" applyProtection="0"/>
    <xf numFmtId="221" fontId="4" fillId="0" borderId="0" applyFont="0" applyFill="0" applyBorder="0" applyAlignment="0" applyProtection="0"/>
    <xf numFmtId="221" fontId="4" fillId="0" borderId="0" applyFont="0" applyFill="0" applyBorder="0" applyAlignment="0" applyProtection="0"/>
    <xf numFmtId="0" fontId="4" fillId="0" borderId="0"/>
    <xf numFmtId="0" fontId="1" fillId="0" borderId="0"/>
    <xf numFmtId="43" fontId="1" fillId="0" borderId="0" applyFont="0" applyFill="0" applyBorder="0" applyAlignment="0" applyProtection="0"/>
    <xf numFmtId="0" fontId="142" fillId="0" borderId="0"/>
    <xf numFmtId="221" fontId="4" fillId="0" borderId="0" applyFont="0" applyFill="0" applyBorder="0" applyAlignment="0" applyProtection="0"/>
    <xf numFmtId="221"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221"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156" fillId="0" borderId="0"/>
    <xf numFmtId="0" fontId="98" fillId="0" borderId="0" applyNumberFormat="0" applyFill="0" applyBorder="0" applyAlignment="0" applyProtection="0"/>
  </cellStyleXfs>
  <cellXfs count="1422">
    <xf numFmtId="0" fontId="0" fillId="0" borderId="0" xfId="0"/>
    <xf numFmtId="0" fontId="0" fillId="0" borderId="0" xfId="0" applyAlignment="1">
      <alignment vertical="top" wrapText="1"/>
    </xf>
    <xf numFmtId="215" fontId="8" fillId="0" borderId="0" xfId="3" applyNumberFormat="1" applyFont="1"/>
    <xf numFmtId="215" fontId="80" fillId="0" borderId="52" xfId="15247" applyNumberFormat="1" applyFont="1" applyBorder="1"/>
    <xf numFmtId="215" fontId="80" fillId="0" borderId="72" xfId="15247" applyNumberFormat="1" applyFont="1" applyBorder="1"/>
    <xf numFmtId="215" fontId="80" fillId="0" borderId="50" xfId="15247" applyNumberFormat="1" applyFont="1" applyBorder="1"/>
    <xf numFmtId="215" fontId="8" fillId="0" borderId="52" xfId="15247" applyNumberFormat="1" applyFont="1" applyBorder="1"/>
    <xf numFmtId="215" fontId="8" fillId="0" borderId="72" xfId="15247" applyNumberFormat="1" applyFont="1" applyBorder="1"/>
    <xf numFmtId="215" fontId="8" fillId="0" borderId="50" xfId="15247" applyNumberFormat="1" applyFont="1" applyBorder="1"/>
    <xf numFmtId="215" fontId="8" fillId="0" borderId="50" xfId="5" applyNumberFormat="1" applyFont="1" applyFill="1" applyBorder="1"/>
    <xf numFmtId="215" fontId="8" fillId="0" borderId="52" xfId="15247" applyNumberFormat="1" applyFont="1" applyBorder="1" applyAlignment="1">
      <alignment vertical="top"/>
    </xf>
    <xf numFmtId="215" fontId="8" fillId="0" borderId="52" xfId="15247" applyNumberFormat="1" applyFont="1" applyBorder="1" applyAlignment="1">
      <alignment vertical="justify"/>
    </xf>
    <xf numFmtId="215" fontId="8" fillId="0" borderId="49" xfId="15247" applyNumberFormat="1" applyFont="1" applyBorder="1" applyAlignment="1">
      <alignment vertical="top"/>
    </xf>
    <xf numFmtId="215" fontId="8" fillId="0" borderId="49" xfId="15247" applyNumberFormat="1" applyFont="1" applyBorder="1"/>
    <xf numFmtId="215" fontId="8" fillId="0" borderId="77" xfId="15247" applyNumberFormat="1" applyFont="1" applyBorder="1"/>
    <xf numFmtId="215" fontId="8" fillId="0" borderId="50" xfId="1" applyNumberFormat="1" applyFont="1" applyFill="1" applyBorder="1" applyAlignment="1">
      <alignment horizontal="center"/>
    </xf>
    <xf numFmtId="215" fontId="8" fillId="0" borderId="62" xfId="1" applyNumberFormat="1" applyFont="1" applyFill="1" applyBorder="1" applyAlignment="1">
      <alignment horizontal="center"/>
    </xf>
    <xf numFmtId="215" fontId="8" fillId="0" borderId="75" xfId="0" applyNumberFormat="1" applyFont="1" applyBorder="1" applyAlignment="1">
      <alignment horizontal="left" vertical="top" wrapText="1"/>
    </xf>
    <xf numFmtId="215" fontId="7" fillId="0" borderId="0" xfId="13" applyNumberFormat="1" applyFont="1"/>
    <xf numFmtId="215" fontId="8" fillId="0" borderId="0" xfId="14" applyNumberFormat="1" applyFont="1" applyFill="1" applyBorder="1" applyAlignment="1">
      <alignment horizontal="right"/>
    </xf>
    <xf numFmtId="215" fontId="8" fillId="0" borderId="0" xfId="1" applyNumberFormat="1" applyFont="1" applyFill="1"/>
    <xf numFmtId="215" fontId="8" fillId="0" borderId="62" xfId="1" applyNumberFormat="1" applyFont="1" applyFill="1" applyBorder="1"/>
    <xf numFmtId="215" fontId="7" fillId="0" borderId="0" xfId="3" applyNumberFormat="1" applyFont="1"/>
    <xf numFmtId="215" fontId="8" fillId="0" borderId="0" xfId="3" quotePrefix="1" applyNumberFormat="1" applyFont="1"/>
    <xf numFmtId="215" fontId="8" fillId="0" borderId="52" xfId="3" quotePrefix="1" applyNumberFormat="1" applyFont="1" applyBorder="1"/>
    <xf numFmtId="215" fontId="8" fillId="0" borderId="50" xfId="1" quotePrefix="1" applyNumberFormat="1" applyFont="1" applyFill="1" applyBorder="1"/>
    <xf numFmtId="215" fontId="8" fillId="0" borderId="52" xfId="3" applyNumberFormat="1" applyFont="1" applyBorder="1"/>
    <xf numFmtId="215" fontId="8" fillId="0" borderId="49" xfId="3" applyNumberFormat="1" applyFont="1" applyBorder="1"/>
    <xf numFmtId="215" fontId="7" fillId="0" borderId="0" xfId="3" applyNumberFormat="1" applyFont="1" applyAlignment="1">
      <alignment horizontal="left" vertical="top"/>
    </xf>
    <xf numFmtId="215" fontId="7" fillId="0" borderId="0" xfId="1" applyNumberFormat="1" applyFont="1" applyFill="1" applyBorder="1" applyAlignment="1">
      <alignment vertical="top"/>
    </xf>
    <xf numFmtId="215" fontId="7" fillId="0" borderId="50" xfId="1" applyNumberFormat="1" applyFont="1" applyFill="1" applyBorder="1" applyAlignment="1">
      <alignment horizontal="left" vertical="top"/>
    </xf>
    <xf numFmtId="215" fontId="8" fillId="0" borderId="50" xfId="1" applyNumberFormat="1" applyFont="1" applyFill="1" applyBorder="1" applyAlignment="1">
      <alignment horizontal="left" vertical="top"/>
    </xf>
    <xf numFmtId="215" fontId="8" fillId="0" borderId="62" xfId="1" applyNumberFormat="1" applyFont="1" applyFill="1" applyBorder="1" applyAlignment="1">
      <alignment horizontal="left" vertical="top"/>
    </xf>
    <xf numFmtId="215" fontId="7" fillId="0" borderId="58" xfId="1" applyNumberFormat="1" applyFont="1" applyFill="1" applyBorder="1" applyAlignment="1">
      <alignment horizontal="left" vertical="top"/>
    </xf>
    <xf numFmtId="215" fontId="8" fillId="0" borderId="62" xfId="1" applyNumberFormat="1" applyFont="1" applyFill="1" applyBorder="1" applyAlignment="1">
      <alignment vertical="top"/>
    </xf>
    <xf numFmtId="215" fontId="8" fillId="0" borderId="50" xfId="1" applyNumberFormat="1" applyFont="1" applyFill="1" applyBorder="1" applyAlignment="1">
      <alignment vertical="top"/>
    </xf>
    <xf numFmtId="215" fontId="8" fillId="0" borderId="0" xfId="3" applyNumberFormat="1" applyFont="1" applyAlignment="1">
      <alignment vertical="top"/>
    </xf>
    <xf numFmtId="215" fontId="8" fillId="0" borderId="0" xfId="1" applyNumberFormat="1" applyFont="1" applyFill="1" applyBorder="1" applyAlignment="1">
      <alignment vertical="top"/>
    </xf>
    <xf numFmtId="215" fontId="7" fillId="0" borderId="50" xfId="1" applyNumberFormat="1" applyFont="1" applyFill="1" applyBorder="1"/>
    <xf numFmtId="215" fontId="7" fillId="0" borderId="62" xfId="1" applyNumberFormat="1" applyFont="1" applyFill="1" applyBorder="1"/>
    <xf numFmtId="215" fontId="7" fillId="0" borderId="58" xfId="1" applyNumberFormat="1" applyFont="1" applyFill="1" applyBorder="1"/>
    <xf numFmtId="215" fontId="7" fillId="0" borderId="69" xfId="1" applyNumberFormat="1" applyFont="1" applyFill="1" applyBorder="1"/>
    <xf numFmtId="215" fontId="7" fillId="0" borderId="0" xfId="1" applyNumberFormat="1" applyFont="1" applyFill="1" applyBorder="1"/>
    <xf numFmtId="215" fontId="7" fillId="0" borderId="0" xfId="3" applyNumberFormat="1" applyFont="1" applyAlignment="1">
      <alignment vertical="top"/>
    </xf>
    <xf numFmtId="215" fontId="7" fillId="0" borderId="0" xfId="12" applyNumberFormat="1" applyFont="1" applyAlignment="1">
      <alignment vertical="top"/>
    </xf>
    <xf numFmtId="215" fontId="7" fillId="0" borderId="58" xfId="1" applyNumberFormat="1" applyFont="1" applyFill="1" applyBorder="1" applyAlignment="1">
      <alignment horizontal="center"/>
    </xf>
    <xf numFmtId="215" fontId="7" fillId="0" borderId="69" xfId="1" applyNumberFormat="1" applyFont="1" applyFill="1" applyBorder="1" applyAlignment="1">
      <alignment horizontal="center"/>
    </xf>
    <xf numFmtId="215" fontId="7" fillId="0" borderId="50" xfId="1" applyNumberFormat="1" applyFont="1" applyFill="1" applyBorder="1" applyAlignment="1">
      <alignment horizontal="center"/>
    </xf>
    <xf numFmtId="215" fontId="7" fillId="0" borderId="62" xfId="1" applyNumberFormat="1" applyFont="1" applyFill="1" applyBorder="1" applyAlignment="1">
      <alignment horizontal="center"/>
    </xf>
    <xf numFmtId="215" fontId="8" fillId="0" borderId="50" xfId="3" applyNumberFormat="1" applyFont="1" applyBorder="1" applyAlignment="1">
      <alignment horizontal="center"/>
    </xf>
    <xf numFmtId="215" fontId="7" fillId="0" borderId="0" xfId="0" applyNumberFormat="1" applyFont="1"/>
    <xf numFmtId="215" fontId="8" fillId="0" borderId="0" xfId="0" applyNumberFormat="1" applyFont="1"/>
    <xf numFmtId="215" fontId="8" fillId="0" borderId="0" xfId="9" applyNumberFormat="1" applyFont="1" applyFill="1" applyBorder="1"/>
    <xf numFmtId="215" fontId="7" fillId="0" borderId="0" xfId="12" applyNumberFormat="1" applyFont="1" applyAlignment="1">
      <alignment horizontal="center" vertical="top"/>
    </xf>
    <xf numFmtId="215" fontId="8" fillId="0" borderId="0" xfId="12" applyNumberFormat="1" applyFont="1" applyAlignment="1">
      <alignment vertical="top"/>
    </xf>
    <xf numFmtId="215" fontId="8" fillId="0" borderId="0" xfId="9" applyNumberFormat="1" applyFont="1" applyFill="1" applyBorder="1" applyAlignment="1">
      <alignment vertical="top"/>
    </xf>
    <xf numFmtId="215" fontId="8" fillId="0" borderId="0" xfId="0" applyNumberFormat="1" applyFont="1" applyAlignment="1">
      <alignment horizontal="center" vertical="center"/>
    </xf>
    <xf numFmtId="215" fontId="8" fillId="0" borderId="0" xfId="1" applyNumberFormat="1" applyFont="1" applyFill="1" applyBorder="1"/>
    <xf numFmtId="215" fontId="8" fillId="0" borderId="0" xfId="1" applyNumberFormat="1" applyFont="1" applyFill="1" applyBorder="1" applyAlignment="1">
      <alignment wrapText="1"/>
    </xf>
    <xf numFmtId="215" fontId="7" fillId="0" borderId="0" xfId="9" applyNumberFormat="1" applyFont="1" applyFill="1" applyBorder="1" applyAlignment="1">
      <alignment vertical="top"/>
    </xf>
    <xf numFmtId="215" fontId="7" fillId="0" borderId="0" xfId="12" applyNumberFormat="1" applyFont="1" applyAlignment="1">
      <alignment horizontal="center" vertical="top" wrapText="1"/>
    </xf>
    <xf numFmtId="215" fontId="7" fillId="0" borderId="0" xfId="12" applyNumberFormat="1" applyFont="1" applyAlignment="1">
      <alignment horizontal="right" vertical="top"/>
    </xf>
    <xf numFmtId="215" fontId="8" fillId="0" borderId="75" xfId="0" applyNumberFormat="1" applyFont="1" applyBorder="1" applyAlignment="1">
      <alignment vertical="top" wrapText="1"/>
    </xf>
    <xf numFmtId="215" fontId="7" fillId="0" borderId="50" xfId="1" applyNumberFormat="1" applyFont="1" applyFill="1" applyBorder="1" applyAlignment="1">
      <alignment horizontal="right" vertical="top"/>
    </xf>
    <xf numFmtId="215" fontId="7" fillId="0" borderId="58" xfId="1" applyNumberFormat="1" applyFont="1" applyFill="1" applyBorder="1" applyAlignment="1">
      <alignment horizontal="right" vertical="top"/>
    </xf>
    <xf numFmtId="215" fontId="7" fillId="0" borderId="0" xfId="0" applyNumberFormat="1" applyFont="1" applyAlignment="1">
      <alignment vertical="top"/>
    </xf>
    <xf numFmtId="215" fontId="8" fillId="0" borderId="0" xfId="0" applyNumberFormat="1" applyFont="1" applyAlignment="1">
      <alignment horizontal="center" vertical="top"/>
    </xf>
    <xf numFmtId="215" fontId="8" fillId="0" borderId="0" xfId="1" applyNumberFormat="1" applyFont="1" applyFill="1" applyAlignment="1">
      <alignment vertical="top"/>
    </xf>
    <xf numFmtId="215" fontId="7" fillId="0" borderId="50" xfId="1" applyNumberFormat="1" applyFont="1" applyFill="1" applyBorder="1" applyAlignment="1">
      <alignment horizontal="center" vertical="top"/>
    </xf>
    <xf numFmtId="215" fontId="7" fillId="0" borderId="50" xfId="1" applyNumberFormat="1" applyFont="1" applyFill="1" applyBorder="1" applyAlignment="1">
      <alignment vertical="top"/>
    </xf>
    <xf numFmtId="215" fontId="7" fillId="0" borderId="62" xfId="1" applyNumberFormat="1" applyFont="1" applyFill="1" applyBorder="1" applyAlignment="1">
      <alignment vertical="top"/>
    </xf>
    <xf numFmtId="215" fontId="7" fillId="0" borderId="58" xfId="1" applyNumberFormat="1" applyFont="1" applyFill="1" applyBorder="1" applyAlignment="1">
      <alignment vertical="top"/>
    </xf>
    <xf numFmtId="215" fontId="7" fillId="0" borderId="69" xfId="1" applyNumberFormat="1" applyFont="1" applyFill="1" applyBorder="1" applyAlignment="1">
      <alignment vertical="top"/>
    </xf>
    <xf numFmtId="215" fontId="8" fillId="0" borderId="0" xfId="0" applyNumberFormat="1" applyFont="1" applyAlignment="1">
      <alignment vertical="top"/>
    </xf>
    <xf numFmtId="215" fontId="7" fillId="0" borderId="75" xfId="0" applyNumberFormat="1" applyFont="1" applyBorder="1" applyAlignment="1">
      <alignment horizontal="left" vertical="top" wrapText="1"/>
    </xf>
    <xf numFmtId="215" fontId="8" fillId="0" borderId="75" xfId="0" applyNumberFormat="1" applyFont="1" applyBorder="1" applyAlignment="1">
      <alignment horizontal="justify" vertical="top" wrapText="1"/>
    </xf>
    <xf numFmtId="215" fontId="8" fillId="0" borderId="75" xfId="0" applyNumberFormat="1" applyFont="1" applyBorder="1" applyAlignment="1">
      <alignment horizontal="left" vertical="top"/>
    </xf>
    <xf numFmtId="215" fontId="7" fillId="0" borderId="71" xfId="0" applyNumberFormat="1" applyFont="1" applyBorder="1" applyAlignment="1">
      <alignment vertical="top" wrapText="1"/>
    </xf>
    <xf numFmtId="215" fontId="7" fillId="0" borderId="0" xfId="3" applyNumberFormat="1" applyFont="1" applyAlignment="1">
      <alignment horizontal="center"/>
    </xf>
    <xf numFmtId="215" fontId="7" fillId="0" borderId="0" xfId="0" applyNumberFormat="1" applyFont="1" applyAlignment="1">
      <alignment horizontal="center"/>
    </xf>
    <xf numFmtId="215" fontId="8" fillId="0" borderId="0" xfId="0" applyNumberFormat="1" applyFont="1" applyAlignment="1">
      <alignment horizontal="center"/>
    </xf>
    <xf numFmtId="215" fontId="8" fillId="0" borderId="0" xfId="11" applyNumberFormat="1" applyFont="1" applyFill="1" applyBorder="1"/>
    <xf numFmtId="215" fontId="15" fillId="0" borderId="0" xfId="0" applyNumberFormat="1" applyFont="1"/>
    <xf numFmtId="215" fontId="7" fillId="0" borderId="0" xfId="3" applyNumberFormat="1" applyFont="1" applyAlignment="1">
      <alignment vertical="center"/>
    </xf>
    <xf numFmtId="215" fontId="7" fillId="0" borderId="58" xfId="1" applyNumberFormat="1" applyFont="1" applyFill="1" applyBorder="1" applyAlignment="1">
      <alignment vertical="center" wrapText="1"/>
    </xf>
    <xf numFmtId="215" fontId="7" fillId="0" borderId="0" xfId="1" applyNumberFormat="1" applyFont="1" applyFill="1"/>
    <xf numFmtId="215" fontId="8" fillId="0" borderId="0" xfId="0" applyNumberFormat="1" applyFont="1" applyAlignment="1">
      <alignment vertical="center"/>
    </xf>
    <xf numFmtId="0" fontId="8" fillId="0" borderId="0" xfId="0" applyFont="1" applyAlignment="1">
      <alignment vertical="top"/>
    </xf>
    <xf numFmtId="0" fontId="7" fillId="0" borderId="0" xfId="0" applyFont="1"/>
    <xf numFmtId="0" fontId="8" fillId="0" borderId="0" xfId="0" applyFont="1"/>
    <xf numFmtId="10" fontId="8" fillId="0" borderId="0" xfId="2" applyNumberFormat="1" applyFont="1" applyFill="1" applyBorder="1"/>
    <xf numFmtId="215" fontId="8" fillId="0" borderId="68" xfId="1" applyNumberFormat="1" applyFont="1" applyFill="1" applyBorder="1"/>
    <xf numFmtId="215" fontId="8" fillId="0" borderId="0" xfId="0" applyNumberFormat="1" applyFont="1" applyAlignment="1">
      <alignment vertical="top" wrapText="1"/>
    </xf>
    <xf numFmtId="0" fontId="8" fillId="0" borderId="60" xfId="0" applyFont="1" applyBorder="1" applyAlignment="1">
      <alignment wrapText="1"/>
    </xf>
    <xf numFmtId="215" fontId="19" fillId="0" borderId="0" xfId="3" applyNumberFormat="1" applyFont="1" applyAlignment="1">
      <alignment vertical="top"/>
    </xf>
    <xf numFmtId="215" fontId="20" fillId="0" borderId="0" xfId="3" applyNumberFormat="1" applyFont="1" applyAlignment="1">
      <alignment vertical="top"/>
    </xf>
    <xf numFmtId="215" fontId="8" fillId="0" borderId="0" xfId="3" applyNumberFormat="1" applyFont="1" applyAlignment="1">
      <alignment horizontal="right" vertical="top" wrapText="1"/>
    </xf>
    <xf numFmtId="215" fontId="8" fillId="0" borderId="0" xfId="3" applyNumberFormat="1" applyFont="1" applyAlignment="1">
      <alignment horizontal="right"/>
    </xf>
    <xf numFmtId="215" fontId="8" fillId="0" borderId="0" xfId="3" applyNumberFormat="1" applyFont="1" applyAlignment="1">
      <alignment horizontal="left" vertical="top" wrapText="1"/>
    </xf>
    <xf numFmtId="215" fontId="8" fillId="0" borderId="58" xfId="1" applyNumberFormat="1" applyFont="1" applyFill="1" applyBorder="1"/>
    <xf numFmtId="215" fontId="8" fillId="0" borderId="69" xfId="1" applyNumberFormat="1" applyFont="1" applyFill="1" applyBorder="1"/>
    <xf numFmtId="0" fontId="7" fillId="0" borderId="0" xfId="0" applyFont="1" applyAlignment="1">
      <alignment vertical="top"/>
    </xf>
    <xf numFmtId="215" fontId="8" fillId="0" borderId="0" xfId="9" applyNumberFormat="1" applyFont="1" applyFill="1"/>
    <xf numFmtId="215" fontId="7" fillId="0" borderId="0" xfId="0" applyNumberFormat="1" applyFont="1" applyAlignment="1">
      <alignment horizontal="right"/>
    </xf>
    <xf numFmtId="215" fontId="7" fillId="0" borderId="0" xfId="0" applyNumberFormat="1" applyFont="1" applyAlignment="1">
      <alignment wrapText="1"/>
    </xf>
    <xf numFmtId="215" fontId="8" fillId="0" borderId="62" xfId="0" applyNumberFormat="1" applyFont="1" applyBorder="1"/>
    <xf numFmtId="215" fontId="8" fillId="0" borderId="71" xfId="0" applyNumberFormat="1" applyFont="1" applyBorder="1"/>
    <xf numFmtId="215" fontId="19" fillId="0" borderId="0" xfId="0" applyNumberFormat="1" applyFont="1" applyAlignment="1">
      <alignment horizontal="left" vertical="top"/>
    </xf>
    <xf numFmtId="215" fontId="19" fillId="0" borderId="0" xfId="0" applyNumberFormat="1" applyFont="1" applyAlignment="1">
      <alignment horizontal="left" vertical="top" wrapText="1"/>
    </xf>
    <xf numFmtId="14" fontId="7" fillId="0" borderId="66" xfId="0" applyNumberFormat="1" applyFont="1" applyBorder="1" applyAlignment="1">
      <alignment horizontal="center" wrapText="1"/>
    </xf>
    <xf numFmtId="215" fontId="7" fillId="0" borderId="50" xfId="0" applyNumberFormat="1" applyFont="1" applyBorder="1" applyAlignment="1">
      <alignment horizontal="center" wrapText="1"/>
    </xf>
    <xf numFmtId="215" fontId="8" fillId="0" borderId="50" xfId="11" applyNumberFormat="1" applyFont="1" applyFill="1" applyBorder="1"/>
    <xf numFmtId="215" fontId="7" fillId="0" borderId="58" xfId="0" applyNumberFormat="1" applyFont="1" applyBorder="1"/>
    <xf numFmtId="215" fontId="8" fillId="0" borderId="0" xfId="11" applyNumberFormat="1" applyFont="1" applyFill="1"/>
    <xf numFmtId="215" fontId="8" fillId="0" borderId="50" xfId="15442" applyNumberFormat="1" applyFont="1" applyFill="1" applyBorder="1"/>
    <xf numFmtId="173" fontId="8" fillId="0" borderId="50" xfId="1" applyNumberFormat="1" applyFont="1" applyFill="1" applyBorder="1" applyAlignment="1"/>
    <xf numFmtId="215" fontId="8" fillId="0" borderId="0" xfId="15442" applyNumberFormat="1" applyFont="1" applyFill="1"/>
    <xf numFmtId="173" fontId="8" fillId="0" borderId="50" xfId="1" applyNumberFormat="1" applyFont="1" applyFill="1" applyBorder="1" applyAlignment="1">
      <alignment horizontal="center"/>
    </xf>
    <xf numFmtId="215" fontId="7" fillId="0" borderId="50" xfId="0" applyNumberFormat="1" applyFont="1" applyBorder="1" applyAlignment="1">
      <alignment horizontal="left" wrapText="1"/>
    </xf>
    <xf numFmtId="215" fontId="8" fillId="0" borderId="50" xfId="0" applyNumberFormat="1" applyFont="1" applyBorder="1" applyAlignment="1">
      <alignment horizontal="right"/>
    </xf>
    <xf numFmtId="215" fontId="7" fillId="0" borderId="71" xfId="0" applyNumberFormat="1" applyFont="1" applyBorder="1" applyAlignment="1">
      <alignment horizontal="left" wrapText="1"/>
    </xf>
    <xf numFmtId="215" fontId="7" fillId="0" borderId="58" xfId="0" applyNumberFormat="1" applyFont="1" applyBorder="1" applyAlignment="1">
      <alignment horizontal="left" wrapText="1"/>
    </xf>
    <xf numFmtId="215" fontId="8" fillId="0" borderId="58" xfId="0" applyNumberFormat="1" applyFont="1" applyBorder="1"/>
    <xf numFmtId="215" fontId="7" fillId="0" borderId="0" xfId="0" applyNumberFormat="1" applyFont="1" applyAlignment="1">
      <alignment horizontal="left" wrapText="1"/>
    </xf>
    <xf numFmtId="215" fontId="8" fillId="0" borderId="0" xfId="0" applyNumberFormat="1" applyFont="1" applyAlignment="1">
      <alignment horizontal="left" vertical="top"/>
    </xf>
    <xf numFmtId="215" fontId="8" fillId="0" borderId="58" xfId="15442" applyNumberFormat="1" applyFont="1" applyFill="1" applyBorder="1" applyAlignment="1"/>
    <xf numFmtId="215" fontId="8" fillId="0" borderId="51" xfId="0" applyNumberFormat="1" applyFont="1" applyBorder="1"/>
    <xf numFmtId="215" fontId="8" fillId="0" borderId="52" xfId="0" applyNumberFormat="1" applyFont="1" applyBorder="1"/>
    <xf numFmtId="215" fontId="8" fillId="0" borderId="72" xfId="0" applyNumberFormat="1" applyFont="1" applyBorder="1"/>
    <xf numFmtId="215" fontId="8" fillId="0" borderId="65" xfId="0" applyNumberFormat="1" applyFont="1" applyBorder="1"/>
    <xf numFmtId="215" fontId="8" fillId="0" borderId="52" xfId="0" applyNumberFormat="1" applyFont="1" applyBorder="1" applyAlignment="1">
      <alignment horizontal="left"/>
    </xf>
    <xf numFmtId="215" fontId="8" fillId="0" borderId="49" xfId="0" applyNumberFormat="1" applyFont="1" applyBorder="1"/>
    <xf numFmtId="215" fontId="8" fillId="0" borderId="49" xfId="1" applyNumberFormat="1" applyFont="1" applyFill="1" applyBorder="1"/>
    <xf numFmtId="215" fontId="8" fillId="0" borderId="77" xfId="1" applyNumberFormat="1" applyFont="1" applyFill="1" applyBorder="1"/>
    <xf numFmtId="215" fontId="7" fillId="0" borderId="49" xfId="0" applyNumberFormat="1" applyFont="1" applyBorder="1" applyAlignment="1">
      <alignment horizontal="left"/>
    </xf>
    <xf numFmtId="215" fontId="7" fillId="0" borderId="49" xfId="0" applyNumberFormat="1" applyFont="1" applyBorder="1"/>
    <xf numFmtId="215" fontId="7" fillId="0" borderId="77" xfId="0" applyNumberFormat="1" applyFont="1" applyBorder="1"/>
    <xf numFmtId="215" fontId="8" fillId="0" borderId="0" xfId="0" applyNumberFormat="1" applyFont="1" applyAlignment="1">
      <alignment horizontal="left"/>
    </xf>
    <xf numFmtId="215" fontId="8" fillId="0" borderId="52" xfId="7" applyNumberFormat="1" applyFont="1" applyBorder="1" applyAlignment="1">
      <alignment vertical="top"/>
    </xf>
    <xf numFmtId="215" fontId="8" fillId="0" borderId="49" xfId="7" applyNumberFormat="1" applyFont="1" applyBorder="1" applyAlignment="1">
      <alignment vertical="top"/>
    </xf>
    <xf numFmtId="174" fontId="8" fillId="0" borderId="62" xfId="2" applyNumberFormat="1" applyFont="1" applyFill="1" applyBorder="1"/>
    <xf numFmtId="215" fontId="7" fillId="0" borderId="62" xfId="1" applyNumberFormat="1" applyFont="1" applyFill="1" applyBorder="1" applyAlignment="1">
      <alignment horizontal="center" wrapText="1"/>
    </xf>
    <xf numFmtId="174" fontId="8" fillId="0" borderId="58" xfId="2" applyNumberFormat="1" applyFont="1" applyFill="1" applyBorder="1"/>
    <xf numFmtId="215" fontId="8" fillId="0" borderId="53" xfId="1" applyNumberFormat="1" applyFont="1" applyFill="1" applyBorder="1"/>
    <xf numFmtId="215" fontId="20" fillId="0" borderId="12" xfId="0" applyNumberFormat="1" applyFont="1" applyBorder="1"/>
    <xf numFmtId="215" fontId="8" fillId="0" borderId="13" xfId="0" applyNumberFormat="1" applyFont="1" applyBorder="1"/>
    <xf numFmtId="215" fontId="8" fillId="0" borderId="14" xfId="0" applyNumberFormat="1" applyFont="1" applyBorder="1"/>
    <xf numFmtId="215" fontId="8" fillId="0" borderId="15" xfId="0" applyNumberFormat="1" applyFont="1" applyBorder="1"/>
    <xf numFmtId="215" fontId="8" fillId="0" borderId="16" xfId="0" applyNumberFormat="1" applyFont="1" applyBorder="1"/>
    <xf numFmtId="43" fontId="8" fillId="0" borderId="0" xfId="0" applyNumberFormat="1" applyFont="1"/>
    <xf numFmtId="215" fontId="7" fillId="0" borderId="50" xfId="0" applyNumberFormat="1" applyFont="1" applyBorder="1"/>
    <xf numFmtId="215" fontId="8" fillId="0" borderId="50" xfId="1" applyNumberFormat="1" applyFont="1" applyFill="1" applyBorder="1" applyAlignment="1">
      <alignment horizontal="right"/>
    </xf>
    <xf numFmtId="0" fontId="8" fillId="0" borderId="71" xfId="10" applyFont="1" applyBorder="1" applyAlignment="1">
      <alignment horizontal="left" vertical="top" wrapText="1" indent="2"/>
    </xf>
    <xf numFmtId="215" fontId="7" fillId="0" borderId="74" xfId="0" applyNumberFormat="1" applyFont="1" applyBorder="1" applyAlignment="1">
      <alignment wrapText="1"/>
    </xf>
    <xf numFmtId="215" fontId="7" fillId="0" borderId="62" xfId="0" applyNumberFormat="1" applyFont="1" applyBorder="1"/>
    <xf numFmtId="215" fontId="7" fillId="0" borderId="67" xfId="0" quotePrefix="1" applyNumberFormat="1" applyFont="1" applyBorder="1" applyAlignment="1">
      <alignment horizontal="center" vertical="center" wrapText="1"/>
    </xf>
    <xf numFmtId="215" fontId="8" fillId="0" borderId="50" xfId="9" applyNumberFormat="1" applyFont="1" applyFill="1" applyBorder="1"/>
    <xf numFmtId="215" fontId="8" fillId="0" borderId="62" xfId="9" applyNumberFormat="1" applyFont="1" applyFill="1" applyBorder="1"/>
    <xf numFmtId="215" fontId="7" fillId="0" borderId="0" xfId="0" applyNumberFormat="1" applyFont="1" applyAlignment="1">
      <alignment vertical="top" wrapText="1"/>
    </xf>
    <xf numFmtId="215" fontId="7" fillId="0" borderId="0" xfId="0" applyNumberFormat="1" applyFont="1" applyAlignment="1">
      <alignment horizontal="right" vertical="center"/>
    </xf>
    <xf numFmtId="215" fontId="8" fillId="0" borderId="0" xfId="0" applyNumberFormat="1" applyFont="1" applyAlignment="1">
      <alignment horizontal="right" vertical="center"/>
    </xf>
    <xf numFmtId="0" fontId="8" fillId="0" borderId="75" xfId="3" applyFont="1" applyBorder="1" applyAlignment="1">
      <alignment vertical="top"/>
    </xf>
    <xf numFmtId="215" fontId="14" fillId="0" borderId="0" xfId="1" applyNumberFormat="1" applyFont="1" applyFill="1"/>
    <xf numFmtId="215" fontId="14" fillId="0" borderId="0" xfId="0" applyNumberFormat="1" applyFont="1"/>
    <xf numFmtId="0" fontId="7" fillId="0" borderId="0" xfId="3" applyFont="1"/>
    <xf numFmtId="0" fontId="8" fillId="0" borderId="0" xfId="3" applyFont="1"/>
    <xf numFmtId="0" fontId="7" fillId="0" borderId="75" xfId="0" applyFont="1" applyBorder="1" applyAlignment="1">
      <alignment horizontal="left" vertical="center" wrapText="1"/>
    </xf>
    <xf numFmtId="0" fontId="8" fillId="0" borderId="75" xfId="0" applyFont="1" applyBorder="1" applyAlignment="1">
      <alignment vertical="center" wrapText="1"/>
    </xf>
    <xf numFmtId="0" fontId="7" fillId="0" borderId="75" xfId="0" applyFont="1" applyBorder="1" applyAlignment="1">
      <alignment vertical="center"/>
    </xf>
    <xf numFmtId="0" fontId="7" fillId="0" borderId="71" xfId="0" applyFont="1" applyBorder="1" applyAlignment="1">
      <alignment horizontal="left" vertical="center" wrapText="1"/>
    </xf>
    <xf numFmtId="215" fontId="124" fillId="0" borderId="0" xfId="0" applyNumberFormat="1" applyFont="1" applyAlignment="1">
      <alignment vertical="center"/>
    </xf>
    <xf numFmtId="215" fontId="125" fillId="0" borderId="0" xfId="0" applyNumberFormat="1" applyFont="1"/>
    <xf numFmtId="215" fontId="125" fillId="0" borderId="0" xfId="1" applyNumberFormat="1" applyFont="1" applyFill="1"/>
    <xf numFmtId="0" fontId="7" fillId="0" borderId="75" xfId="0" applyFont="1" applyBorder="1" applyAlignment="1">
      <alignment wrapText="1"/>
    </xf>
    <xf numFmtId="0" fontId="8" fillId="0" borderId="75" xfId="0" applyFont="1" applyBorder="1" applyAlignment="1">
      <alignment wrapText="1"/>
    </xf>
    <xf numFmtId="0" fontId="7" fillId="0" borderId="71" xfId="0" applyFont="1" applyBorder="1" applyAlignment="1">
      <alignment wrapText="1"/>
    </xf>
    <xf numFmtId="0" fontId="8" fillId="0" borderId="75" xfId="0" applyFont="1" applyBorder="1" applyAlignment="1">
      <alignment vertical="top" wrapText="1"/>
    </xf>
    <xf numFmtId="0" fontId="7" fillId="0" borderId="71" xfId="0" applyFont="1" applyBorder="1" applyAlignment="1">
      <alignment horizontal="left" vertical="top"/>
    </xf>
    <xf numFmtId="0" fontId="8" fillId="0" borderId="71" xfId="0" applyFont="1" applyBorder="1" applyAlignment="1">
      <alignment wrapText="1"/>
    </xf>
    <xf numFmtId="0" fontId="7" fillId="0" borderId="75" xfId="0" applyFont="1" applyBorder="1"/>
    <xf numFmtId="0" fontId="8" fillId="0" borderId="75" xfId="0" applyFont="1" applyBorder="1"/>
    <xf numFmtId="0" fontId="7" fillId="0" borderId="71" xfId="0" applyFont="1" applyBorder="1"/>
    <xf numFmtId="0" fontId="7" fillId="0" borderId="0" xfId="0" applyFont="1" applyAlignment="1">
      <alignment horizontal="left"/>
    </xf>
    <xf numFmtId="0" fontId="7" fillId="0" borderId="74" xfId="0" applyFont="1" applyBorder="1" applyAlignment="1">
      <alignment wrapText="1"/>
    </xf>
    <xf numFmtId="0" fontId="7" fillId="0" borderId="0" xfId="3" applyFont="1" applyAlignment="1">
      <alignment horizontal="left" vertical="top"/>
    </xf>
    <xf numFmtId="0" fontId="8" fillId="0" borderId="75" xfId="0" applyFont="1" applyBorder="1" applyAlignment="1">
      <alignment horizontal="left"/>
    </xf>
    <xf numFmtId="0" fontId="8" fillId="0" borderId="75" xfId="0" applyFont="1" applyBorder="1" applyAlignment="1">
      <alignment horizontal="left" indent="1"/>
    </xf>
    <xf numFmtId="215" fontId="8" fillId="0" borderId="50" xfId="0" applyNumberFormat="1" applyFont="1" applyBorder="1" applyAlignment="1">
      <alignment vertical="top"/>
    </xf>
    <xf numFmtId="215" fontId="8" fillId="0" borderId="58" xfId="0" applyNumberFormat="1" applyFont="1" applyBorder="1" applyAlignment="1">
      <alignment vertical="top"/>
    </xf>
    <xf numFmtId="0" fontId="7" fillId="0" borderId="75" xfId="0" applyFont="1" applyBorder="1" applyAlignment="1">
      <alignment vertical="top"/>
    </xf>
    <xf numFmtId="0" fontId="7" fillId="0" borderId="71" xfId="0" applyFont="1" applyBorder="1" applyAlignment="1">
      <alignment vertical="top"/>
    </xf>
    <xf numFmtId="0" fontId="8" fillId="0" borderId="75" xfId="0" applyFont="1" applyBorder="1" applyAlignment="1">
      <alignment horizontal="left" vertical="top" wrapText="1"/>
    </xf>
    <xf numFmtId="0" fontId="8" fillId="0" borderId="75" xfId="0" quotePrefix="1" applyFont="1" applyBorder="1"/>
    <xf numFmtId="0" fontId="7" fillId="0" borderId="71" xfId="0" applyFont="1" applyBorder="1" applyAlignment="1">
      <alignment horizontal="left"/>
    </xf>
    <xf numFmtId="0" fontId="8" fillId="0" borderId="75" xfId="0" quotePrefix="1" applyFont="1" applyBorder="1" applyAlignment="1">
      <alignment horizontal="left" indent="1"/>
    </xf>
    <xf numFmtId="0" fontId="7" fillId="0" borderId="0" xfId="3" applyFont="1" applyAlignment="1">
      <alignment vertical="top"/>
    </xf>
    <xf numFmtId="0" fontId="8" fillId="0" borderId="0" xfId="12" applyFont="1" applyAlignment="1">
      <alignment vertical="top"/>
    </xf>
    <xf numFmtId="0" fontId="8" fillId="0" borderId="0" xfId="3" applyFont="1" applyAlignment="1">
      <alignment vertical="top"/>
    </xf>
    <xf numFmtId="0" fontId="7" fillId="0" borderId="75" xfId="3" quotePrefix="1" applyFont="1" applyBorder="1" applyAlignment="1">
      <alignment horizontal="left"/>
    </xf>
    <xf numFmtId="0" fontId="8" fillId="0" borderId="75" xfId="3" applyFont="1" applyBorder="1"/>
    <xf numFmtId="0" fontId="7" fillId="0" borderId="75" xfId="3" applyFont="1" applyBorder="1"/>
    <xf numFmtId="0" fontId="15" fillId="0" borderId="75" xfId="3" applyFont="1" applyBorder="1"/>
    <xf numFmtId="0" fontId="7" fillId="0" borderId="71" xfId="3" applyFont="1" applyBorder="1"/>
    <xf numFmtId="0" fontId="8" fillId="0" borderId="71" xfId="3" applyFont="1" applyBorder="1"/>
    <xf numFmtId="0" fontId="8" fillId="0" borderId="71" xfId="0" applyFont="1" applyBorder="1"/>
    <xf numFmtId="0" fontId="8" fillId="0" borderId="75" xfId="3" applyFont="1" applyBorder="1" applyAlignment="1">
      <alignment wrapText="1"/>
    </xf>
    <xf numFmtId="0" fontId="7" fillId="0" borderId="75" xfId="3" applyFont="1" applyBorder="1" applyAlignment="1">
      <alignment wrapText="1"/>
    </xf>
    <xf numFmtId="15" fontId="7" fillId="0" borderId="71" xfId="3" quotePrefix="1" applyNumberFormat="1" applyFont="1" applyBorder="1" applyAlignment="1">
      <alignment horizontal="left"/>
    </xf>
    <xf numFmtId="15" fontId="7" fillId="0" borderId="75" xfId="3" quotePrefix="1" applyNumberFormat="1" applyFont="1" applyBorder="1" applyAlignment="1">
      <alignment horizontal="left"/>
    </xf>
    <xf numFmtId="0" fontId="7" fillId="0" borderId="71" xfId="3" quotePrefix="1" applyFont="1" applyBorder="1" applyAlignment="1">
      <alignment horizontal="left"/>
    </xf>
    <xf numFmtId="0" fontId="8" fillId="0" borderId="63" xfId="0" applyFont="1" applyBorder="1"/>
    <xf numFmtId="9" fontId="8" fillId="0" borderId="69" xfId="2" applyFont="1" applyFill="1" applyBorder="1"/>
    <xf numFmtId="0" fontId="8" fillId="0" borderId="71" xfId="0" applyFont="1" applyBorder="1" applyAlignment="1">
      <alignment horizontal="left"/>
    </xf>
    <xf numFmtId="0" fontId="8" fillId="0" borderId="63" xfId="3" applyFont="1" applyBorder="1"/>
    <xf numFmtId="215" fontId="8" fillId="0" borderId="65" xfId="3" applyNumberFormat="1" applyFont="1" applyBorder="1"/>
    <xf numFmtId="215" fontId="8" fillId="0" borderId="65" xfId="2" applyNumberFormat="1" applyFont="1" applyFill="1" applyBorder="1" applyAlignment="1">
      <alignment horizontal="center"/>
    </xf>
    <xf numFmtId="0" fontId="7" fillId="0" borderId="71" xfId="0" applyFont="1" applyBorder="1" applyAlignment="1">
      <alignment horizontal="center"/>
    </xf>
    <xf numFmtId="0" fontId="8" fillId="0" borderId="0" xfId="0" applyFont="1" applyAlignment="1">
      <alignment horizontal="center"/>
    </xf>
    <xf numFmtId="0" fontId="7" fillId="0" borderId="75" xfId="13" applyFont="1" applyBorder="1" applyAlignment="1">
      <alignment horizontal="left" vertical="top"/>
    </xf>
    <xf numFmtId="0" fontId="8" fillId="0" borderId="75" xfId="13" quotePrefix="1" applyFont="1" applyBorder="1" applyAlignment="1">
      <alignment horizontal="left" vertical="top" indent="1"/>
    </xf>
    <xf numFmtId="0" fontId="7" fillId="0" borderId="71" xfId="13" applyFont="1" applyBorder="1" applyAlignment="1">
      <alignment horizontal="left" vertical="top"/>
    </xf>
    <xf numFmtId="0" fontId="8" fillId="0" borderId="75" xfId="10" applyFont="1" applyBorder="1" applyAlignment="1">
      <alignment vertical="top"/>
    </xf>
    <xf numFmtId="0" fontId="8" fillId="0" borderId="61" xfId="10" applyFont="1" applyBorder="1" applyAlignment="1">
      <alignment horizontal="left" vertical="top" wrapText="1" indent="2"/>
    </xf>
    <xf numFmtId="0" fontId="7" fillId="0" borderId="75" xfId="13" quotePrefix="1" applyFont="1" applyBorder="1" applyAlignment="1">
      <alignment horizontal="left"/>
    </xf>
    <xf numFmtId="0" fontId="15" fillId="0" borderId="75" xfId="13" applyFont="1" applyBorder="1"/>
    <xf numFmtId="0" fontId="8" fillId="0" borderId="75" xfId="13" applyFont="1" applyBorder="1"/>
    <xf numFmtId="0" fontId="8" fillId="0" borderId="75" xfId="13" applyFont="1" applyBorder="1" applyAlignment="1">
      <alignment horizontal="left"/>
    </xf>
    <xf numFmtId="0" fontId="7" fillId="0" borderId="71" xfId="13" applyFont="1" applyBorder="1" applyAlignment="1">
      <alignment horizontal="left"/>
    </xf>
    <xf numFmtId="0" fontId="7" fillId="0" borderId="0" xfId="13" applyFont="1" applyAlignment="1">
      <alignment horizontal="left"/>
    </xf>
    <xf numFmtId="0" fontId="15" fillId="0" borderId="0" xfId="0" applyFont="1"/>
    <xf numFmtId="0" fontId="8" fillId="0" borderId="75" xfId="13" applyFont="1" applyBorder="1" applyAlignment="1">
      <alignment vertical="top"/>
    </xf>
    <xf numFmtId="0" fontId="8" fillId="0" borderId="75" xfId="3" applyFont="1" applyBorder="1" applyAlignment="1">
      <alignment horizontal="left" indent="1"/>
    </xf>
    <xf numFmtId="0" fontId="8" fillId="0" borderId="0" xfId="3" applyFont="1" applyAlignment="1">
      <alignment horizontal="left"/>
    </xf>
    <xf numFmtId="0" fontId="7" fillId="0" borderId="56" xfId="3" applyFont="1" applyBorder="1"/>
    <xf numFmtId="0" fontId="8" fillId="0" borderId="56" xfId="3" applyFont="1" applyBorder="1"/>
    <xf numFmtId="0" fontId="8" fillId="0" borderId="0" xfId="3" applyFont="1" applyAlignment="1">
      <alignment horizontal="left" vertical="top"/>
    </xf>
    <xf numFmtId="0" fontId="8" fillId="0" borderId="0" xfId="3" applyFont="1" applyAlignment="1">
      <alignment horizontal="left" vertical="top" wrapText="1"/>
    </xf>
    <xf numFmtId="215" fontId="8" fillId="0" borderId="50" xfId="0" applyNumberFormat="1" applyFont="1" applyBorder="1"/>
    <xf numFmtId="0" fontId="7" fillId="0" borderId="0" xfId="0" applyFont="1" applyAlignment="1">
      <alignment wrapText="1"/>
    </xf>
    <xf numFmtId="0" fontId="7" fillId="0" borderId="75" xfId="0" applyFont="1" applyBorder="1" applyAlignment="1">
      <alignment horizontal="left" wrapText="1"/>
    </xf>
    <xf numFmtId="0" fontId="8" fillId="0" borderId="75" xfId="0" applyFont="1" applyBorder="1" applyAlignment="1">
      <alignment horizontal="left" wrapText="1"/>
    </xf>
    <xf numFmtId="0" fontId="15" fillId="0" borderId="75" xfId="0" applyFont="1" applyBorder="1" applyAlignment="1">
      <alignment wrapText="1"/>
    </xf>
    <xf numFmtId="0" fontId="8" fillId="0" borderId="0" xfId="0" applyFont="1" applyAlignment="1">
      <alignment horizontal="left"/>
    </xf>
    <xf numFmtId="0" fontId="80" fillId="0" borderId="75" xfId="15620" applyBorder="1" applyAlignment="1">
      <alignment horizontal="justify"/>
    </xf>
    <xf numFmtId="0" fontId="8" fillId="0" borderId="75" xfId="15247" applyFont="1" applyBorder="1"/>
    <xf numFmtId="0" fontId="8" fillId="0" borderId="75" xfId="15247" quotePrefix="1" applyFont="1" applyBorder="1" applyAlignment="1">
      <alignment horizontal="center"/>
    </xf>
    <xf numFmtId="0" fontId="8" fillId="0" borderId="75" xfId="15620" applyFont="1" applyBorder="1" applyAlignment="1">
      <alignment horizontal="justify"/>
    </xf>
    <xf numFmtId="0" fontId="8" fillId="0" borderId="71" xfId="15247" applyFont="1" applyBorder="1"/>
    <xf numFmtId="0" fontId="20" fillId="0" borderId="0" xfId="0" applyFont="1"/>
    <xf numFmtId="215" fontId="7" fillId="0" borderId="50" xfId="5" applyNumberFormat="1" applyFont="1" applyFill="1" applyBorder="1"/>
    <xf numFmtId="218" fontId="8" fillId="0" borderId="75" xfId="0" applyNumberFormat="1" applyFont="1" applyBorder="1"/>
    <xf numFmtId="218" fontId="8" fillId="0" borderId="50" xfId="0" applyNumberFormat="1" applyFont="1" applyBorder="1"/>
    <xf numFmtId="0" fontId="7" fillId="0" borderId="0" xfId="0" quotePrefix="1" applyFont="1"/>
    <xf numFmtId="0" fontId="20" fillId="0" borderId="75" xfId="0" applyFont="1" applyBorder="1"/>
    <xf numFmtId="0" fontId="8" fillId="0" borderId="0" xfId="15622" applyFont="1" applyAlignment="1">
      <alignment horizontal="left" vertical="top"/>
    </xf>
    <xf numFmtId="216" fontId="7" fillId="0" borderId="0" xfId="1" applyNumberFormat="1" applyFont="1" applyFill="1" applyBorder="1"/>
    <xf numFmtId="169" fontId="7" fillId="0" borderId="0" xfId="1" applyNumberFormat="1" applyFont="1" applyFill="1" applyBorder="1"/>
    <xf numFmtId="0" fontId="8" fillId="0" borderId="0" xfId="0" quotePrefix="1" applyFont="1"/>
    <xf numFmtId="0" fontId="7" fillId="0" borderId="60" xfId="0" applyFont="1" applyBorder="1" applyAlignment="1">
      <alignment horizontal="left" wrapText="1"/>
    </xf>
    <xf numFmtId="0" fontId="15" fillId="0" borderId="60" xfId="0" applyFont="1" applyBorder="1" applyAlignment="1">
      <alignment wrapText="1"/>
    </xf>
    <xf numFmtId="0" fontId="8" fillId="0" borderId="60" xfId="0" applyFont="1" applyBorder="1"/>
    <xf numFmtId="10" fontId="7" fillId="0" borderId="0" xfId="2" applyNumberFormat="1" applyFont="1" applyFill="1"/>
    <xf numFmtId="215" fontId="8" fillId="0" borderId="50" xfId="1" applyNumberFormat="1" applyFont="1" applyFill="1" applyBorder="1"/>
    <xf numFmtId="0" fontId="8" fillId="0" borderId="75" xfId="15622" applyFont="1" applyBorder="1" applyAlignment="1">
      <alignment horizontal="left" vertical="top"/>
    </xf>
    <xf numFmtId="0" fontId="8" fillId="0" borderId="71" xfId="15622" applyFont="1" applyBorder="1" applyAlignment="1">
      <alignment horizontal="left" vertical="top"/>
    </xf>
    <xf numFmtId="0" fontId="7" fillId="0" borderId="75" xfId="0" applyFont="1" applyBorder="1" applyAlignment="1">
      <alignment vertical="top" wrapText="1"/>
    </xf>
    <xf numFmtId="0" fontId="7" fillId="0" borderId="71" xfId="0" applyFont="1" applyBorder="1" applyAlignment="1">
      <alignment vertical="top" wrapText="1"/>
    </xf>
    <xf numFmtId="0" fontId="7" fillId="0" borderId="0" xfId="0" applyFont="1" applyAlignment="1">
      <alignment vertical="top" wrapText="1"/>
    </xf>
    <xf numFmtId="215" fontId="125" fillId="0" borderId="0" xfId="0" applyNumberFormat="1" applyFont="1" applyAlignment="1">
      <alignment wrapText="1"/>
    </xf>
    <xf numFmtId="215" fontId="124" fillId="0" borderId="0" xfId="9" applyNumberFormat="1" applyFont="1" applyFill="1" applyBorder="1"/>
    <xf numFmtId="215" fontId="124" fillId="0" borderId="0" xfId="0" applyNumberFormat="1" applyFont="1"/>
    <xf numFmtId="0" fontId="7" fillId="0" borderId="71" xfId="0" applyFont="1" applyBorder="1" applyAlignment="1">
      <alignment horizontal="left" vertical="top" wrapText="1"/>
    </xf>
    <xf numFmtId="0" fontId="8" fillId="0" borderId="56" xfId="0" applyFont="1" applyBorder="1" applyAlignment="1">
      <alignment horizontal="justify" wrapText="1"/>
    </xf>
    <xf numFmtId="0" fontId="8" fillId="0" borderId="75" xfId="0" applyFont="1" applyBorder="1" applyAlignment="1">
      <alignment horizontal="justify" wrapText="1"/>
    </xf>
    <xf numFmtId="0" fontId="8" fillId="0" borderId="75" xfId="0" applyFont="1" applyBorder="1" applyAlignment="1">
      <alignment horizontal="left" wrapText="1" indent="1"/>
    </xf>
    <xf numFmtId="0" fontId="8" fillId="0" borderId="60" xfId="0" applyFont="1" applyBorder="1" applyAlignment="1">
      <alignment horizontal="left" wrapText="1" indent="1"/>
    </xf>
    <xf numFmtId="0" fontId="7" fillId="0" borderId="0" xfId="0" applyFont="1" applyAlignment="1">
      <alignment horizontal="left" vertical="top" wrapText="1"/>
    </xf>
    <xf numFmtId="215" fontId="8" fillId="0" borderId="13" xfId="1" applyNumberFormat="1" applyFont="1" applyFill="1" applyBorder="1"/>
    <xf numFmtId="39" fontId="8" fillId="0" borderId="50" xfId="1" applyNumberFormat="1" applyFont="1" applyFill="1" applyBorder="1" applyAlignment="1">
      <alignment vertical="top"/>
    </xf>
    <xf numFmtId="0" fontId="8" fillId="0" borderId="61" xfId="0" applyFont="1" applyBorder="1" applyAlignment="1">
      <alignment vertical="top" wrapText="1"/>
    </xf>
    <xf numFmtId="215" fontId="8" fillId="0" borderId="5" xfId="0" applyNumberFormat="1" applyFont="1" applyBorder="1" applyAlignment="1">
      <alignment vertical="top"/>
    </xf>
    <xf numFmtId="167" fontId="8" fillId="0" borderId="5" xfId="1" applyFont="1" applyFill="1" applyBorder="1" applyAlignment="1">
      <alignment vertical="top"/>
    </xf>
    <xf numFmtId="215" fontId="7" fillId="0" borderId="0" xfId="3" applyNumberFormat="1" applyFont="1" applyAlignment="1">
      <alignment horizontal="left" vertical="center"/>
    </xf>
    <xf numFmtId="215" fontId="7" fillId="0" borderId="0" xfId="0" applyNumberFormat="1" applyFont="1" applyAlignment="1">
      <alignment horizontal="left"/>
    </xf>
    <xf numFmtId="0" fontId="8" fillId="0" borderId="0" xfId="0" applyFont="1" applyAlignment="1">
      <alignment vertical="top" wrapText="1"/>
    </xf>
    <xf numFmtId="215" fontId="7" fillId="0" borderId="66" xfId="0" applyNumberFormat="1" applyFont="1" applyBorder="1" applyAlignment="1">
      <alignment horizontal="center" vertical="center" wrapText="1"/>
    </xf>
    <xf numFmtId="215" fontId="7" fillId="0" borderId="67" xfId="0" applyNumberFormat="1" applyFont="1" applyBorder="1" applyAlignment="1">
      <alignment horizontal="center" vertical="center" wrapText="1"/>
    </xf>
    <xf numFmtId="215" fontId="7" fillId="0" borderId="66" xfId="0" quotePrefix="1" applyNumberFormat="1" applyFont="1" applyBorder="1" applyAlignment="1">
      <alignment horizontal="center" vertical="center" wrapText="1"/>
    </xf>
    <xf numFmtId="0" fontId="8" fillId="0" borderId="0" xfId="0" applyFont="1" applyAlignment="1">
      <alignment horizontal="justify" vertical="top" wrapText="1"/>
    </xf>
    <xf numFmtId="0" fontId="7" fillId="0" borderId="74" xfId="0" applyFont="1" applyBorder="1" applyAlignment="1">
      <alignment horizontal="center" vertical="center" wrapText="1"/>
    </xf>
    <xf numFmtId="0" fontId="8" fillId="0" borderId="0" xfId="0" applyFont="1" applyAlignment="1">
      <alignment wrapText="1"/>
    </xf>
    <xf numFmtId="215" fontId="8" fillId="0" borderId="0" xfId="0" applyNumberFormat="1" applyFont="1" applyAlignment="1">
      <alignment horizontal="justify" vertical="top" wrapText="1"/>
    </xf>
    <xf numFmtId="215" fontId="8" fillId="0" borderId="0" xfId="0" applyNumberFormat="1" applyFont="1" applyAlignment="1">
      <alignment horizontal="left" vertical="top" wrapText="1"/>
    </xf>
    <xf numFmtId="0" fontId="8" fillId="0" borderId="56" xfId="0" applyFont="1" applyBorder="1" applyAlignment="1">
      <alignment horizontal="left"/>
    </xf>
    <xf numFmtId="0" fontId="7" fillId="0" borderId="0" xfId="0" applyFont="1" applyAlignment="1">
      <alignment horizontal="left" vertical="top"/>
    </xf>
    <xf numFmtId="215" fontId="7" fillId="0" borderId="69" xfId="1" applyNumberFormat="1" applyFont="1" applyFill="1" applyBorder="1" applyAlignment="1">
      <alignment horizontal="right"/>
    </xf>
    <xf numFmtId="167" fontId="8" fillId="0" borderId="50" xfId="1" applyFont="1" applyFill="1" applyBorder="1" applyAlignment="1">
      <alignment horizontal="center"/>
    </xf>
    <xf numFmtId="167" fontId="8" fillId="0" borderId="62" xfId="1" applyFont="1" applyFill="1" applyBorder="1" applyAlignment="1">
      <alignment horizontal="right"/>
    </xf>
    <xf numFmtId="0" fontId="7" fillId="0" borderId="75" xfId="13" applyFont="1" applyBorder="1" applyAlignment="1">
      <alignment horizontal="left"/>
    </xf>
    <xf numFmtId="0" fontId="8" fillId="0" borderId="75" xfId="13" applyFont="1" applyBorder="1" applyAlignment="1">
      <alignment horizontal="left" indent="2"/>
    </xf>
    <xf numFmtId="215" fontId="8" fillId="0" borderId="62" xfId="1" applyNumberFormat="1" applyFont="1" applyFill="1" applyBorder="1" applyAlignment="1">
      <alignment horizontal="right" vertical="center"/>
    </xf>
    <xf numFmtId="0" fontId="8" fillId="0" borderId="75" xfId="1" applyNumberFormat="1" applyFont="1" applyFill="1" applyBorder="1"/>
    <xf numFmtId="0" fontId="7" fillId="0" borderId="75" xfId="1" applyNumberFormat="1" applyFont="1" applyFill="1" applyBorder="1"/>
    <xf numFmtId="0" fontId="8" fillId="0" borderId="75" xfId="1" applyNumberFormat="1" applyFont="1" applyFill="1" applyBorder="1" applyAlignment="1">
      <alignment wrapText="1"/>
    </xf>
    <xf numFmtId="215" fontId="12" fillId="0" borderId="0" xfId="0" applyNumberFormat="1" applyFont="1"/>
    <xf numFmtId="215" fontId="7" fillId="0" borderId="0" xfId="11" applyNumberFormat="1" applyFont="1" applyFill="1" applyBorder="1" applyAlignment="1">
      <alignment horizontal="left" vertical="top" wrapText="1"/>
    </xf>
    <xf numFmtId="0" fontId="8" fillId="0" borderId="0" xfId="0" applyFont="1" applyAlignment="1">
      <alignment horizontal="left" vertical="top" wrapText="1"/>
    </xf>
    <xf numFmtId="0" fontId="8" fillId="0" borderId="0" xfId="3" applyFont="1" applyAlignment="1">
      <alignment horizontal="justify" vertical="top" wrapText="1"/>
    </xf>
    <xf numFmtId="0" fontId="123" fillId="0" borderId="0" xfId="0" applyFont="1" applyAlignment="1">
      <alignment horizontal="justify" vertical="top" wrapText="1"/>
    </xf>
    <xf numFmtId="0" fontId="8" fillId="0" borderId="0" xfId="0" applyFont="1" applyAlignment="1">
      <alignment horizontal="left" vertical="top"/>
    </xf>
    <xf numFmtId="0" fontId="8" fillId="0" borderId="52" xfId="0" applyFont="1" applyBorder="1" applyAlignment="1">
      <alignment horizontal="left"/>
    </xf>
    <xf numFmtId="0" fontId="7" fillId="59" borderId="23" xfId="3" applyFont="1" applyFill="1" applyBorder="1" applyAlignment="1">
      <alignment horizontal="center" vertical="top"/>
    </xf>
    <xf numFmtId="0" fontId="8" fillId="0" borderId="0" xfId="0" applyFont="1" applyAlignment="1">
      <alignment horizontal="center" vertical="top"/>
    </xf>
    <xf numFmtId="0" fontId="7" fillId="0" borderId="0" xfId="3" applyFont="1" applyAlignment="1">
      <alignment horizontal="center" vertical="top"/>
    </xf>
    <xf numFmtId="0" fontId="7" fillId="0" borderId="0" xfId="3" applyFont="1" applyAlignment="1">
      <alignment horizontal="right" vertical="top"/>
    </xf>
    <xf numFmtId="215" fontId="7" fillId="0" borderId="0" xfId="0" applyNumberFormat="1" applyFont="1" applyAlignment="1">
      <alignment horizontal="center" vertical="top"/>
    </xf>
    <xf numFmtId="0" fontId="8" fillId="0" borderId="4" xfId="0" applyFont="1" applyBorder="1" applyAlignment="1">
      <alignment horizontal="center" vertical="top"/>
    </xf>
    <xf numFmtId="215" fontId="8" fillId="0" borderId="0" xfId="0" applyNumberFormat="1" applyFont="1" applyAlignment="1">
      <alignment horizontal="right" vertical="top"/>
    </xf>
    <xf numFmtId="0" fontId="8" fillId="0" borderId="21" xfId="0" quotePrefix="1" applyFont="1" applyBorder="1" applyAlignment="1">
      <alignment horizontal="left" vertical="top"/>
    </xf>
    <xf numFmtId="0" fontId="8" fillId="0" borderId="23" xfId="0" applyFont="1" applyBorder="1" applyAlignment="1">
      <alignment horizontal="center" vertical="top"/>
    </xf>
    <xf numFmtId="0" fontId="8" fillId="0" borderId="4" xfId="4" applyNumberFormat="1" applyFont="1" applyFill="1" applyBorder="1" applyAlignment="1">
      <alignment horizontal="center" vertical="top"/>
    </xf>
    <xf numFmtId="0" fontId="8" fillId="0" borderId="4" xfId="0" quotePrefix="1" applyFont="1" applyBorder="1" applyAlignment="1">
      <alignment horizontal="center" vertical="top"/>
    </xf>
    <xf numFmtId="0" fontId="7" fillId="0" borderId="23" xfId="0" applyFont="1" applyBorder="1" applyAlignment="1">
      <alignment horizontal="center" vertical="top"/>
    </xf>
    <xf numFmtId="0" fontId="7" fillId="0" borderId="4" xfId="0" applyFont="1" applyBorder="1" applyAlignment="1">
      <alignment horizontal="center" vertical="top"/>
    </xf>
    <xf numFmtId="0" fontId="8" fillId="0" borderId="4" xfId="4" quotePrefix="1" applyNumberFormat="1" applyFont="1" applyFill="1" applyBorder="1" applyAlignment="1">
      <alignment horizontal="center" vertical="top"/>
    </xf>
    <xf numFmtId="215" fontId="7" fillId="0" borderId="0" xfId="0" applyNumberFormat="1" applyFont="1" applyAlignment="1">
      <alignment horizontal="left" vertical="top" wrapText="1"/>
    </xf>
    <xf numFmtId="0" fontId="7" fillId="0" borderId="0" xfId="0" applyFont="1" applyAlignment="1">
      <alignment horizontal="center" vertical="top"/>
    </xf>
    <xf numFmtId="215" fontId="7" fillId="0" borderId="0" xfId="4" applyNumberFormat="1" applyFont="1" applyFill="1" applyAlignment="1">
      <alignment horizontal="left" vertical="top"/>
    </xf>
    <xf numFmtId="0" fontId="7" fillId="59" borderId="22" xfId="3" applyFont="1" applyFill="1" applyBorder="1" applyAlignment="1">
      <alignment horizontal="left" vertical="top"/>
    </xf>
    <xf numFmtId="215" fontId="7" fillId="0" borderId="0" xfId="4" applyNumberFormat="1" applyFont="1" applyFill="1" applyBorder="1" applyAlignment="1">
      <alignment horizontal="left" vertical="top"/>
    </xf>
    <xf numFmtId="215" fontId="7" fillId="0" borderId="0" xfId="0" applyNumberFormat="1" applyFont="1" applyAlignment="1">
      <alignment horizontal="left" vertical="top"/>
    </xf>
    <xf numFmtId="0" fontId="7" fillId="0" borderId="21" xfId="0" applyFont="1" applyBorder="1" applyAlignment="1">
      <alignment horizontal="left" vertical="top"/>
    </xf>
    <xf numFmtId="215" fontId="8" fillId="0" borderId="4" xfId="1" applyNumberFormat="1" applyFont="1" applyFill="1" applyBorder="1" applyAlignment="1">
      <alignment horizontal="left" vertical="top"/>
    </xf>
    <xf numFmtId="0" fontId="8" fillId="0" borderId="21" xfId="0" applyFont="1" applyBorder="1" applyAlignment="1">
      <alignment horizontal="left" vertical="top"/>
    </xf>
    <xf numFmtId="215" fontId="8" fillId="0" borderId="0" xfId="1" applyNumberFormat="1" applyFont="1" applyFill="1" applyAlignment="1">
      <alignment horizontal="left" vertical="top"/>
    </xf>
    <xf numFmtId="0" fontId="7" fillId="0" borderId="22" xfId="0" applyFont="1" applyBorder="1" applyAlignment="1">
      <alignment horizontal="left" vertical="top"/>
    </xf>
    <xf numFmtId="215" fontId="7" fillId="0" borderId="0" xfId="1" applyNumberFormat="1" applyFont="1" applyFill="1" applyBorder="1" applyAlignment="1">
      <alignment horizontal="left" vertical="top"/>
    </xf>
    <xf numFmtId="215" fontId="9" fillId="0" borderId="0" xfId="4" applyNumberFormat="1" applyFont="1" applyFill="1" applyBorder="1" applyAlignment="1">
      <alignment horizontal="left" vertical="top"/>
    </xf>
    <xf numFmtId="215" fontId="7" fillId="0" borderId="0" xfId="1" applyNumberFormat="1" applyFont="1" applyFill="1" applyAlignment="1">
      <alignment horizontal="left" vertical="top"/>
    </xf>
    <xf numFmtId="215" fontId="9" fillId="0" borderId="0" xfId="4" applyNumberFormat="1" applyFont="1" applyFill="1" applyAlignment="1">
      <alignment horizontal="left" vertical="top"/>
    </xf>
    <xf numFmtId="215" fontId="8" fillId="0" borderId="0" xfId="4" applyNumberFormat="1" applyFont="1" applyFill="1" applyAlignment="1">
      <alignment horizontal="left" vertical="top"/>
    </xf>
    <xf numFmtId="215" fontId="7" fillId="0" borderId="0" xfId="4" applyNumberFormat="1" applyFont="1" applyFill="1" applyAlignment="1">
      <alignment horizontal="center" vertical="top"/>
    </xf>
    <xf numFmtId="0" fontId="8" fillId="2" borderId="0" xfId="0" applyFont="1" applyFill="1" applyAlignment="1">
      <alignment horizontal="left" vertical="top"/>
    </xf>
    <xf numFmtId="215" fontId="8" fillId="2" borderId="0" xfId="0" applyNumberFormat="1" applyFont="1" applyFill="1" applyAlignment="1">
      <alignment horizontal="left" vertical="top"/>
    </xf>
    <xf numFmtId="0" fontId="7" fillId="0" borderId="22" xfId="3" applyFont="1" applyBorder="1" applyAlignment="1">
      <alignment horizontal="left" vertical="top" wrapText="1"/>
    </xf>
    <xf numFmtId="0" fontId="7" fillId="59" borderId="64" xfId="3" applyFont="1" applyFill="1" applyBorder="1" applyAlignment="1">
      <alignment horizontal="center" vertical="top"/>
    </xf>
    <xf numFmtId="0" fontId="8" fillId="0" borderId="4" xfId="3" applyFont="1" applyBorder="1" applyAlignment="1">
      <alignment horizontal="center" vertical="top"/>
    </xf>
    <xf numFmtId="215" fontId="8" fillId="0" borderId="4" xfId="3" applyNumberFormat="1" applyFont="1" applyBorder="1" applyAlignment="1">
      <alignment horizontal="center" vertical="top"/>
    </xf>
    <xf numFmtId="215" fontId="8" fillId="0" borderId="23" xfId="3" applyNumberFormat="1" applyFont="1" applyBorder="1" applyAlignment="1">
      <alignment horizontal="center" vertical="top"/>
    </xf>
    <xf numFmtId="215" fontId="19" fillId="0" borderId="4" xfId="3" applyNumberFormat="1" applyFont="1" applyBorder="1" applyAlignment="1">
      <alignment horizontal="center" vertical="top"/>
    </xf>
    <xf numFmtId="215" fontId="7" fillId="0" borderId="23" xfId="3" applyNumberFormat="1" applyFont="1" applyBorder="1" applyAlignment="1">
      <alignment horizontal="center" vertical="top" wrapText="1"/>
    </xf>
    <xf numFmtId="215" fontId="7" fillId="0" borderId="23" xfId="3" applyNumberFormat="1" applyFont="1" applyBorder="1" applyAlignment="1">
      <alignment horizontal="center" vertical="top"/>
    </xf>
    <xf numFmtId="215" fontId="7" fillId="0" borderId="4" xfId="3" applyNumberFormat="1" applyFont="1" applyBorder="1" applyAlignment="1">
      <alignment horizontal="center" vertical="top"/>
    </xf>
    <xf numFmtId="0" fontId="8" fillId="0" borderId="21" xfId="3" applyFont="1" applyBorder="1" applyAlignment="1">
      <alignment horizontal="left" vertical="top"/>
    </xf>
    <xf numFmtId="0" fontId="8" fillId="0" borderId="21" xfId="3" quotePrefix="1" applyFont="1" applyBorder="1" applyAlignment="1">
      <alignment horizontal="left" vertical="top"/>
    </xf>
    <xf numFmtId="215" fontId="8" fillId="0" borderId="4" xfId="0" applyNumberFormat="1" applyFont="1" applyBorder="1" applyAlignment="1">
      <alignment horizontal="center" vertical="top"/>
    </xf>
    <xf numFmtId="0" fontId="8" fillId="0" borderId="63" xfId="0" quotePrefix="1" applyFont="1" applyBorder="1" applyAlignment="1">
      <alignment horizontal="left" vertical="top"/>
    </xf>
    <xf numFmtId="215" fontId="8" fillId="0" borderId="65" xfId="0" applyNumberFormat="1" applyFont="1" applyBorder="1" applyAlignment="1">
      <alignment horizontal="center" vertical="top"/>
    </xf>
    <xf numFmtId="0" fontId="8" fillId="0" borderId="0" xfId="3" quotePrefix="1" applyFont="1" applyAlignment="1">
      <alignment horizontal="left" vertical="top"/>
    </xf>
    <xf numFmtId="215" fontId="7" fillId="0" borderId="10" xfId="3" applyNumberFormat="1" applyFont="1" applyBorder="1" applyAlignment="1">
      <alignment horizontal="left" vertical="top"/>
    </xf>
    <xf numFmtId="215" fontId="8" fillId="0" borderId="0" xfId="3" applyNumberFormat="1" applyFont="1" applyAlignment="1">
      <alignment horizontal="left" vertical="top"/>
    </xf>
    <xf numFmtId="215" fontId="7" fillId="0" borderId="12" xfId="3" applyNumberFormat="1" applyFont="1" applyBorder="1" applyAlignment="1">
      <alignment horizontal="left" vertical="top"/>
    </xf>
    <xf numFmtId="0" fontId="12" fillId="0" borderId="0" xfId="0" applyFont="1" applyAlignment="1">
      <alignment horizontal="left" vertical="top"/>
    </xf>
    <xf numFmtId="0" fontId="7" fillId="0" borderId="15" xfId="3" applyFont="1" applyBorder="1" applyAlignment="1">
      <alignment horizontal="left" vertical="top"/>
    </xf>
    <xf numFmtId="215" fontId="7" fillId="0" borderId="15" xfId="3" applyNumberFormat="1" applyFont="1" applyBorder="1" applyAlignment="1">
      <alignment horizontal="left" vertical="top"/>
    </xf>
    <xf numFmtId="215" fontId="7" fillId="0" borderId="59" xfId="3" applyNumberFormat="1" applyFont="1" applyBorder="1" applyAlignment="1">
      <alignment horizontal="left" vertical="top"/>
    </xf>
    <xf numFmtId="0" fontId="7" fillId="59" borderId="55" xfId="3" applyFont="1" applyFill="1" applyBorder="1" applyAlignment="1">
      <alignment horizontal="left" vertical="top"/>
    </xf>
    <xf numFmtId="0" fontId="7" fillId="0" borderId="21" xfId="3" applyFont="1" applyBorder="1" applyAlignment="1">
      <alignment horizontal="left" vertical="top"/>
    </xf>
    <xf numFmtId="215" fontId="19" fillId="0" borderId="4" xfId="3" applyNumberFormat="1" applyFont="1" applyBorder="1" applyAlignment="1">
      <alignment horizontal="left" vertical="top"/>
    </xf>
    <xf numFmtId="215" fontId="8" fillId="0" borderId="12" xfId="3" applyNumberFormat="1" applyFont="1" applyBorder="1" applyAlignment="1">
      <alignment horizontal="left" vertical="top"/>
    </xf>
    <xf numFmtId="0" fontId="7" fillId="0" borderId="22" xfId="3" applyFont="1" applyBorder="1" applyAlignment="1">
      <alignment horizontal="left" vertical="top"/>
    </xf>
    <xf numFmtId="10" fontId="7" fillId="0" borderId="0" xfId="2" applyNumberFormat="1" applyFont="1" applyFill="1" applyAlignment="1">
      <alignment horizontal="left" vertical="top"/>
    </xf>
    <xf numFmtId="215" fontId="8" fillId="0" borderId="12" xfId="3" applyNumberFormat="1" applyFont="1" applyBorder="1" applyAlignment="1">
      <alignment horizontal="left" vertical="top" wrapText="1"/>
    </xf>
    <xf numFmtId="0" fontId="7" fillId="0" borderId="21" xfId="3" applyFont="1" applyBorder="1" applyAlignment="1">
      <alignment horizontal="left" vertical="top" wrapText="1"/>
    </xf>
    <xf numFmtId="215" fontId="8" fillId="0" borderId="12" xfId="0" applyNumberFormat="1" applyFont="1" applyBorder="1" applyAlignment="1">
      <alignment horizontal="left" vertical="top"/>
    </xf>
    <xf numFmtId="0" fontId="15" fillId="0" borderId="21" xfId="3" applyFont="1" applyBorder="1" applyAlignment="1">
      <alignment horizontal="left" vertical="top"/>
    </xf>
    <xf numFmtId="215" fontId="8" fillId="0" borderId="14" xfId="3" applyNumberFormat="1" applyFont="1" applyBorder="1" applyAlignment="1">
      <alignment horizontal="left" vertical="top"/>
    </xf>
    <xf numFmtId="215" fontId="7" fillId="0" borderId="4" xfId="3" applyNumberFormat="1" applyFont="1" applyBorder="1" applyAlignment="1">
      <alignment horizontal="center" vertical="top" wrapText="1"/>
    </xf>
    <xf numFmtId="0" fontId="7" fillId="59" borderId="63" xfId="3" applyFont="1" applyFill="1" applyBorder="1" applyAlignment="1">
      <alignment horizontal="left" vertical="top"/>
    </xf>
    <xf numFmtId="0" fontId="7" fillId="59" borderId="65" xfId="3" applyFont="1" applyFill="1" applyBorder="1" applyAlignment="1">
      <alignment horizontal="center" vertical="top"/>
    </xf>
    <xf numFmtId="0" fontId="7" fillId="0" borderId="53" xfId="0" applyFont="1" applyBorder="1" applyAlignment="1">
      <alignment horizontal="left" vertical="top"/>
    </xf>
    <xf numFmtId="0" fontId="8" fillId="0" borderId="53" xfId="0" applyFont="1" applyBorder="1" applyAlignment="1">
      <alignment horizontal="center" vertical="top"/>
    </xf>
    <xf numFmtId="0" fontId="7" fillId="0" borderId="0" xfId="3" applyFont="1" applyAlignment="1">
      <alignment vertical="center"/>
    </xf>
    <xf numFmtId="0" fontId="7" fillId="0" borderId="0" xfId="3" applyFont="1" applyAlignment="1">
      <alignment horizontal="right" vertical="center"/>
    </xf>
    <xf numFmtId="0" fontId="7" fillId="59" borderId="74" xfId="0" applyFont="1" applyFill="1" applyBorder="1" applyAlignment="1">
      <alignment vertical="center"/>
    </xf>
    <xf numFmtId="0" fontId="7" fillId="59" borderId="75" xfId="0" applyFont="1" applyFill="1" applyBorder="1" applyAlignment="1">
      <alignment horizontal="left" vertical="center" indent="3"/>
    </xf>
    <xf numFmtId="0" fontId="7" fillId="0" borderId="75" xfId="0" applyFont="1" applyBorder="1" applyAlignment="1">
      <alignment horizontal="left" vertical="center" wrapText="1" indent="3"/>
    </xf>
    <xf numFmtId="0" fontId="8" fillId="0" borderId="75" xfId="0" applyFont="1" applyBorder="1" applyAlignment="1">
      <alignment horizontal="left" vertical="center" wrapText="1" indent="3"/>
    </xf>
    <xf numFmtId="0" fontId="7" fillId="0" borderId="71" xfId="0" applyFont="1" applyBorder="1" applyAlignment="1">
      <alignment horizontal="left" vertical="center" wrapText="1" indent="3"/>
    </xf>
    <xf numFmtId="215" fontId="7" fillId="59" borderId="50" xfId="0" applyNumberFormat="1" applyFont="1" applyFill="1" applyBorder="1" applyAlignment="1">
      <alignment horizontal="center" vertical="center" wrapText="1"/>
    </xf>
    <xf numFmtId="215" fontId="7" fillId="59" borderId="62" xfId="0" applyNumberFormat="1" applyFont="1" applyFill="1" applyBorder="1" applyAlignment="1">
      <alignment horizontal="center" vertical="center" wrapText="1"/>
    </xf>
    <xf numFmtId="0" fontId="7" fillId="59" borderId="66" xfId="0" applyFont="1" applyFill="1" applyBorder="1" applyAlignment="1">
      <alignment horizontal="right" vertical="center"/>
    </xf>
    <xf numFmtId="0" fontId="7" fillId="59" borderId="67" xfId="0" applyFont="1" applyFill="1" applyBorder="1" applyAlignment="1">
      <alignment horizontal="right" vertical="center"/>
    </xf>
    <xf numFmtId="0" fontId="7" fillId="59" borderId="74" xfId="0" applyFont="1" applyFill="1" applyBorder="1" applyAlignment="1">
      <alignment vertical="top"/>
    </xf>
    <xf numFmtId="0" fontId="7" fillId="59" borderId="61" xfId="0" applyFont="1" applyFill="1" applyBorder="1" applyAlignment="1">
      <alignment vertical="top"/>
    </xf>
    <xf numFmtId="215" fontId="7" fillId="59" borderId="66" xfId="0" applyNumberFormat="1" applyFont="1" applyFill="1" applyBorder="1" applyAlignment="1">
      <alignment horizontal="center" vertical="center" wrapText="1"/>
    </xf>
    <xf numFmtId="215" fontId="7" fillId="59" borderId="67" xfId="0" applyNumberFormat="1" applyFont="1" applyFill="1" applyBorder="1" applyAlignment="1">
      <alignment horizontal="center" vertical="center" wrapText="1"/>
    </xf>
    <xf numFmtId="215" fontId="7" fillId="59" borderId="66" xfId="0" applyNumberFormat="1" applyFont="1" applyFill="1" applyBorder="1" applyAlignment="1">
      <alignment horizontal="center" vertical="top" wrapText="1"/>
    </xf>
    <xf numFmtId="215" fontId="7" fillId="59" borderId="67" xfId="0" applyNumberFormat="1" applyFont="1" applyFill="1" applyBorder="1" applyAlignment="1">
      <alignment horizontal="center" vertical="top" wrapText="1"/>
    </xf>
    <xf numFmtId="215" fontId="7" fillId="0" borderId="0" xfId="11" applyNumberFormat="1" applyFont="1" applyFill="1" applyAlignment="1">
      <alignment horizontal="center" vertical="top"/>
    </xf>
    <xf numFmtId="0" fontId="122" fillId="0" borderId="75" xfId="15619" applyNumberFormat="1" applyFont="1" applyBorder="1" applyAlignment="1">
      <alignment vertical="top"/>
    </xf>
    <xf numFmtId="0" fontId="7" fillId="0" borderId="0" xfId="19" applyNumberFormat="1" applyFont="1" applyBorder="1" applyAlignment="1">
      <alignment horizontal="center" vertical="top"/>
    </xf>
    <xf numFmtId="0" fontId="7" fillId="0" borderId="50" xfId="19" applyNumberFormat="1" applyFont="1" applyBorder="1" applyAlignment="1">
      <alignment horizontal="center" vertical="top"/>
    </xf>
    <xf numFmtId="0" fontId="15" fillId="0" borderId="75" xfId="0" applyFont="1" applyBorder="1" applyAlignment="1">
      <alignment vertical="top" wrapText="1"/>
    </xf>
    <xf numFmtId="0" fontId="7" fillId="0" borderId="50" xfId="11" applyNumberFormat="1" applyFont="1" applyFill="1" applyBorder="1" applyAlignment="1">
      <alignment horizontal="center" vertical="top"/>
    </xf>
    <xf numFmtId="215" fontId="15" fillId="0" borderId="0" xfId="0" applyNumberFormat="1" applyFont="1" applyAlignment="1">
      <alignment vertical="top"/>
    </xf>
    <xf numFmtId="215" fontId="7" fillId="0" borderId="57" xfId="1" applyNumberFormat="1" applyFont="1" applyFill="1" applyBorder="1" applyAlignment="1">
      <alignment vertical="top"/>
    </xf>
    <xf numFmtId="0" fontId="7" fillId="0" borderId="50" xfId="0" applyFont="1" applyBorder="1" applyAlignment="1">
      <alignment horizontal="center" vertical="top"/>
    </xf>
    <xf numFmtId="170" fontId="8" fillId="0" borderId="0" xfId="0" applyNumberFormat="1" applyFont="1" applyAlignment="1">
      <alignment vertical="top"/>
    </xf>
    <xf numFmtId="0" fontId="7" fillId="0" borderId="58" xfId="0" applyFont="1" applyBorder="1" applyAlignment="1">
      <alignment horizontal="center" vertical="top"/>
    </xf>
    <xf numFmtId="0" fontId="8" fillId="0" borderId="0" xfId="0" applyFont="1" applyAlignment="1">
      <alignment horizontal="right" vertical="top"/>
    </xf>
    <xf numFmtId="0" fontId="7" fillId="0" borderId="61" xfId="0" applyFont="1" applyBorder="1" applyAlignment="1">
      <alignment vertical="top"/>
    </xf>
    <xf numFmtId="0" fontId="7" fillId="0" borderId="5" xfId="0" applyFont="1" applyBorder="1" applyAlignment="1">
      <alignment horizontal="center" vertical="top" wrapText="1"/>
    </xf>
    <xf numFmtId="215" fontId="7" fillId="0" borderId="5" xfId="0" applyNumberFormat="1" applyFont="1" applyBorder="1" applyAlignment="1">
      <alignment horizontal="right" vertical="top" wrapText="1"/>
    </xf>
    <xf numFmtId="0" fontId="8" fillId="59" borderId="22" xfId="0" applyFont="1" applyFill="1" applyBorder="1" applyAlignment="1">
      <alignment horizontal="center" vertical="top"/>
    </xf>
    <xf numFmtId="0" fontId="7" fillId="59" borderId="23" xfId="0" applyFont="1" applyFill="1" applyBorder="1" applyAlignment="1">
      <alignment horizontal="center" vertical="top" wrapText="1"/>
    </xf>
    <xf numFmtId="215" fontId="7" fillId="59" borderId="23" xfId="0" applyNumberFormat="1" applyFont="1" applyFill="1" applyBorder="1" applyAlignment="1">
      <alignment horizontal="center" vertical="top" wrapText="1"/>
    </xf>
    <xf numFmtId="215" fontId="7" fillId="59" borderId="24" xfId="0" applyNumberFormat="1" applyFont="1" applyFill="1" applyBorder="1" applyAlignment="1">
      <alignment horizontal="center" vertical="top" wrapText="1"/>
    </xf>
    <xf numFmtId="0" fontId="7" fillId="0" borderId="5" xfId="0" applyFont="1" applyBorder="1" applyAlignment="1">
      <alignment horizontal="center" vertical="top"/>
    </xf>
    <xf numFmtId="215" fontId="7" fillId="59" borderId="66" xfId="1" quotePrefix="1" applyNumberFormat="1" applyFont="1" applyFill="1" applyBorder="1" applyAlignment="1">
      <alignment horizontal="center" vertical="top" wrapText="1"/>
    </xf>
    <xf numFmtId="0" fontId="22" fillId="59" borderId="22" xfId="0" applyFont="1" applyFill="1" applyBorder="1" applyAlignment="1">
      <alignment vertical="top"/>
    </xf>
    <xf numFmtId="0" fontId="7" fillId="59" borderId="23" xfId="0" applyFont="1" applyFill="1" applyBorder="1" applyAlignment="1">
      <alignment horizontal="center" vertical="top"/>
    </xf>
    <xf numFmtId="0" fontId="7" fillId="0" borderId="5" xfId="0" applyFont="1" applyBorder="1" applyAlignment="1">
      <alignment vertical="top" wrapText="1"/>
    </xf>
    <xf numFmtId="0" fontId="7" fillId="0" borderId="5" xfId="0" quotePrefix="1" applyFont="1" applyBorder="1" applyAlignment="1">
      <alignment horizontal="center" vertical="top" wrapText="1"/>
    </xf>
    <xf numFmtId="215" fontId="7" fillId="0" borderId="0" xfId="9" applyNumberFormat="1" applyFont="1" applyFill="1" applyBorder="1" applyAlignment="1">
      <alignment horizontal="right" vertical="top"/>
    </xf>
    <xf numFmtId="215" fontId="8" fillId="0" borderId="0" xfId="9" applyNumberFormat="1" applyFont="1" applyFill="1" applyAlignment="1">
      <alignment horizontal="left" vertical="top"/>
    </xf>
    <xf numFmtId="215" fontId="7" fillId="0" borderId="0" xfId="9" applyNumberFormat="1" applyFont="1" applyFill="1" applyBorder="1" applyAlignment="1">
      <alignment horizontal="left" vertical="top"/>
    </xf>
    <xf numFmtId="0" fontId="7" fillId="0" borderId="75" xfId="0" applyFont="1" applyBorder="1" applyAlignment="1">
      <alignment horizontal="left" vertical="top" wrapText="1"/>
    </xf>
    <xf numFmtId="0" fontId="7" fillId="0" borderId="61" xfId="0" applyFont="1" applyBorder="1" applyAlignment="1">
      <alignment horizontal="left" vertical="top" wrapText="1"/>
    </xf>
    <xf numFmtId="215" fontId="8" fillId="0" borderId="58" xfId="1" applyNumberFormat="1" applyFont="1" applyFill="1" applyBorder="1" applyAlignment="1">
      <alignment horizontal="left" vertical="top"/>
    </xf>
    <xf numFmtId="0" fontId="8" fillId="0" borderId="75" xfId="0" applyFont="1" applyBorder="1" applyAlignment="1">
      <alignment horizontal="left" vertical="top"/>
    </xf>
    <xf numFmtId="0" fontId="7" fillId="59" borderId="74" xfId="0" applyFont="1" applyFill="1" applyBorder="1" applyAlignment="1">
      <alignment horizontal="left" vertical="top" wrapText="1"/>
    </xf>
    <xf numFmtId="215" fontId="7" fillId="0" borderId="5" xfId="1" applyNumberFormat="1" applyFont="1" applyFill="1" applyBorder="1" applyAlignment="1">
      <alignment horizontal="left" vertical="top" wrapText="1"/>
    </xf>
    <xf numFmtId="215" fontId="7" fillId="0" borderId="70" xfId="1" applyNumberFormat="1" applyFont="1" applyFill="1" applyBorder="1" applyAlignment="1">
      <alignment horizontal="left" vertical="top" wrapText="1"/>
    </xf>
    <xf numFmtId="0" fontId="7" fillId="59" borderId="22" xfId="0" applyFont="1" applyFill="1" applyBorder="1" applyAlignment="1">
      <alignment horizontal="left" vertical="top" wrapText="1"/>
    </xf>
    <xf numFmtId="0" fontId="7" fillId="59" borderId="23" xfId="9" applyNumberFormat="1" applyFont="1" applyFill="1" applyBorder="1" applyAlignment="1">
      <alignment horizontal="left" vertical="top" wrapText="1"/>
    </xf>
    <xf numFmtId="0" fontId="7" fillId="59" borderId="24" xfId="9" applyNumberFormat="1" applyFont="1" applyFill="1" applyBorder="1" applyAlignment="1">
      <alignment horizontal="left" vertical="top" wrapText="1"/>
    </xf>
    <xf numFmtId="215" fontId="8" fillId="2" borderId="50" xfId="1" applyNumberFormat="1" applyFont="1" applyFill="1" applyBorder="1" applyAlignment="1">
      <alignment horizontal="left" vertical="top"/>
    </xf>
    <xf numFmtId="0" fontId="8" fillId="0" borderId="61" xfId="0" applyFont="1" applyBorder="1" applyAlignment="1">
      <alignment horizontal="left" vertical="top"/>
    </xf>
    <xf numFmtId="0" fontId="7" fillId="59" borderId="50" xfId="9" applyNumberFormat="1" applyFont="1" applyFill="1" applyBorder="1" applyAlignment="1">
      <alignment horizontal="left" vertical="top" wrapText="1"/>
    </xf>
    <xf numFmtId="0" fontId="7" fillId="59" borderId="50" xfId="0" applyFont="1" applyFill="1" applyBorder="1" applyAlignment="1">
      <alignment horizontal="left" vertical="top" wrapText="1"/>
    </xf>
    <xf numFmtId="215" fontId="8" fillId="2" borderId="5" xfId="1" applyNumberFormat="1" applyFont="1" applyFill="1" applyBorder="1" applyAlignment="1">
      <alignment horizontal="left" vertical="top"/>
    </xf>
    <xf numFmtId="0" fontId="7" fillId="0" borderId="74" xfId="0" applyFont="1" applyBorder="1" applyAlignment="1">
      <alignment vertical="top" wrapText="1"/>
    </xf>
    <xf numFmtId="0" fontId="7" fillId="59" borderId="74" xfId="0" applyFont="1" applyFill="1" applyBorder="1" applyAlignment="1">
      <alignment horizontal="center" vertical="center" wrapText="1"/>
    </xf>
    <xf numFmtId="215" fontId="8" fillId="0" borderId="66" xfId="1" applyNumberFormat="1" applyFont="1" applyFill="1" applyBorder="1" applyAlignment="1">
      <alignment vertical="top"/>
    </xf>
    <xf numFmtId="215" fontId="8" fillId="0" borderId="67" xfId="1" applyNumberFormat="1" applyFont="1" applyFill="1" applyBorder="1" applyAlignment="1">
      <alignment vertical="top"/>
    </xf>
    <xf numFmtId="215" fontId="7" fillId="59" borderId="23" xfId="9" applyNumberFormat="1" applyFont="1" applyFill="1" applyBorder="1" applyAlignment="1">
      <alignment horizontal="center" vertical="top" wrapText="1"/>
    </xf>
    <xf numFmtId="0" fontId="7" fillId="59" borderId="74" xfId="3" applyFont="1" applyFill="1" applyBorder="1" applyAlignment="1">
      <alignment vertical="top"/>
    </xf>
    <xf numFmtId="0" fontId="8" fillId="0" borderId="75" xfId="0" quotePrefix="1" applyFont="1" applyBorder="1" applyAlignment="1">
      <alignment horizontal="left"/>
    </xf>
    <xf numFmtId="0" fontId="7" fillId="0" borderId="0" xfId="9" applyNumberFormat="1" applyFont="1" applyFill="1" applyBorder="1" applyAlignment="1">
      <alignment vertical="top"/>
    </xf>
    <xf numFmtId="0" fontId="7" fillId="0" borderId="0" xfId="12" applyFont="1" applyAlignment="1">
      <alignment vertical="top"/>
    </xf>
    <xf numFmtId="0" fontId="8" fillId="0" borderId="75" xfId="0" applyFont="1" applyBorder="1" applyAlignment="1">
      <alignment horizontal="left" vertical="top" wrapText="1" indent="1"/>
    </xf>
    <xf numFmtId="0" fontId="7" fillId="0" borderId="75" xfId="0" applyFont="1" applyBorder="1" applyAlignment="1">
      <alignment horizontal="left"/>
    </xf>
    <xf numFmtId="215" fontId="8" fillId="0" borderId="0" xfId="0" applyNumberFormat="1" applyFont="1" applyAlignment="1">
      <alignment horizontal="right"/>
    </xf>
    <xf numFmtId="215" fontId="8" fillId="0" borderId="0" xfId="4" applyNumberFormat="1" applyFont="1" applyFill="1" applyAlignment="1">
      <alignment horizontal="right" vertical="top"/>
    </xf>
    <xf numFmtId="215" fontId="7" fillId="0" borderId="0" xfId="4" applyNumberFormat="1" applyFont="1" applyFill="1" applyBorder="1" applyAlignment="1">
      <alignment horizontal="right" vertical="top"/>
    </xf>
    <xf numFmtId="215" fontId="8" fillId="0" borderId="0" xfId="1" applyNumberFormat="1" applyFont="1" applyFill="1" applyAlignment="1">
      <alignment horizontal="right"/>
    </xf>
    <xf numFmtId="215" fontId="8" fillId="0" borderId="0" xfId="1" applyNumberFormat="1" applyFont="1" applyFill="1" applyAlignment="1">
      <alignment horizontal="right" vertical="top"/>
    </xf>
    <xf numFmtId="215" fontId="7" fillId="0" borderId="0" xfId="1" applyNumberFormat="1" applyFont="1" applyFill="1" applyBorder="1" applyAlignment="1">
      <alignment horizontal="right" vertical="top"/>
    </xf>
    <xf numFmtId="215" fontId="7" fillId="0" borderId="50" xfId="1" applyNumberFormat="1" applyFont="1" applyFill="1" applyBorder="1" applyAlignment="1">
      <alignment horizontal="right"/>
    </xf>
    <xf numFmtId="0" fontId="8" fillId="0" borderId="75" xfId="0" applyFont="1" applyBorder="1" applyAlignment="1">
      <alignment vertical="top"/>
    </xf>
    <xf numFmtId="215" fontId="7" fillId="59" borderId="66" xfId="1" applyNumberFormat="1" applyFont="1" applyFill="1" applyBorder="1" applyAlignment="1">
      <alignment horizontal="center" vertical="top"/>
    </xf>
    <xf numFmtId="0" fontId="126" fillId="0" borderId="0" xfId="0" applyFont="1"/>
    <xf numFmtId="0" fontId="7" fillId="59" borderId="75" xfId="0" applyFont="1" applyFill="1" applyBorder="1" applyAlignment="1">
      <alignment vertical="top"/>
    </xf>
    <xf numFmtId="0" fontId="7" fillId="59" borderId="50" xfId="0" applyFont="1" applyFill="1" applyBorder="1" applyAlignment="1">
      <alignment horizontal="center" vertical="top" wrapText="1"/>
    </xf>
    <xf numFmtId="215" fontId="7" fillId="0" borderId="62" xfId="0" applyNumberFormat="1" applyFont="1" applyBorder="1" applyAlignment="1">
      <alignment horizontal="center" vertical="top"/>
    </xf>
    <xf numFmtId="215" fontId="7" fillId="59" borderId="50" xfId="0" applyNumberFormat="1" applyFont="1" applyFill="1" applyBorder="1"/>
    <xf numFmtId="215" fontId="7" fillId="59" borderId="62" xfId="0" applyNumberFormat="1" applyFont="1" applyFill="1" applyBorder="1"/>
    <xf numFmtId="215" fontId="7" fillId="2" borderId="58" xfId="0" applyNumberFormat="1" applyFont="1" applyFill="1" applyBorder="1"/>
    <xf numFmtId="215" fontId="126" fillId="0" borderId="75" xfId="0" applyNumberFormat="1" applyFont="1" applyBorder="1" applyAlignment="1">
      <alignment horizontal="left" indent="2"/>
    </xf>
    <xf numFmtId="215" fontId="126" fillId="0" borderId="60" xfId="0" applyNumberFormat="1" applyFont="1" applyBorder="1" applyAlignment="1">
      <alignment horizontal="left" indent="2"/>
    </xf>
    <xf numFmtId="215" fontId="126" fillId="0" borderId="71" xfId="0" applyNumberFormat="1" applyFont="1" applyBorder="1" applyAlignment="1">
      <alignment horizontal="left" indent="2"/>
    </xf>
    <xf numFmtId="215" fontId="7" fillId="0" borderId="0" xfId="0" applyNumberFormat="1" applyFont="1" applyAlignment="1">
      <alignment horizontal="center" vertical="center" wrapText="1"/>
    </xf>
    <xf numFmtId="173" fontId="8" fillId="0" borderId="0" xfId="1" applyNumberFormat="1" applyFont="1" applyFill="1" applyBorder="1"/>
    <xf numFmtId="0" fontId="0" fillId="0" borderId="0" xfId="0" applyAlignment="1">
      <alignment vertical="top"/>
    </xf>
    <xf numFmtId="0" fontId="127" fillId="0" borderId="0" xfId="0" applyFont="1"/>
    <xf numFmtId="0" fontId="0" fillId="0" borderId="50" xfId="0" applyBorder="1" applyAlignment="1">
      <alignment vertical="top" wrapText="1"/>
    </xf>
    <xf numFmtId="0" fontId="128" fillId="0" borderId="0" xfId="0" applyFont="1" applyAlignment="1">
      <alignment vertical="top" wrapText="1"/>
    </xf>
    <xf numFmtId="0" fontId="0" fillId="0" borderId="50" xfId="0" applyBorder="1"/>
    <xf numFmtId="0" fontId="0" fillId="2" borderId="50" xfId="0" applyFill="1" applyBorder="1"/>
    <xf numFmtId="0" fontId="7" fillId="0" borderId="15" xfId="1" applyNumberFormat="1" applyFont="1" applyFill="1" applyBorder="1" applyAlignment="1">
      <alignment horizontal="right" vertical="top"/>
    </xf>
    <xf numFmtId="0" fontId="7" fillId="0" borderId="0" xfId="0" applyFont="1" applyAlignment="1">
      <alignment horizontal="right" vertical="top"/>
    </xf>
    <xf numFmtId="0" fontId="7" fillId="0" borderId="0" xfId="9" applyNumberFormat="1" applyFont="1" applyFill="1" applyBorder="1" applyAlignment="1">
      <alignment horizontal="right" vertical="top"/>
    </xf>
    <xf numFmtId="0" fontId="8" fillId="0" borderId="0" xfId="0" applyFont="1" applyAlignment="1">
      <alignment horizontal="right"/>
    </xf>
    <xf numFmtId="0" fontId="7" fillId="59" borderId="74" xfId="0" applyFont="1" applyFill="1" applyBorder="1" applyAlignment="1">
      <alignment horizontal="center" vertical="top" wrapText="1"/>
    </xf>
    <xf numFmtId="0" fontId="126" fillId="0" borderId="75" xfId="0" applyFont="1" applyBorder="1" applyAlignment="1">
      <alignment vertical="top"/>
    </xf>
    <xf numFmtId="0" fontId="13" fillId="0" borderId="75" xfId="0" applyFont="1" applyBorder="1" applyAlignment="1">
      <alignment vertical="top"/>
    </xf>
    <xf numFmtId="215" fontId="8" fillId="0" borderId="50" xfId="0" applyNumberFormat="1" applyFont="1" applyBorder="1" applyAlignment="1">
      <alignment horizontal="right" vertical="top"/>
    </xf>
    <xf numFmtId="0" fontId="8" fillId="0" borderId="0" xfId="3" applyFont="1" applyAlignment="1">
      <alignment horizontal="right" vertical="top"/>
    </xf>
    <xf numFmtId="215" fontId="7" fillId="59" borderId="66" xfId="0" applyNumberFormat="1" applyFont="1" applyFill="1" applyBorder="1" applyAlignment="1">
      <alignment horizontal="center" vertical="center"/>
    </xf>
    <xf numFmtId="215" fontId="7" fillId="59" borderId="50" xfId="0" applyNumberFormat="1" applyFont="1" applyFill="1" applyBorder="1" applyAlignment="1">
      <alignment horizontal="center"/>
    </xf>
    <xf numFmtId="215" fontId="7" fillId="59" borderId="50" xfId="0" applyNumberFormat="1" applyFont="1" applyFill="1" applyBorder="1" applyAlignment="1">
      <alignment horizontal="center" vertical="center"/>
    </xf>
    <xf numFmtId="215" fontId="7" fillId="59" borderId="67" xfId="0" applyNumberFormat="1" applyFont="1" applyFill="1" applyBorder="1" applyAlignment="1">
      <alignment horizontal="center" vertical="center"/>
    </xf>
    <xf numFmtId="0" fontId="7" fillId="59" borderId="74" xfId="0" applyFont="1" applyFill="1" applyBorder="1"/>
    <xf numFmtId="215" fontId="7" fillId="59" borderId="67" xfId="0" applyNumberFormat="1" applyFont="1" applyFill="1" applyBorder="1" applyAlignment="1">
      <alignment horizontal="center"/>
    </xf>
    <xf numFmtId="0" fontId="7" fillId="59" borderId="66" xfId="0" applyFont="1" applyFill="1" applyBorder="1" applyAlignment="1">
      <alignment horizontal="right"/>
    </xf>
    <xf numFmtId="215" fontId="7" fillId="59" borderId="66" xfId="0" quotePrefix="1" applyNumberFormat="1" applyFont="1" applyFill="1" applyBorder="1" applyAlignment="1">
      <alignment horizontal="center" vertical="center" wrapText="1"/>
    </xf>
    <xf numFmtId="215" fontId="7" fillId="59" borderId="67" xfId="0" quotePrefix="1" applyNumberFormat="1" applyFont="1" applyFill="1" applyBorder="1" applyAlignment="1">
      <alignment horizontal="center" vertical="center" wrapText="1"/>
    </xf>
    <xf numFmtId="0" fontId="7" fillId="59" borderId="75" xfId="3" applyFont="1" applyFill="1" applyBorder="1"/>
    <xf numFmtId="215" fontId="7" fillId="59" borderId="50" xfId="3" applyNumberFormat="1" applyFont="1" applyFill="1" applyBorder="1" applyAlignment="1">
      <alignment horizontal="center" wrapText="1"/>
    </xf>
    <xf numFmtId="0" fontId="7" fillId="59" borderId="75" xfId="3" applyFont="1" applyFill="1" applyBorder="1" applyAlignment="1">
      <alignment vertical="top"/>
    </xf>
    <xf numFmtId="215" fontId="7" fillId="59" borderId="50" xfId="3" applyNumberFormat="1" applyFont="1" applyFill="1" applyBorder="1" applyAlignment="1">
      <alignment horizontal="center" vertical="top" wrapText="1"/>
    </xf>
    <xf numFmtId="215" fontId="7" fillId="59" borderId="50" xfId="3" applyNumberFormat="1" applyFont="1" applyFill="1" applyBorder="1"/>
    <xf numFmtId="215" fontId="7" fillId="59" borderId="62" xfId="3" applyNumberFormat="1" applyFont="1" applyFill="1" applyBorder="1"/>
    <xf numFmtId="0" fontId="7" fillId="59" borderId="74" xfId="3" applyFont="1" applyFill="1" applyBorder="1" applyAlignment="1">
      <alignment horizontal="center" vertical="center" wrapText="1"/>
    </xf>
    <xf numFmtId="215" fontId="7" fillId="59" borderId="66" xfId="3" applyNumberFormat="1" applyFont="1" applyFill="1" applyBorder="1" applyAlignment="1">
      <alignment horizontal="center" vertical="center" wrapText="1"/>
    </xf>
    <xf numFmtId="215" fontId="7" fillId="59" borderId="67" xfId="3" applyNumberFormat="1" applyFont="1" applyFill="1" applyBorder="1" applyAlignment="1">
      <alignment horizontal="center" vertical="center" wrapText="1"/>
    </xf>
    <xf numFmtId="0" fontId="7" fillId="0" borderId="60" xfId="3" quotePrefix="1" applyFont="1" applyBorder="1" applyAlignment="1">
      <alignment horizontal="left"/>
    </xf>
    <xf numFmtId="0" fontId="8" fillId="59" borderId="74" xfId="3" applyFont="1" applyFill="1" applyBorder="1"/>
    <xf numFmtId="10" fontId="8" fillId="59" borderId="66" xfId="2" applyNumberFormat="1" applyFont="1" applyFill="1" applyBorder="1"/>
    <xf numFmtId="215" fontId="7" fillId="59" borderId="62" xfId="3" applyNumberFormat="1" applyFont="1" applyFill="1" applyBorder="1" applyAlignment="1">
      <alignment horizontal="center" wrapText="1"/>
    </xf>
    <xf numFmtId="0" fontId="7" fillId="59" borderId="50" xfId="3" applyFont="1" applyFill="1" applyBorder="1" applyAlignment="1">
      <alignment horizontal="right"/>
    </xf>
    <xf numFmtId="0" fontId="7" fillId="59" borderId="62" xfId="3" applyFont="1" applyFill="1" applyBorder="1" applyAlignment="1">
      <alignment horizontal="right"/>
    </xf>
    <xf numFmtId="0" fontId="7" fillId="59" borderId="74" xfId="0" applyFont="1" applyFill="1" applyBorder="1" applyAlignment="1">
      <alignment wrapText="1"/>
    </xf>
    <xf numFmtId="0" fontId="7" fillId="59" borderId="74" xfId="0" applyFont="1" applyFill="1" applyBorder="1" applyAlignment="1">
      <alignment horizontal="center" vertical="center"/>
    </xf>
    <xf numFmtId="0" fontId="7" fillId="59" borderId="74" xfId="0" applyFont="1" applyFill="1" applyBorder="1" applyAlignment="1">
      <alignment horizontal="center" vertical="top"/>
    </xf>
    <xf numFmtId="215" fontId="7" fillId="59" borderId="74" xfId="0" applyNumberFormat="1" applyFont="1" applyFill="1" applyBorder="1" applyAlignment="1">
      <alignment horizontal="center"/>
    </xf>
    <xf numFmtId="215" fontId="7" fillId="59" borderId="66" xfId="0" quotePrefix="1" applyNumberFormat="1" applyFont="1" applyFill="1" applyBorder="1" applyAlignment="1">
      <alignment horizontal="center"/>
    </xf>
    <xf numFmtId="174" fontId="8" fillId="0" borderId="0" xfId="2" applyNumberFormat="1" applyFont="1" applyFill="1" applyBorder="1"/>
    <xf numFmtId="0" fontId="22" fillId="0" borderId="0" xfId="0" applyFont="1"/>
    <xf numFmtId="215" fontId="7" fillId="59" borderId="74" xfId="0" applyNumberFormat="1" applyFont="1" applyFill="1" applyBorder="1" applyAlignment="1">
      <alignment horizontal="center" wrapText="1"/>
    </xf>
    <xf numFmtId="215" fontId="7" fillId="59" borderId="66" xfId="0" applyNumberFormat="1" applyFont="1" applyFill="1" applyBorder="1" applyAlignment="1">
      <alignment horizontal="center" wrapText="1"/>
    </xf>
    <xf numFmtId="0" fontId="7" fillId="59" borderId="74" xfId="0" applyFont="1" applyFill="1" applyBorder="1" applyAlignment="1">
      <alignment horizontal="center" wrapText="1"/>
    </xf>
    <xf numFmtId="215" fontId="7" fillId="59" borderId="66" xfId="15442" applyNumberFormat="1" applyFont="1" applyFill="1" applyBorder="1" applyAlignment="1">
      <alignment horizontal="center" vertical="center" wrapText="1"/>
    </xf>
    <xf numFmtId="0" fontId="80" fillId="0" borderId="51" xfId="15247" applyFont="1" applyBorder="1"/>
    <xf numFmtId="0" fontId="8" fillId="0" borderId="51" xfId="15247" applyFont="1" applyBorder="1"/>
    <xf numFmtId="0" fontId="8" fillId="0" borderId="51" xfId="7" applyFont="1" applyBorder="1" applyAlignment="1">
      <alignment vertical="top"/>
    </xf>
    <xf numFmtId="0" fontId="8" fillId="0" borderId="51" xfId="15247" applyFont="1" applyBorder="1" applyAlignment="1">
      <alignment vertical="top"/>
    </xf>
    <xf numFmtId="0" fontId="8" fillId="0" borderId="76" xfId="15247" applyFont="1" applyBorder="1" applyAlignment="1">
      <alignment vertical="top"/>
    </xf>
    <xf numFmtId="0" fontId="7" fillId="59" borderId="74" xfId="0" applyFont="1" applyFill="1" applyBorder="1" applyAlignment="1">
      <alignment horizontal="center"/>
    </xf>
    <xf numFmtId="215" fontId="7" fillId="59" borderId="67" xfId="0" quotePrefix="1" applyNumberFormat="1" applyFont="1" applyFill="1" applyBorder="1" applyAlignment="1">
      <alignment horizontal="center" wrapText="1"/>
    </xf>
    <xf numFmtId="0" fontId="7" fillId="59" borderId="75" xfId="0" applyFont="1" applyFill="1" applyBorder="1" applyAlignment="1">
      <alignment horizontal="center"/>
    </xf>
    <xf numFmtId="215" fontId="7" fillId="59" borderId="50" xfId="0" quotePrefix="1" applyNumberFormat="1" applyFont="1" applyFill="1" applyBorder="1" applyAlignment="1">
      <alignment horizontal="center" vertical="center"/>
    </xf>
    <xf numFmtId="215" fontId="7" fillId="59" borderId="50" xfId="0" quotePrefix="1" applyNumberFormat="1" applyFont="1" applyFill="1" applyBorder="1" applyAlignment="1">
      <alignment horizontal="center" vertical="center" wrapText="1"/>
    </xf>
    <xf numFmtId="215" fontId="7" fillId="59" borderId="62" xfId="0" quotePrefix="1" applyNumberFormat="1" applyFont="1" applyFill="1" applyBorder="1" applyAlignment="1">
      <alignment horizontal="center" vertical="center" wrapText="1"/>
    </xf>
    <xf numFmtId="215" fontId="7" fillId="59" borderId="66" xfId="0" quotePrefix="1" applyNumberFormat="1" applyFont="1" applyFill="1" applyBorder="1" applyAlignment="1">
      <alignment horizontal="center" vertical="top"/>
    </xf>
    <xf numFmtId="215" fontId="7" fillId="59" borderId="66" xfId="0" quotePrefix="1" applyNumberFormat="1" applyFont="1" applyFill="1" applyBorder="1" applyAlignment="1">
      <alignment horizontal="center" vertical="top" wrapText="1"/>
    </xf>
    <xf numFmtId="215" fontId="7" fillId="59" borderId="66" xfId="0" applyNumberFormat="1" applyFont="1" applyFill="1" applyBorder="1" applyAlignment="1">
      <alignment horizontal="center" vertical="top"/>
    </xf>
    <xf numFmtId="215" fontId="7" fillId="59" borderId="67" xfId="0" quotePrefix="1" applyNumberFormat="1" applyFont="1" applyFill="1" applyBorder="1" applyAlignment="1">
      <alignment horizontal="center" vertical="top"/>
    </xf>
    <xf numFmtId="0" fontId="126" fillId="0" borderId="75" xfId="3" applyFont="1" applyBorder="1" applyAlignment="1">
      <alignment horizontal="left" vertical="top" indent="2"/>
    </xf>
    <xf numFmtId="215" fontId="7" fillId="59" borderId="66" xfId="1" quotePrefix="1" applyNumberFormat="1" applyFont="1" applyFill="1" applyBorder="1" applyAlignment="1">
      <alignment horizontal="center" vertical="top"/>
    </xf>
    <xf numFmtId="215" fontId="7" fillId="59" borderId="67" xfId="1" quotePrefix="1" applyNumberFormat="1" applyFont="1" applyFill="1" applyBorder="1" applyAlignment="1">
      <alignment horizontal="center" vertical="top"/>
    </xf>
    <xf numFmtId="0" fontId="7" fillId="59" borderId="18" xfId="0" applyFont="1" applyFill="1" applyBorder="1" applyAlignment="1">
      <alignment horizontal="center"/>
    </xf>
    <xf numFmtId="215" fontId="7" fillId="59" borderId="20" xfId="0" quotePrefix="1" applyNumberFormat="1" applyFont="1" applyFill="1" applyBorder="1"/>
    <xf numFmtId="215" fontId="7" fillId="59" borderId="20" xfId="0" quotePrefix="1" applyNumberFormat="1" applyFont="1" applyFill="1" applyBorder="1" applyAlignment="1">
      <alignment horizontal="center"/>
    </xf>
    <xf numFmtId="0" fontId="7" fillId="59" borderId="56" xfId="0" applyFont="1" applyFill="1" applyBorder="1" applyAlignment="1">
      <alignment horizontal="center"/>
    </xf>
    <xf numFmtId="215" fontId="7" fillId="59" borderId="52" xfId="0" applyNumberFormat="1" applyFont="1" applyFill="1" applyBorder="1" applyAlignment="1">
      <alignment horizontal="center" vertical="center" wrapText="1"/>
    </xf>
    <xf numFmtId="0" fontId="8" fillId="0" borderId="71" xfId="1" applyNumberFormat="1" applyFont="1" applyFill="1" applyBorder="1"/>
    <xf numFmtId="0" fontId="8" fillId="0" borderId="0" xfId="1" applyNumberFormat="1" applyFont="1" applyFill="1"/>
    <xf numFmtId="0" fontId="22" fillId="0" borderId="0" xfId="1" applyNumberFormat="1" applyFont="1" applyFill="1"/>
    <xf numFmtId="0" fontId="8" fillId="0" borderId="18" xfId="1" applyNumberFormat="1" applyFont="1" applyFill="1" applyBorder="1"/>
    <xf numFmtId="0" fontId="8" fillId="0" borderId="56" xfId="1" applyNumberFormat="1" applyFont="1" applyFill="1" applyBorder="1"/>
    <xf numFmtId="0" fontId="7" fillId="0" borderId="56" xfId="1" applyNumberFormat="1" applyFont="1" applyFill="1" applyBorder="1"/>
    <xf numFmtId="0" fontId="7" fillId="0" borderId="56" xfId="1" applyNumberFormat="1" applyFont="1" applyFill="1" applyBorder="1" applyAlignment="1">
      <alignment horizontal="left" vertical="top"/>
    </xf>
    <xf numFmtId="0" fontId="8" fillId="0" borderId="56" xfId="1" applyNumberFormat="1" applyFont="1" applyFill="1" applyBorder="1" applyAlignment="1">
      <alignment horizontal="left" vertical="top" wrapText="1"/>
    </xf>
    <xf numFmtId="0" fontId="7" fillId="59" borderId="74" xfId="0" applyFont="1" applyFill="1" applyBorder="1" applyAlignment="1">
      <alignment horizontal="left" vertical="center" wrapText="1"/>
    </xf>
    <xf numFmtId="0" fontId="7" fillId="59" borderId="75" xfId="0" applyFont="1" applyFill="1" applyBorder="1" applyAlignment="1">
      <alignment horizontal="left" vertical="center" wrapText="1"/>
    </xf>
    <xf numFmtId="14" fontId="7" fillId="59" borderId="66" xfId="0" applyNumberFormat="1" applyFont="1" applyFill="1" applyBorder="1" applyAlignment="1">
      <alignment horizontal="right"/>
    </xf>
    <xf numFmtId="215" fontId="7" fillId="59" borderId="50" xfId="0" applyNumberFormat="1" applyFont="1" applyFill="1" applyBorder="1" applyAlignment="1">
      <alignment horizontal="center" vertical="top" wrapText="1"/>
    </xf>
    <xf numFmtId="0" fontId="7" fillId="59" borderId="75" xfId="0" applyFont="1" applyFill="1" applyBorder="1" applyAlignment="1">
      <alignment horizontal="center" vertical="top" wrapText="1"/>
    </xf>
    <xf numFmtId="217" fontId="7" fillId="59" borderId="62" xfId="0" quotePrefix="1" applyNumberFormat="1" applyFont="1" applyFill="1" applyBorder="1" applyAlignment="1">
      <alignment horizontal="right" vertical="top"/>
    </xf>
    <xf numFmtId="0" fontId="8" fillId="0" borderId="75" xfId="0" quotePrefix="1" applyFont="1" applyBorder="1" applyAlignment="1">
      <alignment horizontal="left" indent="3"/>
    </xf>
    <xf numFmtId="14" fontId="7" fillId="59" borderId="66" xfId="0" applyNumberFormat="1" applyFont="1" applyFill="1" applyBorder="1" applyAlignment="1">
      <alignment horizontal="center" vertical="center" wrapText="1"/>
    </xf>
    <xf numFmtId="14" fontId="7" fillId="59" borderId="75" xfId="0" quotePrefix="1" applyNumberFormat="1" applyFont="1" applyFill="1" applyBorder="1" applyAlignment="1">
      <alignment horizontal="left" vertical="center" wrapText="1"/>
    </xf>
    <xf numFmtId="215" fontId="7" fillId="59" borderId="62" xfId="0" applyNumberFormat="1" applyFont="1" applyFill="1" applyBorder="1" applyAlignment="1">
      <alignment horizontal="center" vertical="top"/>
    </xf>
    <xf numFmtId="215" fontId="12" fillId="59" borderId="50" xfId="0" applyNumberFormat="1" applyFont="1" applyFill="1" applyBorder="1" applyAlignment="1">
      <alignment horizontal="center" vertical="center" wrapText="1"/>
    </xf>
    <xf numFmtId="215" fontId="12" fillId="59" borderId="50" xfId="0" applyNumberFormat="1" applyFont="1" applyFill="1" applyBorder="1" applyAlignment="1">
      <alignment horizontal="center" vertical="center"/>
    </xf>
    <xf numFmtId="0" fontId="126" fillId="0" borderId="0" xfId="0" applyFont="1" applyAlignment="1">
      <alignment horizontal="left" indent="2"/>
    </xf>
    <xf numFmtId="0" fontId="126" fillId="0" borderId="0" xfId="0" applyFont="1" applyAlignment="1">
      <alignment horizontal="left" indent="3"/>
    </xf>
    <xf numFmtId="215" fontId="7" fillId="59" borderId="66" xfId="1" applyNumberFormat="1" applyFont="1" applyFill="1" applyBorder="1" applyAlignment="1">
      <alignment horizontal="center" wrapText="1"/>
    </xf>
    <xf numFmtId="0" fontId="126" fillId="0" borderId="0" xfId="0" quotePrefix="1" applyFont="1" applyAlignment="1">
      <alignment horizontal="left" indent="2"/>
    </xf>
    <xf numFmtId="0" fontId="8" fillId="0" borderId="0" xfId="0" applyFont="1" applyAlignment="1">
      <alignment horizontal="left" wrapText="1" indent="1"/>
    </xf>
    <xf numFmtId="0" fontId="8" fillId="0" borderId="75" xfId="0" applyFont="1" applyBorder="1" applyAlignment="1">
      <alignment horizontal="left" wrapText="1" indent="2"/>
    </xf>
    <xf numFmtId="0" fontId="7" fillId="0" borderId="75" xfId="0" applyFont="1" applyBorder="1" applyAlignment="1">
      <alignment horizontal="left" wrapText="1" indent="2"/>
    </xf>
    <xf numFmtId="0" fontId="8" fillId="0" borderId="75" xfId="0" applyFont="1" applyBorder="1" applyAlignment="1">
      <alignment horizontal="left" wrapText="1" indent="3"/>
    </xf>
    <xf numFmtId="0" fontId="126" fillId="0" borderId="75" xfId="0" applyFont="1" applyBorder="1" applyAlignment="1">
      <alignment horizontal="left" wrapText="1" indent="2"/>
    </xf>
    <xf numFmtId="0" fontId="126" fillId="0" borderId="75" xfId="0" applyFont="1" applyBorder="1" applyAlignment="1">
      <alignment horizontal="left" wrapText="1" indent="3"/>
    </xf>
    <xf numFmtId="0" fontId="8" fillId="0" borderId="75" xfId="0" applyFont="1" applyBorder="1" applyAlignment="1">
      <alignment horizontal="left" vertical="top" wrapText="1" indent="2"/>
    </xf>
    <xf numFmtId="0" fontId="8" fillId="0" borderId="75" xfId="0" applyFont="1" applyBorder="1" applyAlignment="1">
      <alignment horizontal="left" vertical="top" indent="2"/>
    </xf>
    <xf numFmtId="0" fontId="8" fillId="0" borderId="56" xfId="0" applyFont="1" applyBorder="1" applyAlignment="1">
      <alignment horizontal="left" indent="2"/>
    </xf>
    <xf numFmtId="0" fontId="126" fillId="0" borderId="75" xfId="0" applyFont="1" applyBorder="1" applyAlignment="1">
      <alignment horizontal="left" indent="2"/>
    </xf>
    <xf numFmtId="215" fontId="7" fillId="59" borderId="67" xfId="1" applyNumberFormat="1" applyFont="1" applyFill="1" applyBorder="1" applyAlignment="1">
      <alignment horizontal="center" wrapText="1"/>
    </xf>
    <xf numFmtId="0" fontId="8" fillId="0" borderId="12" xfId="0" applyFont="1" applyBorder="1" applyAlignment="1">
      <alignment wrapText="1"/>
    </xf>
    <xf numFmtId="0" fontId="7" fillId="0" borderId="12" xfId="0" applyFont="1" applyBorder="1" applyAlignment="1">
      <alignment wrapText="1"/>
    </xf>
    <xf numFmtId="0" fontId="7" fillId="0" borderId="60" xfId="0" applyFont="1" applyBorder="1" applyAlignment="1">
      <alignment wrapText="1"/>
    </xf>
    <xf numFmtId="0" fontId="126" fillId="0" borderId="60" xfId="0" applyFont="1" applyBorder="1" applyAlignment="1">
      <alignment horizontal="left" wrapText="1" indent="3"/>
    </xf>
    <xf numFmtId="215" fontId="7" fillId="59" borderId="5" xfId="1" applyNumberFormat="1" applyFont="1" applyFill="1" applyBorder="1" applyAlignment="1">
      <alignment horizontal="center" wrapText="1"/>
    </xf>
    <xf numFmtId="0" fontId="7" fillId="0" borderId="60" xfId="0" applyFont="1" applyBorder="1" applyAlignment="1">
      <alignment horizontal="left" wrapText="1" indent="2"/>
    </xf>
    <xf numFmtId="215" fontId="7" fillId="0" borderId="70" xfId="1" applyNumberFormat="1" applyFont="1" applyFill="1" applyBorder="1" applyAlignment="1">
      <alignment horizontal="center" wrapText="1"/>
    </xf>
    <xf numFmtId="43" fontId="8" fillId="2" borderId="50" xfId="1" applyNumberFormat="1" applyFont="1" applyFill="1" applyBorder="1" applyAlignment="1">
      <alignment vertical="top"/>
    </xf>
    <xf numFmtId="43" fontId="8" fillId="2" borderId="58" xfId="1" applyNumberFormat="1" applyFont="1" applyFill="1" applyBorder="1" applyAlignment="1">
      <alignment vertical="top"/>
    </xf>
    <xf numFmtId="0" fontId="8" fillId="0" borderId="71" xfId="0" applyFont="1" applyBorder="1" applyAlignment="1">
      <alignment horizontal="left" vertical="top" wrapText="1"/>
    </xf>
    <xf numFmtId="215" fontId="8" fillId="2" borderId="58" xfId="1" applyNumberFormat="1" applyFont="1" applyFill="1" applyBorder="1" applyAlignment="1">
      <alignment vertical="top"/>
    </xf>
    <xf numFmtId="169" fontId="8" fillId="0" borderId="50" xfId="0" applyNumberFormat="1" applyFont="1" applyBorder="1" applyAlignment="1">
      <alignment vertical="top"/>
    </xf>
    <xf numFmtId="0" fontId="7" fillId="0" borderId="0" xfId="0" quotePrefix="1" applyFont="1" applyAlignment="1">
      <alignment vertical="top"/>
    </xf>
    <xf numFmtId="169" fontId="7" fillId="2" borderId="50" xfId="0" applyNumberFormat="1" applyFont="1" applyFill="1" applyBorder="1" applyAlignment="1">
      <alignment vertical="top"/>
    </xf>
    <xf numFmtId="169" fontId="8" fillId="2" borderId="50" xfId="1" applyNumberFormat="1" applyFont="1" applyFill="1" applyBorder="1" applyAlignment="1">
      <alignment vertical="top"/>
    </xf>
    <xf numFmtId="169" fontId="7" fillId="2" borderId="58" xfId="0" applyNumberFormat="1" applyFont="1" applyFill="1" applyBorder="1" applyAlignment="1">
      <alignment vertical="top"/>
    </xf>
    <xf numFmtId="0" fontId="8" fillId="0" borderId="50" xfId="15622" applyFont="1" applyBorder="1" applyAlignment="1">
      <alignment horizontal="left" vertical="top" wrapText="1"/>
    </xf>
    <xf numFmtId="169" fontId="8" fillId="2" borderId="50" xfId="5" applyNumberFormat="1" applyFont="1" applyFill="1" applyBorder="1" applyAlignment="1">
      <alignment horizontal="left" vertical="top" wrapText="1"/>
    </xf>
    <xf numFmtId="169" fontId="8" fillId="2" borderId="58" xfId="5" applyNumberFormat="1" applyFont="1" applyFill="1" applyBorder="1" applyAlignment="1">
      <alignment horizontal="left" vertical="top" wrapText="1"/>
    </xf>
    <xf numFmtId="0" fontId="8" fillId="59" borderId="74" xfId="15622" applyFont="1" applyFill="1" applyBorder="1" applyAlignment="1">
      <alignment horizontal="left" vertical="top"/>
    </xf>
    <xf numFmtId="215" fontId="7" fillId="59" borderId="66" xfId="15619" quotePrefix="1" applyNumberFormat="1" applyFont="1" applyFill="1" applyBorder="1" applyAlignment="1">
      <alignment horizontal="center" vertical="top" wrapText="1"/>
    </xf>
    <xf numFmtId="0" fontId="13" fillId="0" borderId="0" xfId="0" applyFont="1" applyAlignment="1">
      <alignment horizontal="left" vertical="top" indent="7"/>
    </xf>
    <xf numFmtId="0" fontId="19" fillId="0" borderId="0" xfId="0" applyFont="1" applyAlignment="1">
      <alignment horizontal="left" vertical="top"/>
    </xf>
    <xf numFmtId="215" fontId="7" fillId="59" borderId="74" xfId="0" applyNumberFormat="1" applyFont="1" applyFill="1" applyBorder="1" applyAlignment="1">
      <alignment horizontal="center" vertical="top"/>
    </xf>
    <xf numFmtId="215" fontId="7" fillId="59" borderId="50" xfId="0" applyNumberFormat="1" applyFont="1" applyFill="1" applyBorder="1" applyAlignment="1">
      <alignment horizontal="center" wrapText="1"/>
    </xf>
    <xf numFmtId="215" fontId="7" fillId="59" borderId="75" xfId="0" applyNumberFormat="1" applyFont="1" applyFill="1" applyBorder="1" applyAlignment="1">
      <alignment horizontal="right" vertical="top"/>
    </xf>
    <xf numFmtId="215" fontId="7" fillId="59" borderId="50" xfId="0" applyNumberFormat="1" applyFont="1" applyFill="1" applyBorder="1" applyAlignment="1">
      <alignment horizontal="right" vertical="top" wrapText="1"/>
    </xf>
    <xf numFmtId="215" fontId="8" fillId="2" borderId="50" xfId="11" applyNumberFormat="1" applyFont="1" applyFill="1" applyBorder="1" applyAlignment="1"/>
    <xf numFmtId="215" fontId="7" fillId="2" borderId="50" xfId="11" applyNumberFormat="1" applyFont="1" applyFill="1" applyBorder="1" applyAlignment="1"/>
    <xf numFmtId="215" fontId="7" fillId="2" borderId="50" xfId="0" applyNumberFormat="1" applyFont="1" applyFill="1" applyBorder="1"/>
    <xf numFmtId="215" fontId="7" fillId="2" borderId="58" xfId="11" applyNumberFormat="1" applyFont="1" applyFill="1" applyBorder="1"/>
    <xf numFmtId="215" fontId="8" fillId="2" borderId="0" xfId="0" applyNumberFormat="1" applyFont="1" applyFill="1"/>
    <xf numFmtId="0" fontId="19" fillId="0" borderId="0" xfId="0" applyFont="1"/>
    <xf numFmtId="218" fontId="8" fillId="2" borderId="75" xfId="0" applyNumberFormat="1" applyFont="1" applyFill="1" applyBorder="1"/>
    <xf numFmtId="218" fontId="8" fillId="2" borderId="50" xfId="0" applyNumberFormat="1" applyFont="1" applyFill="1" applyBorder="1"/>
    <xf numFmtId="215" fontId="8" fillId="2" borderId="50" xfId="15442" applyNumberFormat="1" applyFont="1" applyFill="1" applyBorder="1"/>
    <xf numFmtId="173" fontId="8" fillId="2" borderId="50" xfId="1" applyNumberFormat="1" applyFont="1" applyFill="1" applyBorder="1" applyAlignment="1"/>
    <xf numFmtId="0" fontId="8" fillId="2" borderId="50" xfId="0" applyFont="1" applyFill="1" applyBorder="1" applyAlignment="1">
      <alignment horizontal="right"/>
    </xf>
    <xf numFmtId="218" fontId="8" fillId="2" borderId="50" xfId="0" applyNumberFormat="1" applyFont="1" applyFill="1" applyBorder="1" applyAlignment="1">
      <alignment horizontal="center" vertical="center" wrapText="1"/>
    </xf>
    <xf numFmtId="215" fontId="8" fillId="2" borderId="50" xfId="0" applyNumberFormat="1" applyFont="1" applyFill="1" applyBorder="1"/>
    <xf numFmtId="215" fontId="8" fillId="2" borderId="50" xfId="2" applyNumberFormat="1" applyFont="1" applyFill="1" applyBorder="1" applyAlignment="1"/>
    <xf numFmtId="215" fontId="8" fillId="2" borderId="50" xfId="15442" applyNumberFormat="1" applyFont="1" applyFill="1" applyBorder="1" applyAlignment="1"/>
    <xf numFmtId="215" fontId="8" fillId="2" borderId="58" xfId="0" applyNumberFormat="1" applyFont="1" applyFill="1" applyBorder="1"/>
    <xf numFmtId="215" fontId="126" fillId="2" borderId="50" xfId="0" applyNumberFormat="1" applyFont="1" applyFill="1" applyBorder="1" applyAlignment="1">
      <alignment horizontal="right" vertical="center" wrapText="1"/>
    </xf>
    <xf numFmtId="0" fontId="7" fillId="0" borderId="75" xfId="0" applyFont="1" applyBorder="1" applyAlignment="1">
      <alignment vertical="center" wrapText="1"/>
    </xf>
    <xf numFmtId="0" fontId="8" fillId="0" borderId="75" xfId="0" applyFont="1" applyBorder="1" applyAlignment="1">
      <alignment horizontal="left" vertical="center" wrapText="1"/>
    </xf>
    <xf numFmtId="0" fontId="7" fillId="59" borderId="74" xfId="0" applyFont="1" applyFill="1" applyBorder="1" applyAlignment="1">
      <alignment vertical="center" wrapText="1"/>
    </xf>
    <xf numFmtId="14" fontId="7" fillId="59" borderId="66" xfId="0" applyNumberFormat="1" applyFont="1" applyFill="1" applyBorder="1" applyAlignment="1">
      <alignment horizontal="right" vertical="center" wrapText="1"/>
    </xf>
    <xf numFmtId="14" fontId="7" fillId="59" borderId="66" xfId="0" applyNumberFormat="1" applyFont="1" applyFill="1" applyBorder="1" applyAlignment="1">
      <alignment horizontal="right" vertical="center"/>
    </xf>
    <xf numFmtId="215" fontId="7" fillId="59" borderId="75" xfId="0" applyNumberFormat="1" applyFont="1" applyFill="1" applyBorder="1" applyAlignment="1">
      <alignment horizontal="center" wrapText="1"/>
    </xf>
    <xf numFmtId="0" fontId="7" fillId="0" borderId="74" xfId="0" applyFont="1" applyBorder="1" applyAlignment="1">
      <alignment vertical="center"/>
    </xf>
    <xf numFmtId="0" fontId="20" fillId="59" borderId="79" xfId="0" applyFont="1" applyFill="1" applyBorder="1"/>
    <xf numFmtId="215" fontId="15" fillId="59" borderId="48" xfId="0" applyNumberFormat="1" applyFont="1" applyFill="1" applyBorder="1"/>
    <xf numFmtId="215" fontId="15" fillId="59" borderId="48" xfId="0" applyNumberFormat="1" applyFont="1" applyFill="1" applyBorder="1" applyAlignment="1">
      <alignment horizontal="center"/>
    </xf>
    <xf numFmtId="215" fontId="15" fillId="59" borderId="54" xfId="0" applyNumberFormat="1" applyFont="1" applyFill="1" applyBorder="1" applyAlignment="1">
      <alignment horizontal="center"/>
    </xf>
    <xf numFmtId="0" fontId="15" fillId="59" borderId="6" xfId="0" applyFont="1" applyFill="1" applyBorder="1"/>
    <xf numFmtId="215" fontId="15" fillId="59" borderId="0" xfId="0" applyNumberFormat="1" applyFont="1" applyFill="1"/>
    <xf numFmtId="215" fontId="15" fillId="59" borderId="0" xfId="0" applyNumberFormat="1" applyFont="1" applyFill="1" applyAlignment="1">
      <alignment horizontal="center"/>
    </xf>
    <xf numFmtId="215" fontId="15" fillId="59" borderId="7" xfId="0" applyNumberFormat="1" applyFont="1" applyFill="1" applyBorder="1" applyAlignment="1">
      <alignment horizontal="center"/>
    </xf>
    <xf numFmtId="0" fontId="15" fillId="59" borderId="8" xfId="0" applyFont="1" applyFill="1" applyBorder="1"/>
    <xf numFmtId="215" fontId="15" fillId="59" borderId="1" xfId="0" applyNumberFormat="1" applyFont="1" applyFill="1" applyBorder="1"/>
    <xf numFmtId="215" fontId="15" fillId="59" borderId="1" xfId="0" applyNumberFormat="1" applyFont="1" applyFill="1" applyBorder="1" applyAlignment="1">
      <alignment horizontal="center"/>
    </xf>
    <xf numFmtId="215" fontId="15" fillId="59" borderId="9" xfId="0" applyNumberFormat="1" applyFont="1" applyFill="1" applyBorder="1" applyAlignment="1">
      <alignment horizontal="center"/>
    </xf>
    <xf numFmtId="215" fontId="8" fillId="2" borderId="50" xfId="1" applyNumberFormat="1" applyFont="1" applyFill="1" applyBorder="1" applyAlignment="1"/>
    <xf numFmtId="0" fontId="8" fillId="0" borderId="71" xfId="0" applyFont="1" applyBorder="1" applyAlignment="1">
      <alignment vertical="top" wrapText="1"/>
    </xf>
    <xf numFmtId="0" fontId="0" fillId="59" borderId="50" xfId="0" applyFill="1" applyBorder="1" applyAlignment="1">
      <alignment vertical="top"/>
    </xf>
    <xf numFmtId="0" fontId="0" fillId="0" borderId="0" xfId="0" applyAlignment="1">
      <alignment horizontal="left"/>
    </xf>
    <xf numFmtId="0" fontId="0" fillId="2" borderId="53" xfId="0" applyFill="1" applyBorder="1"/>
    <xf numFmtId="0" fontId="10" fillId="59" borderId="50" xfId="0" applyFont="1" applyFill="1" applyBorder="1"/>
    <xf numFmtId="0" fontId="10" fillId="59" borderId="50" xfId="0" applyFont="1" applyFill="1" applyBorder="1" applyAlignment="1">
      <alignment wrapText="1"/>
    </xf>
    <xf numFmtId="0" fontId="0" fillId="59" borderId="50" xfId="0" applyFill="1" applyBorder="1" applyAlignment="1">
      <alignment horizontal="left" vertical="top" wrapText="1"/>
    </xf>
    <xf numFmtId="0" fontId="0" fillId="0" borderId="53" xfId="0" applyBorder="1" applyAlignment="1">
      <alignment horizontal="left" vertical="top"/>
    </xf>
    <xf numFmtId="0" fontId="0" fillId="0" borderId="50" xfId="0" applyBorder="1" applyAlignment="1">
      <alignment horizontal="left" vertical="top"/>
    </xf>
    <xf numFmtId="0" fontId="0" fillId="0" borderId="50" xfId="0" applyBorder="1" applyAlignment="1">
      <alignment vertical="top"/>
    </xf>
    <xf numFmtId="0" fontId="0" fillId="0" borderId="0" xfId="0" applyAlignment="1">
      <alignment horizontal="left" vertical="top"/>
    </xf>
    <xf numFmtId="215" fontId="132" fillId="0" borderId="0" xfId="0" applyNumberFormat="1" applyFont="1" applyAlignment="1">
      <alignment vertical="top"/>
    </xf>
    <xf numFmtId="215" fontId="13" fillId="0" borderId="0" xfId="0" applyNumberFormat="1" applyFont="1" applyAlignment="1">
      <alignment horizontal="left" vertical="top"/>
    </xf>
    <xf numFmtId="215" fontId="126" fillId="0" borderId="0" xfId="3" applyNumberFormat="1" applyFont="1" applyAlignment="1">
      <alignment horizontal="left" vertical="top"/>
    </xf>
    <xf numFmtId="0" fontId="7" fillId="59" borderId="62" xfId="0" applyFont="1" applyFill="1" applyBorder="1" applyAlignment="1">
      <alignment horizontal="center" vertical="top" wrapText="1"/>
    </xf>
    <xf numFmtId="0" fontId="8" fillId="0" borderId="60" xfId="0" applyFont="1" applyBorder="1" applyAlignment="1">
      <alignment horizontal="left" vertical="top" wrapText="1"/>
    </xf>
    <xf numFmtId="215" fontId="7" fillId="0" borderId="0" xfId="1" applyNumberFormat="1" applyFont="1" applyFill="1" applyBorder="1" applyAlignment="1">
      <alignment horizontal="center" vertical="top" wrapText="1"/>
    </xf>
    <xf numFmtId="215" fontId="7" fillId="59" borderId="67" xfId="1" quotePrefix="1" applyNumberFormat="1" applyFont="1" applyFill="1" applyBorder="1" applyAlignment="1">
      <alignment horizontal="center" vertical="top" wrapText="1"/>
    </xf>
    <xf numFmtId="0" fontId="8" fillId="0" borderId="0" xfId="0" quotePrefix="1" applyFont="1" applyAlignment="1">
      <alignment horizontal="left"/>
    </xf>
    <xf numFmtId="215" fontId="8" fillId="0" borderId="0" xfId="1" applyNumberFormat="1" applyFont="1" applyFill="1" applyBorder="1" applyAlignment="1">
      <alignment horizontal="right"/>
    </xf>
    <xf numFmtId="215" fontId="8" fillId="0" borderId="0" xfId="1" applyNumberFormat="1" applyFont="1" applyFill="1" applyBorder="1" applyAlignment="1">
      <alignment horizontal="right" vertical="center"/>
    </xf>
    <xf numFmtId="215" fontId="7" fillId="0" borderId="5" xfId="0" applyNumberFormat="1" applyFont="1" applyBorder="1" applyAlignment="1">
      <alignment horizontal="center" vertical="center" wrapText="1"/>
    </xf>
    <xf numFmtId="215" fontId="8" fillId="0" borderId="50" xfId="1" applyNumberFormat="1" applyFont="1" applyFill="1" applyBorder="1" applyAlignment="1">
      <alignment horizontal="right" vertical="center"/>
    </xf>
    <xf numFmtId="0" fontId="7" fillId="0" borderId="74" xfId="0" applyFont="1" applyBorder="1" applyAlignment="1">
      <alignment horizontal="left" vertical="top" wrapText="1"/>
    </xf>
    <xf numFmtId="215" fontId="7" fillId="0" borderId="67" xfId="1" applyNumberFormat="1" applyFont="1" applyFill="1" applyBorder="1" applyAlignment="1">
      <alignment horizontal="center" vertical="top" wrapText="1"/>
    </xf>
    <xf numFmtId="215" fontId="8" fillId="0" borderId="51" xfId="0" applyNumberFormat="1" applyFont="1" applyBorder="1" applyAlignment="1">
      <alignment vertical="top"/>
    </xf>
    <xf numFmtId="215" fontId="8" fillId="0" borderId="72" xfId="0" applyNumberFormat="1" applyFont="1" applyBorder="1" applyAlignment="1">
      <alignment vertical="top"/>
    </xf>
    <xf numFmtId="215" fontId="13" fillId="0" borderId="0" xfId="0" applyNumberFormat="1" applyFont="1"/>
    <xf numFmtId="0" fontId="19" fillId="0" borderId="75" xfId="13" applyFont="1" applyBorder="1" applyAlignment="1">
      <alignment vertical="top" wrapText="1"/>
    </xf>
    <xf numFmtId="215" fontId="8" fillId="0" borderId="79" xfId="1" applyNumberFormat="1" applyFont="1" applyFill="1" applyBorder="1"/>
    <xf numFmtId="215" fontId="8" fillId="2" borderId="0" xfId="1" applyNumberFormat="1" applyFont="1" applyFill="1" applyBorder="1" applyAlignment="1">
      <alignment vertical="top"/>
    </xf>
    <xf numFmtId="215" fontId="7" fillId="59" borderId="66" xfId="1" applyNumberFormat="1" applyFont="1" applyFill="1" applyBorder="1" applyAlignment="1">
      <alignment horizontal="center" vertical="top" wrapText="1"/>
    </xf>
    <xf numFmtId="215" fontId="126" fillId="0" borderId="0" xfId="0" applyNumberFormat="1" applyFont="1" applyAlignment="1">
      <alignment horizontal="left" vertical="top" wrapText="1"/>
    </xf>
    <xf numFmtId="215" fontId="7" fillId="59" borderId="0" xfId="0" applyNumberFormat="1" applyFont="1" applyFill="1" applyAlignment="1">
      <alignment horizontal="center" vertical="top" wrapText="1"/>
    </xf>
    <xf numFmtId="0" fontId="7" fillId="59" borderId="50" xfId="0" applyFont="1" applyFill="1" applyBorder="1" applyAlignment="1">
      <alignment horizontal="center" vertical="center"/>
    </xf>
    <xf numFmtId="0" fontId="7" fillId="59" borderId="62" xfId="0" applyFont="1" applyFill="1" applyBorder="1" applyAlignment="1">
      <alignment horizontal="center" vertical="center"/>
    </xf>
    <xf numFmtId="0" fontId="7" fillId="59" borderId="23" xfId="4" applyNumberFormat="1" applyFont="1" applyFill="1" applyBorder="1" applyAlignment="1">
      <alignment horizontal="center" vertical="top" wrapText="1"/>
    </xf>
    <xf numFmtId="215" fontId="13" fillId="0" borderId="0" xfId="1" applyNumberFormat="1" applyFont="1" applyFill="1"/>
    <xf numFmtId="0" fontId="131" fillId="0" borderId="0" xfId="0" applyFont="1"/>
    <xf numFmtId="0" fontId="10" fillId="2" borderId="50" xfId="0" applyFont="1" applyFill="1" applyBorder="1" applyAlignment="1">
      <alignment horizontal="center" vertical="center"/>
    </xf>
    <xf numFmtId="0" fontId="10" fillId="2" borderId="50" xfId="0" applyFont="1" applyFill="1" applyBorder="1" applyAlignment="1">
      <alignment horizontal="center" vertical="center" wrapText="1"/>
    </xf>
    <xf numFmtId="0" fontId="8" fillId="0" borderId="56" xfId="0" applyFont="1" applyBorder="1" applyAlignment="1">
      <alignment vertical="top" wrapText="1"/>
    </xf>
    <xf numFmtId="0" fontId="8" fillId="0" borderId="72" xfId="0" applyFont="1" applyBorder="1" applyAlignment="1">
      <alignment vertical="top" wrapText="1"/>
    </xf>
    <xf numFmtId="215" fontId="7" fillId="0" borderId="75" xfId="0" applyNumberFormat="1" applyFont="1" applyBorder="1" applyAlignment="1">
      <alignment horizontal="left" indent="2"/>
    </xf>
    <xf numFmtId="215" fontId="8" fillId="0" borderId="75" xfId="0" applyNumberFormat="1" applyFont="1" applyBorder="1" applyAlignment="1">
      <alignment horizontal="left" indent="2"/>
    </xf>
    <xf numFmtId="169" fontId="8" fillId="0" borderId="4" xfId="1" applyNumberFormat="1" applyFont="1" applyFill="1" applyBorder="1" applyAlignment="1">
      <alignment horizontal="left" vertical="top"/>
    </xf>
    <xf numFmtId="169" fontId="8" fillId="0" borderId="0" xfId="1" applyNumberFormat="1" applyFont="1" applyFill="1" applyAlignment="1">
      <alignment horizontal="left" vertical="top"/>
    </xf>
    <xf numFmtId="169" fontId="8" fillId="0" borderId="0" xfId="0" applyNumberFormat="1" applyFont="1" applyAlignment="1">
      <alignment horizontal="left" vertical="top"/>
    </xf>
    <xf numFmtId="169" fontId="8" fillId="0" borderId="4" xfId="1" applyNumberFormat="1" applyFont="1" applyFill="1" applyBorder="1" applyAlignment="1">
      <alignment horizontal="right" vertical="top"/>
    </xf>
    <xf numFmtId="169" fontId="7" fillId="0" borderId="53" xfId="1" applyNumberFormat="1" applyFont="1" applyFill="1" applyBorder="1" applyAlignment="1">
      <alignment horizontal="left" vertical="top"/>
    </xf>
    <xf numFmtId="169" fontId="7" fillId="0" borderId="4" xfId="1" applyNumberFormat="1" applyFont="1" applyFill="1" applyBorder="1" applyAlignment="1">
      <alignment horizontal="left" vertical="top"/>
    </xf>
    <xf numFmtId="169" fontId="8" fillId="0" borderId="6" xfId="1" applyNumberFormat="1" applyFont="1" applyFill="1" applyBorder="1" applyAlignment="1">
      <alignment horizontal="left" vertical="top"/>
    </xf>
    <xf numFmtId="169" fontId="7" fillId="0" borderId="23" xfId="1" applyNumberFormat="1" applyFont="1" applyFill="1" applyBorder="1" applyAlignment="1">
      <alignment horizontal="left" vertical="top"/>
    </xf>
    <xf numFmtId="169" fontId="7" fillId="0" borderId="0" xfId="0" applyNumberFormat="1" applyFont="1" applyAlignment="1">
      <alignment horizontal="left" vertical="top"/>
    </xf>
    <xf numFmtId="169" fontId="7" fillId="0" borderId="4" xfId="1" applyNumberFormat="1" applyFont="1" applyFill="1" applyBorder="1" applyAlignment="1">
      <alignment horizontal="left" vertical="top" wrapText="1"/>
    </xf>
    <xf numFmtId="169" fontId="7" fillId="0" borderId="4" xfId="4" applyNumberFormat="1" applyFont="1" applyFill="1" applyBorder="1" applyAlignment="1">
      <alignment horizontal="left" vertical="top"/>
    </xf>
    <xf numFmtId="169" fontId="8" fillId="0" borderId="65" xfId="1" applyNumberFormat="1" applyFont="1" applyFill="1" applyBorder="1" applyAlignment="1">
      <alignment horizontal="left" vertical="top"/>
    </xf>
    <xf numFmtId="169" fontId="7" fillId="0" borderId="62" xfId="1" applyNumberFormat="1" applyFont="1" applyFill="1" applyBorder="1" applyAlignment="1">
      <alignment vertical="center"/>
    </xf>
    <xf numFmtId="169" fontId="8" fillId="0" borderId="62" xfId="1" applyNumberFormat="1" applyFont="1" applyFill="1" applyBorder="1" applyAlignment="1">
      <alignment vertical="center"/>
    </xf>
    <xf numFmtId="169" fontId="7" fillId="0" borderId="58" xfId="1" applyNumberFormat="1" applyFont="1" applyFill="1" applyBorder="1" applyAlignment="1">
      <alignment vertical="center" wrapText="1"/>
    </xf>
    <xf numFmtId="169" fontId="7" fillId="0" borderId="69" xfId="1" applyNumberFormat="1" applyFont="1" applyFill="1" applyBorder="1" applyAlignment="1">
      <alignment vertical="center"/>
    </xf>
    <xf numFmtId="169" fontId="124" fillId="0" borderId="0" xfId="0" applyNumberFormat="1" applyFont="1" applyAlignment="1">
      <alignment vertical="center"/>
    </xf>
    <xf numFmtId="169" fontId="7" fillId="0" borderId="58" xfId="1" applyNumberFormat="1" applyFont="1" applyFill="1" applyBorder="1" applyAlignment="1">
      <alignment vertical="center"/>
    </xf>
    <xf numFmtId="169" fontId="8" fillId="0" borderId="69" xfId="0" applyNumberFormat="1" applyFont="1" applyBorder="1" applyAlignment="1">
      <alignment vertical="center"/>
    </xf>
    <xf numFmtId="169" fontId="7" fillId="0" borderId="50" xfId="1" applyNumberFormat="1" applyFont="1" applyFill="1" applyBorder="1" applyAlignment="1">
      <alignment vertical="top"/>
    </xf>
    <xf numFmtId="169" fontId="8" fillId="0" borderId="0" xfId="0" applyNumberFormat="1" applyFont="1" applyAlignment="1">
      <alignment vertical="top"/>
    </xf>
    <xf numFmtId="169" fontId="8" fillId="0" borderId="50" xfId="1" applyNumberFormat="1" applyFont="1" applyFill="1" applyBorder="1" applyAlignment="1">
      <alignment vertical="top"/>
    </xf>
    <xf numFmtId="169" fontId="7" fillId="0" borderId="0" xfId="0" applyNumberFormat="1" applyFont="1" applyAlignment="1">
      <alignment vertical="top"/>
    </xf>
    <xf numFmtId="169" fontId="8" fillId="0" borderId="0" xfId="1" applyNumberFormat="1" applyFont="1" applyFill="1" applyAlignment="1">
      <alignment vertical="top"/>
    </xf>
    <xf numFmtId="169" fontId="7" fillId="0" borderId="0" xfId="1" applyNumberFormat="1" applyFont="1" applyFill="1" applyBorder="1" applyAlignment="1">
      <alignment vertical="top"/>
    </xf>
    <xf numFmtId="169" fontId="8" fillId="0" borderId="0" xfId="1" applyNumberFormat="1" applyFont="1" applyFill="1" applyBorder="1" applyAlignment="1">
      <alignment vertical="top"/>
    </xf>
    <xf numFmtId="169" fontId="7" fillId="0" borderId="5" xfId="1" quotePrefix="1" applyNumberFormat="1" applyFont="1" applyFill="1" applyBorder="1" applyAlignment="1">
      <alignment horizontal="center" vertical="top" wrapText="1"/>
    </xf>
    <xf numFmtId="169" fontId="7" fillId="0" borderId="58" xfId="1" applyNumberFormat="1" applyFont="1" applyFill="1" applyBorder="1" applyAlignment="1">
      <alignment vertical="top"/>
    </xf>
    <xf numFmtId="169" fontId="8" fillId="0" borderId="50" xfId="1" applyNumberFormat="1" applyFont="1" applyFill="1" applyBorder="1" applyAlignment="1">
      <alignment horizontal="left" vertical="top"/>
    </xf>
    <xf numFmtId="169" fontId="7" fillId="0" borderId="50" xfId="1" applyNumberFormat="1" applyFont="1" applyFill="1" applyBorder="1" applyAlignment="1">
      <alignment horizontal="left" vertical="top"/>
    </xf>
    <xf numFmtId="169" fontId="7" fillId="0" borderId="58" xfId="1" applyNumberFormat="1" applyFont="1" applyFill="1" applyBorder="1" applyAlignment="1">
      <alignment horizontal="left" vertical="top"/>
    </xf>
    <xf numFmtId="169" fontId="8" fillId="0" borderId="0" xfId="3" applyNumberFormat="1" applyFont="1" applyAlignment="1">
      <alignment vertical="top"/>
    </xf>
    <xf numFmtId="169" fontId="8" fillId="0" borderId="62" xfId="1" applyNumberFormat="1" applyFont="1" applyFill="1" applyBorder="1" applyAlignment="1">
      <alignment vertical="top"/>
    </xf>
    <xf numFmtId="169" fontId="7" fillId="0" borderId="62" xfId="1" applyNumberFormat="1" applyFont="1" applyFill="1" applyBorder="1" applyAlignment="1">
      <alignment vertical="top"/>
    </xf>
    <xf numFmtId="169" fontId="8" fillId="0" borderId="0" xfId="9" applyNumberFormat="1" applyFont="1" applyFill="1" applyBorder="1" applyAlignment="1">
      <alignment vertical="top"/>
    </xf>
    <xf numFmtId="169" fontId="126" fillId="0" borderId="0" xfId="3" applyNumberFormat="1" applyFont="1" applyAlignment="1">
      <alignment horizontal="left" vertical="top"/>
    </xf>
    <xf numFmtId="169" fontId="7" fillId="0" borderId="68" xfId="1" applyNumberFormat="1" applyFont="1" applyFill="1" applyBorder="1" applyAlignment="1">
      <alignment vertical="top"/>
    </xf>
    <xf numFmtId="169" fontId="7" fillId="0" borderId="62" xfId="1" applyNumberFormat="1" applyFont="1" applyFill="1" applyBorder="1" applyAlignment="1">
      <alignment horizontal="center" vertical="top"/>
    </xf>
    <xf numFmtId="169" fontId="7" fillId="0" borderId="69" xfId="1" applyNumberFormat="1" applyFont="1" applyFill="1" applyBorder="1" applyAlignment="1">
      <alignment vertical="top"/>
    </xf>
    <xf numFmtId="169" fontId="8" fillId="0" borderId="0" xfId="1" applyNumberFormat="1" applyFont="1" applyFill="1"/>
    <xf numFmtId="169" fontId="7" fillId="59" borderId="66" xfId="1" applyNumberFormat="1" applyFont="1" applyFill="1" applyBorder="1" applyAlignment="1">
      <alignment horizontal="center" vertical="top"/>
    </xf>
    <xf numFmtId="169" fontId="8" fillId="0" borderId="50" xfId="1" applyNumberFormat="1" applyFont="1" applyFill="1" applyBorder="1" applyAlignment="1">
      <alignment horizontal="center" vertical="top"/>
    </xf>
    <xf numFmtId="169" fontId="7" fillId="59" borderId="66" xfId="1" applyNumberFormat="1" applyFont="1" applyFill="1" applyBorder="1" applyAlignment="1">
      <alignment horizontal="center" vertical="center"/>
    </xf>
    <xf numFmtId="169" fontId="7" fillId="59" borderId="50" xfId="1" applyNumberFormat="1" applyFont="1" applyFill="1" applyBorder="1" applyAlignment="1">
      <alignment horizontal="center" vertical="top"/>
    </xf>
    <xf numFmtId="169" fontId="7" fillId="0" borderId="50" xfId="1" applyNumberFormat="1" applyFont="1" applyFill="1" applyBorder="1" applyAlignment="1">
      <alignment horizontal="center" vertical="top"/>
    </xf>
    <xf numFmtId="169" fontId="7" fillId="0" borderId="50" xfId="1" applyNumberFormat="1" applyFont="1" applyFill="1" applyBorder="1" applyAlignment="1">
      <alignment horizontal="right" vertical="top"/>
    </xf>
    <xf numFmtId="169" fontId="7" fillId="0" borderId="58" xfId="1" applyNumberFormat="1" applyFont="1" applyFill="1" applyBorder="1" applyAlignment="1">
      <alignment horizontal="right" vertical="top"/>
    </xf>
    <xf numFmtId="169" fontId="8" fillId="0" borderId="50" xfId="1" applyNumberFormat="1" applyFont="1" applyFill="1" applyBorder="1" applyAlignment="1">
      <alignment horizontal="right" vertical="top"/>
    </xf>
    <xf numFmtId="173" fontId="7" fillId="0" borderId="58" xfId="1" applyNumberFormat="1" applyFont="1" applyFill="1" applyBorder="1"/>
    <xf numFmtId="173" fontId="7" fillId="0" borderId="69" xfId="1" applyNumberFormat="1" applyFont="1" applyFill="1" applyBorder="1"/>
    <xf numFmtId="169" fontId="8" fillId="0" borderId="0" xfId="0" applyNumberFormat="1" applyFont="1"/>
    <xf numFmtId="169" fontId="7" fillId="0" borderId="50" xfId="0" applyNumberFormat="1" applyFont="1" applyBorder="1"/>
    <xf numFmtId="169" fontId="7" fillId="0" borderId="62" xfId="0" applyNumberFormat="1" applyFont="1" applyBorder="1"/>
    <xf numFmtId="169" fontId="8" fillId="0" borderId="0" xfId="1" applyNumberFormat="1" applyFont="1" applyFill="1" applyAlignment="1">
      <alignment horizontal="right" vertical="top"/>
    </xf>
    <xf numFmtId="169" fontId="8" fillId="0" borderId="0" xfId="0" applyNumberFormat="1" applyFont="1" applyAlignment="1">
      <alignment horizontal="right" vertical="top"/>
    </xf>
    <xf numFmtId="169" fontId="7" fillId="0" borderId="62" xfId="1" applyNumberFormat="1" applyFont="1" applyFill="1" applyBorder="1"/>
    <xf numFmtId="169" fontId="7" fillId="0" borderId="69" xfId="1" applyNumberFormat="1" applyFont="1" applyFill="1" applyBorder="1"/>
    <xf numFmtId="169" fontId="7" fillId="0" borderId="58" xfId="1" applyNumberFormat="1" applyFont="1" applyFill="1" applyBorder="1"/>
    <xf numFmtId="169" fontId="8" fillId="0" borderId="62" xfId="1" applyNumberFormat="1" applyFont="1" applyFill="1" applyBorder="1"/>
    <xf numFmtId="169" fontId="7" fillId="59" borderId="66" xfId="1" applyNumberFormat="1" applyFont="1" applyFill="1" applyBorder="1" applyAlignment="1">
      <alignment horizontal="center" vertical="top" wrapText="1"/>
    </xf>
    <xf numFmtId="169" fontId="8" fillId="0" borderId="50" xfId="1" applyNumberFormat="1" applyFont="1" applyFill="1" applyBorder="1"/>
    <xf numFmtId="169" fontId="7" fillId="0" borderId="58" xfId="1" applyNumberFormat="1" applyFont="1" applyFill="1" applyBorder="1" applyAlignment="1">
      <alignment horizontal="center" vertical="top" wrapText="1"/>
    </xf>
    <xf numFmtId="169" fontId="7" fillId="0" borderId="58" xfId="1" applyNumberFormat="1" applyFont="1" applyFill="1" applyBorder="1" applyAlignment="1">
      <alignment wrapText="1"/>
    </xf>
    <xf numFmtId="169" fontId="8" fillId="0" borderId="0" xfId="1" applyNumberFormat="1" applyFont="1" applyFill="1" applyBorder="1"/>
    <xf numFmtId="169" fontId="7" fillId="0" borderId="0" xfId="1" applyNumberFormat="1" applyFont="1" applyFill="1" applyAlignment="1">
      <alignment vertical="top"/>
    </xf>
    <xf numFmtId="169" fontId="8" fillId="0" borderId="5" xfId="1" applyNumberFormat="1" applyFont="1" applyFill="1" applyBorder="1" applyAlignment="1">
      <alignment horizontal="left" vertical="top" wrapText="1" indent="2"/>
    </xf>
    <xf numFmtId="169" fontId="8" fillId="0" borderId="58" xfId="1" applyNumberFormat="1" applyFont="1" applyFill="1" applyBorder="1" applyAlignment="1">
      <alignment horizontal="left" vertical="top" wrapText="1" indent="2"/>
    </xf>
    <xf numFmtId="169" fontId="7" fillId="0" borderId="50" xfId="1" quotePrefix="1" applyNumberFormat="1" applyFont="1" applyFill="1" applyBorder="1" applyAlignment="1">
      <alignment horizontal="left"/>
    </xf>
    <xf numFmtId="169" fontId="15" fillId="0" borderId="50" xfId="1" applyNumberFormat="1" applyFont="1" applyFill="1" applyBorder="1"/>
    <xf numFmtId="169" fontId="7" fillId="0" borderId="50" xfId="1" applyNumberFormat="1" applyFont="1" applyFill="1" applyBorder="1"/>
    <xf numFmtId="169" fontId="7" fillId="0" borderId="0" xfId="1" applyNumberFormat="1" applyFont="1" applyFill="1" applyBorder="1" applyAlignment="1">
      <alignment horizontal="left"/>
    </xf>
    <xf numFmtId="167" fontId="0" fillId="0" borderId="0" xfId="1" applyFont="1" applyAlignment="1"/>
    <xf numFmtId="215" fontId="8" fillId="2" borderId="50" xfId="1" quotePrefix="1" applyNumberFormat="1" applyFont="1" applyFill="1" applyBorder="1" applyAlignment="1">
      <alignment vertical="top"/>
    </xf>
    <xf numFmtId="167" fontId="0" fillId="0" borderId="0" xfId="1" applyFont="1" applyFill="1" applyAlignment="1">
      <alignment horizontal="left" vertical="top"/>
    </xf>
    <xf numFmtId="0" fontId="1" fillId="0" borderId="0" xfId="7"/>
    <xf numFmtId="167" fontId="8" fillId="0" borderId="0" xfId="1" applyFont="1" applyFill="1"/>
    <xf numFmtId="167" fontId="13" fillId="0" borderId="0" xfId="1" applyFont="1" applyFill="1"/>
    <xf numFmtId="167" fontId="13" fillId="0" borderId="0" xfId="1" applyFont="1" applyFill="1" applyAlignment="1"/>
    <xf numFmtId="167" fontId="8" fillId="0" borderId="0" xfId="1" applyFont="1" applyFill="1" applyAlignment="1"/>
    <xf numFmtId="0" fontId="0" fillId="60" borderId="0" xfId="0" applyFill="1" applyAlignment="1">
      <alignment horizontal="left"/>
    </xf>
    <xf numFmtId="0" fontId="0" fillId="60" borderId="0" xfId="0" applyFill="1"/>
    <xf numFmtId="173" fontId="0" fillId="0" borderId="0" xfId="1" applyNumberFormat="1" applyFont="1"/>
    <xf numFmtId="173" fontId="0" fillId="0" borderId="0" xfId="1" applyNumberFormat="1" applyFont="1" applyFill="1"/>
    <xf numFmtId="173" fontId="10" fillId="0" borderId="51" xfId="1" applyNumberFormat="1" applyFont="1" applyBorder="1" applyAlignment="1"/>
    <xf numFmtId="173" fontId="10" fillId="0" borderId="52" xfId="1" applyNumberFormat="1" applyFont="1" applyBorder="1" applyAlignment="1"/>
    <xf numFmtId="173" fontId="10" fillId="0" borderId="72" xfId="1" applyNumberFormat="1" applyFont="1" applyBorder="1" applyAlignment="1"/>
    <xf numFmtId="173" fontId="0" fillId="2" borderId="0" xfId="1" applyNumberFormat="1" applyFont="1" applyFill="1"/>
    <xf numFmtId="167" fontId="0" fillId="0" borderId="0" xfId="1" applyFont="1" applyFill="1" applyAlignment="1">
      <alignment horizontal="right" vertical="top"/>
    </xf>
    <xf numFmtId="167" fontId="131" fillId="0" borderId="0" xfId="1" applyFont="1" applyFill="1" applyAlignment="1">
      <alignment horizontal="left" vertical="top"/>
    </xf>
    <xf numFmtId="0" fontId="131" fillId="0" borderId="0" xfId="7" applyFont="1"/>
    <xf numFmtId="0" fontId="0" fillId="61" borderId="0" xfId="0" applyFill="1"/>
    <xf numFmtId="0" fontId="0" fillId="61" borderId="0" xfId="0" applyFill="1" applyAlignment="1">
      <alignment horizontal="left"/>
    </xf>
    <xf numFmtId="173" fontId="0" fillId="0" borderId="0" xfId="0" applyNumberFormat="1"/>
    <xf numFmtId="173" fontId="10" fillId="2" borderId="50" xfId="1" applyNumberFormat="1" applyFont="1" applyFill="1" applyBorder="1" applyAlignment="1">
      <alignment horizontal="center" vertical="center" wrapText="1"/>
    </xf>
    <xf numFmtId="173" fontId="0" fillId="0" borderId="0" xfId="1" applyNumberFormat="1" applyFont="1" applyFill="1" applyAlignment="1">
      <alignment horizontal="right" vertical="top"/>
    </xf>
    <xf numFmtId="0" fontId="1" fillId="60" borderId="0" xfId="7" applyFill="1"/>
    <xf numFmtId="169" fontId="8" fillId="62" borderId="62" xfId="1" applyNumberFormat="1" applyFont="1" applyFill="1" applyBorder="1" applyAlignment="1">
      <alignment vertical="top"/>
    </xf>
    <xf numFmtId="167" fontId="0" fillId="2" borderId="0" xfId="1" applyFont="1" applyFill="1" applyAlignment="1">
      <alignment horizontal="right" vertical="top"/>
    </xf>
    <xf numFmtId="169" fontId="8" fillId="2" borderId="0" xfId="1" applyNumberFormat="1" applyFont="1" applyFill="1" applyAlignment="1">
      <alignment horizontal="left" vertical="top"/>
    </xf>
    <xf numFmtId="169" fontId="7" fillId="0" borderId="70" xfId="1" applyNumberFormat="1" applyFont="1" applyFill="1" applyBorder="1" applyAlignment="1">
      <alignment horizontal="center" wrapText="1"/>
    </xf>
    <xf numFmtId="169" fontId="8" fillId="0" borderId="68" xfId="1" applyNumberFormat="1" applyFont="1" applyFill="1" applyBorder="1"/>
    <xf numFmtId="215" fontId="8" fillId="2" borderId="62" xfId="1" applyNumberFormat="1" applyFont="1" applyFill="1" applyBorder="1" applyAlignment="1">
      <alignment horizontal="left" vertical="top"/>
    </xf>
    <xf numFmtId="215" fontId="7" fillId="0" borderId="62" xfId="1" applyNumberFormat="1" applyFont="1" applyFill="1" applyBorder="1" applyAlignment="1">
      <alignment horizontal="left" vertical="top"/>
    </xf>
    <xf numFmtId="215" fontId="7" fillId="0" borderId="69" xfId="1" applyNumberFormat="1" applyFont="1" applyFill="1" applyBorder="1" applyAlignment="1">
      <alignment horizontal="left" vertical="top"/>
    </xf>
    <xf numFmtId="215" fontId="14" fillId="0" borderId="0" xfId="3" applyNumberFormat="1" applyFont="1" applyAlignment="1">
      <alignment vertical="top"/>
    </xf>
    <xf numFmtId="0" fontId="14" fillId="0" borderId="0" xfId="3" applyFont="1" applyAlignment="1">
      <alignment vertical="top"/>
    </xf>
    <xf numFmtId="215" fontId="14" fillId="0" borderId="0" xfId="9" applyNumberFormat="1" applyFont="1" applyFill="1" applyBorder="1" applyAlignment="1">
      <alignment vertical="top"/>
    </xf>
    <xf numFmtId="0" fontId="3" fillId="0" borderId="0" xfId="0" applyFont="1"/>
    <xf numFmtId="215" fontId="14" fillId="0" borderId="0" xfId="0" applyNumberFormat="1" applyFont="1" applyAlignment="1">
      <alignment vertical="top"/>
    </xf>
    <xf numFmtId="215" fontId="9" fillId="0" borderId="0" xfId="0" applyNumberFormat="1" applyFont="1"/>
    <xf numFmtId="215" fontId="14" fillId="0" borderId="0" xfId="0" applyNumberFormat="1" applyFont="1" applyAlignment="1">
      <alignment horizontal="left" vertical="top"/>
    </xf>
    <xf numFmtId="0" fontId="14" fillId="0" borderId="0" xfId="0" applyFont="1" applyAlignment="1">
      <alignment horizontal="left" vertical="top"/>
    </xf>
    <xf numFmtId="0" fontId="134" fillId="0" borderId="0" xfId="0" applyFont="1" applyAlignment="1">
      <alignment vertical="center" readingOrder="1"/>
    </xf>
    <xf numFmtId="0" fontId="135" fillId="0" borderId="0" xfId="0" applyFont="1"/>
    <xf numFmtId="0" fontId="136" fillId="0" borderId="0" xfId="0" applyFont="1" applyAlignment="1">
      <alignment horizontal="left" vertical="center" readingOrder="1"/>
    </xf>
    <xf numFmtId="0" fontId="134" fillId="0" borderId="0" xfId="0" applyFont="1" applyAlignment="1">
      <alignment vertical="top" readingOrder="1"/>
    </xf>
    <xf numFmtId="0" fontId="136" fillId="0" borderId="80" xfId="0" applyFont="1" applyBorder="1" applyAlignment="1">
      <alignment vertical="center" readingOrder="1"/>
    </xf>
    <xf numFmtId="0" fontId="134" fillId="0" borderId="80" xfId="0" applyFont="1" applyBorder="1" applyAlignment="1">
      <alignment vertical="center" readingOrder="1"/>
    </xf>
    <xf numFmtId="0" fontId="136" fillId="0" borderId="0" xfId="0" applyFont="1" applyAlignment="1">
      <alignment vertical="center" readingOrder="1"/>
    </xf>
    <xf numFmtId="0" fontId="136" fillId="0" borderId="0" xfId="0" applyFont="1" applyAlignment="1">
      <alignment horizontal="right" vertical="center" readingOrder="1"/>
    </xf>
    <xf numFmtId="0" fontId="137" fillId="0" borderId="0" xfId="0" applyFont="1" applyAlignment="1">
      <alignment horizontal="right" vertical="center" readingOrder="1"/>
    </xf>
    <xf numFmtId="0" fontId="137" fillId="0" borderId="0" xfId="0" applyFont="1" applyAlignment="1">
      <alignment vertical="center" readingOrder="1"/>
    </xf>
    <xf numFmtId="220" fontId="137" fillId="0" borderId="0" xfId="0" applyNumberFormat="1" applyFont="1" applyAlignment="1">
      <alignment vertical="center" readingOrder="1"/>
    </xf>
    <xf numFmtId="0" fontId="136" fillId="2" borderId="0" xfId="0" applyFont="1" applyFill="1" applyAlignment="1">
      <alignment horizontal="left" vertical="center" readingOrder="1"/>
    </xf>
    <xf numFmtId="0" fontId="136" fillId="2" borderId="0" xfId="0" applyFont="1" applyFill="1" applyAlignment="1">
      <alignment horizontal="right" vertical="center" readingOrder="1"/>
    </xf>
    <xf numFmtId="220" fontId="137" fillId="2" borderId="0" xfId="0" applyNumberFormat="1" applyFont="1" applyFill="1" applyAlignment="1">
      <alignment vertical="center" readingOrder="1"/>
    </xf>
    <xf numFmtId="0" fontId="0" fillId="2" borderId="0" xfId="0" applyFill="1"/>
    <xf numFmtId="0" fontId="0" fillId="65" borderId="0" xfId="0" applyFill="1"/>
    <xf numFmtId="0" fontId="0" fillId="0" borderId="0" xfId="0" applyAlignment="1">
      <alignment horizontal="center"/>
    </xf>
    <xf numFmtId="0" fontId="1" fillId="2" borderId="0" xfId="7" applyFill="1"/>
    <xf numFmtId="167" fontId="0" fillId="2" borderId="0" xfId="1" applyFont="1" applyFill="1" applyAlignment="1">
      <alignment horizontal="left" vertical="top"/>
    </xf>
    <xf numFmtId="0" fontId="0" fillId="0" borderId="0" xfId="0" pivotButton="1"/>
    <xf numFmtId="0" fontId="0" fillId="0" borderId="0" xfId="0" applyAlignment="1">
      <alignment horizontal="left" indent="1"/>
    </xf>
    <xf numFmtId="0" fontId="0" fillId="0" borderId="0" xfId="0" applyAlignment="1">
      <alignment horizontal="left" indent="2"/>
    </xf>
    <xf numFmtId="167" fontId="0" fillId="0" borderId="0" xfId="1" applyFont="1"/>
    <xf numFmtId="167" fontId="0" fillId="0" borderId="0" xfId="1" applyFont="1" applyFill="1"/>
    <xf numFmtId="167" fontId="0" fillId="0" borderId="0" xfId="0" applyNumberFormat="1"/>
    <xf numFmtId="43" fontId="0" fillId="0" borderId="0" xfId="0" applyNumberFormat="1"/>
    <xf numFmtId="0" fontId="0" fillId="0" borderId="0" xfId="0" applyAlignment="1">
      <alignment wrapText="1"/>
    </xf>
    <xf numFmtId="173" fontId="0" fillId="0" borderId="0" xfId="1" applyNumberFormat="1" applyFont="1" applyAlignment="1"/>
    <xf numFmtId="2" fontId="0" fillId="2" borderId="0" xfId="0" applyNumberFormat="1" applyFill="1"/>
    <xf numFmtId="0" fontId="10" fillId="0" borderId="50" xfId="0" applyFont="1" applyBorder="1" applyAlignment="1">
      <alignment horizontal="left" vertical="center" wrapText="1"/>
    </xf>
    <xf numFmtId="0" fontId="10" fillId="2" borderId="50" xfId="0" applyFont="1" applyFill="1" applyBorder="1" applyAlignment="1">
      <alignment horizontal="left" vertical="center" wrapText="1"/>
    </xf>
    <xf numFmtId="215" fontId="13" fillId="2" borderId="0" xfId="0" applyNumberFormat="1" applyFont="1" applyFill="1" applyAlignment="1">
      <alignment vertical="center"/>
    </xf>
    <xf numFmtId="169" fontId="7" fillId="0" borderId="0" xfId="1" applyNumberFormat="1" applyFont="1" applyFill="1" applyBorder="1" applyAlignment="1">
      <alignment horizontal="left" vertical="top"/>
    </xf>
    <xf numFmtId="0" fontId="141" fillId="0" borderId="81" xfId="0" applyFont="1" applyBorder="1" applyAlignment="1">
      <alignment horizontal="center"/>
    </xf>
    <xf numFmtId="0" fontId="141" fillId="0" borderId="17" xfId="0" applyFont="1" applyBorder="1" applyAlignment="1">
      <alignment horizontal="center"/>
    </xf>
    <xf numFmtId="0" fontId="141" fillId="0" borderId="0" xfId="0" applyFont="1" applyAlignment="1">
      <alignment horizontal="center"/>
    </xf>
    <xf numFmtId="0" fontId="141" fillId="0" borderId="0" xfId="0" applyFont="1"/>
    <xf numFmtId="223" fontId="141" fillId="0" borderId="0" xfId="15647" applyNumberFormat="1" applyFont="1"/>
    <xf numFmtId="167" fontId="142" fillId="0" borderId="0" xfId="1" applyFont="1" applyFill="1" applyAlignment="1">
      <alignment horizontal="left" vertical="top"/>
    </xf>
    <xf numFmtId="0" fontId="142" fillId="0" borderId="0" xfId="0" applyFont="1" applyAlignment="1">
      <alignment horizontal="left"/>
    </xf>
    <xf numFmtId="0" fontId="142" fillId="0" borderId="0" xfId="0" applyFont="1"/>
    <xf numFmtId="0" fontId="142" fillId="0" borderId="0" xfId="7" applyFont="1"/>
    <xf numFmtId="0" fontId="142" fillId="0" borderId="0" xfId="7" applyFont="1" applyAlignment="1">
      <alignment horizontal="left"/>
    </xf>
    <xf numFmtId="0" fontId="142" fillId="0" borderId="0" xfId="0" quotePrefix="1" applyFont="1"/>
    <xf numFmtId="219" fontId="0" fillId="62" borderId="0" xfId="1" applyNumberFormat="1" applyFont="1" applyFill="1"/>
    <xf numFmtId="0" fontId="7" fillId="59" borderId="22" xfId="0" applyFont="1" applyFill="1" applyBorder="1" applyAlignment="1">
      <alignment horizontal="center" vertical="top" wrapText="1"/>
    </xf>
    <xf numFmtId="0" fontId="7" fillId="59" borderId="23" xfId="9" applyNumberFormat="1" applyFont="1" applyFill="1" applyBorder="1" applyAlignment="1">
      <alignment horizontal="center" vertical="top" wrapText="1"/>
    </xf>
    <xf numFmtId="0" fontId="7" fillId="59" borderId="24" xfId="9" applyNumberFormat="1" applyFont="1" applyFill="1" applyBorder="1" applyAlignment="1">
      <alignment horizontal="center" vertical="top" wrapText="1"/>
    </xf>
    <xf numFmtId="0" fontId="7" fillId="0" borderId="0" xfId="0" applyFont="1" applyAlignment="1">
      <alignment horizontal="center" vertical="top" wrapText="1"/>
    </xf>
    <xf numFmtId="0" fontId="7" fillId="0" borderId="82" xfId="0" applyFont="1" applyBorder="1" applyAlignment="1">
      <alignment horizontal="left" vertical="top" wrapText="1"/>
    </xf>
    <xf numFmtId="0" fontId="7" fillId="0" borderId="50" xfId="0" applyFont="1" applyBorder="1" applyAlignment="1">
      <alignment vertical="top"/>
    </xf>
    <xf numFmtId="0" fontId="8" fillId="0" borderId="50" xfId="0" applyFont="1" applyBorder="1" applyAlignment="1">
      <alignment vertical="top" wrapText="1"/>
    </xf>
    <xf numFmtId="0" fontId="8" fillId="0" borderId="50" xfId="0" applyFont="1" applyBorder="1" applyAlignment="1">
      <alignment horizontal="left" vertical="top" wrapText="1"/>
    </xf>
    <xf numFmtId="215" fontId="7" fillId="0" borderId="50" xfId="1" applyNumberFormat="1" applyFont="1" applyFill="1" applyBorder="1" applyAlignment="1">
      <alignment vertical="center" wrapText="1"/>
    </xf>
    <xf numFmtId="169" fontId="7" fillId="0" borderId="50" xfId="1" applyNumberFormat="1" applyFont="1" applyFill="1" applyBorder="1" applyAlignment="1">
      <alignment vertical="center" wrapText="1"/>
    </xf>
    <xf numFmtId="169" fontId="7" fillId="0" borderId="50" xfId="1" applyNumberFormat="1" applyFont="1" applyFill="1" applyBorder="1" applyAlignment="1">
      <alignment vertical="center"/>
    </xf>
    <xf numFmtId="215" fontId="8" fillId="0" borderId="50" xfId="1" applyNumberFormat="1" applyFont="1" applyFill="1" applyBorder="1" applyAlignment="1">
      <alignment vertical="center"/>
    </xf>
    <xf numFmtId="169" fontId="8" fillId="0" borderId="50" xfId="1" applyNumberFormat="1" applyFont="1" applyFill="1" applyBorder="1" applyAlignment="1">
      <alignment vertical="center"/>
    </xf>
    <xf numFmtId="215" fontId="8" fillId="0" borderId="50" xfId="1" applyNumberFormat="1" applyFont="1" applyFill="1" applyBorder="1" applyAlignment="1">
      <alignment vertical="center" wrapText="1"/>
    </xf>
    <xf numFmtId="169" fontId="8" fillId="0" borderId="50" xfId="1" applyNumberFormat="1" applyFont="1" applyFill="1" applyBorder="1" applyAlignment="1">
      <alignment vertical="center" wrapText="1"/>
    </xf>
    <xf numFmtId="169" fontId="8" fillId="0" borderId="62" xfId="0" applyNumberFormat="1" applyFont="1" applyBorder="1" applyAlignment="1">
      <alignment vertical="center"/>
    </xf>
    <xf numFmtId="169" fontId="13" fillId="0" borderId="50" xfId="1" applyNumberFormat="1" applyFont="1" applyFill="1" applyBorder="1" applyAlignment="1">
      <alignment vertical="top"/>
    </xf>
    <xf numFmtId="169" fontId="7" fillId="0" borderId="23" xfId="1" quotePrefix="1" applyNumberFormat="1" applyFont="1" applyFill="1" applyBorder="1" applyAlignment="1">
      <alignment horizontal="center" vertical="top" wrapText="1"/>
    </xf>
    <xf numFmtId="169" fontId="8" fillId="0" borderId="5" xfId="1" applyNumberFormat="1" applyFont="1" applyFill="1" applyBorder="1" applyAlignment="1">
      <alignment vertical="top"/>
    </xf>
    <xf numFmtId="0" fontId="7" fillId="0" borderId="67" xfId="9" applyNumberFormat="1" applyFont="1" applyFill="1" applyBorder="1" applyAlignment="1">
      <alignment horizontal="right" vertical="center"/>
    </xf>
    <xf numFmtId="0" fontId="7" fillId="0" borderId="75" xfId="0" applyFont="1" applyBorder="1" applyAlignment="1">
      <alignment horizontal="center" vertical="center" wrapText="1"/>
    </xf>
    <xf numFmtId="215" fontId="7" fillId="0" borderId="62" xfId="9" applyNumberFormat="1" applyFont="1" applyFill="1" applyBorder="1" applyAlignment="1">
      <alignment horizontal="right" vertical="center" wrapText="1"/>
    </xf>
    <xf numFmtId="215" fontId="7" fillId="0" borderId="67" xfId="4" applyNumberFormat="1" applyFont="1" applyFill="1" applyBorder="1" applyAlignment="1">
      <alignment horizontal="center" vertical="top"/>
    </xf>
    <xf numFmtId="169" fontId="8" fillId="0" borderId="62" xfId="1" applyNumberFormat="1" applyFont="1" applyFill="1" applyBorder="1" applyAlignment="1">
      <alignment horizontal="right" vertical="top"/>
    </xf>
    <xf numFmtId="169" fontId="7" fillId="0" borderId="67" xfId="1" applyNumberFormat="1" applyFont="1" applyFill="1" applyBorder="1" applyAlignment="1">
      <alignment horizontal="center" vertical="top"/>
    </xf>
    <xf numFmtId="169" fontId="8" fillId="0" borderId="69" xfId="1" applyNumberFormat="1" applyFont="1" applyFill="1" applyBorder="1" applyAlignment="1">
      <alignment vertical="top"/>
    </xf>
    <xf numFmtId="169" fontId="8" fillId="0" borderId="62" xfId="1" applyNumberFormat="1" applyFont="1" applyFill="1" applyBorder="1" applyAlignment="1">
      <alignment horizontal="center" vertical="top"/>
    </xf>
    <xf numFmtId="169" fontId="7" fillId="0" borderId="66" xfId="1" applyNumberFormat="1" applyFont="1" applyFill="1" applyBorder="1" applyAlignment="1">
      <alignment horizontal="center" vertical="top"/>
    </xf>
    <xf numFmtId="215" fontId="7" fillId="0" borderId="74" xfId="0" applyNumberFormat="1" applyFont="1" applyBorder="1" applyAlignment="1">
      <alignment horizontal="center" vertical="top" wrapText="1"/>
    </xf>
    <xf numFmtId="215" fontId="7" fillId="0" borderId="66" xfId="1" applyNumberFormat="1" applyFont="1" applyFill="1" applyBorder="1" applyAlignment="1">
      <alignment horizontal="center" vertical="center"/>
    </xf>
    <xf numFmtId="169" fontId="7" fillId="0" borderId="66" xfId="1" applyNumberFormat="1" applyFont="1" applyFill="1" applyBorder="1" applyAlignment="1">
      <alignment horizontal="center" vertical="center"/>
    </xf>
    <xf numFmtId="215" fontId="8" fillId="0" borderId="75" xfId="0" applyNumberFormat="1" applyFont="1" applyBorder="1" applyAlignment="1">
      <alignment horizontal="center" vertical="top" wrapText="1"/>
    </xf>
    <xf numFmtId="215" fontId="8" fillId="0" borderId="50" xfId="1" applyNumberFormat="1" applyFont="1" applyFill="1" applyBorder="1" applyAlignment="1">
      <alignment horizontal="right" vertical="top"/>
    </xf>
    <xf numFmtId="0" fontId="7" fillId="0" borderId="74" xfId="0" applyFont="1" applyBorder="1" applyAlignment="1">
      <alignment horizontal="left" vertical="top"/>
    </xf>
    <xf numFmtId="0" fontId="7" fillId="0" borderId="66" xfId="4" applyNumberFormat="1" applyFont="1" applyFill="1" applyBorder="1" applyAlignment="1">
      <alignment horizontal="right" vertical="top"/>
    </xf>
    <xf numFmtId="215" fontId="7" fillId="0" borderId="58" xfId="1" applyNumberFormat="1" applyFont="1" applyFill="1" applyBorder="1" applyAlignment="1">
      <alignment horizontal="right"/>
    </xf>
    <xf numFmtId="215" fontId="7" fillId="0" borderId="74" xfId="0" applyNumberFormat="1" applyFont="1" applyBorder="1" applyAlignment="1">
      <alignment horizontal="left"/>
    </xf>
    <xf numFmtId="0" fontId="7" fillId="0" borderId="50" xfId="0" applyFont="1" applyBorder="1" applyAlignment="1">
      <alignment horizontal="center" wrapText="1"/>
    </xf>
    <xf numFmtId="0" fontId="7" fillId="0" borderId="62" xfId="0" applyFont="1" applyBorder="1" applyAlignment="1">
      <alignment horizontal="center" vertical="center" wrapText="1"/>
    </xf>
    <xf numFmtId="173" fontId="7" fillId="0" borderId="50" xfId="1" applyNumberFormat="1" applyFont="1" applyFill="1" applyBorder="1"/>
    <xf numFmtId="173" fontId="7" fillId="0" borderId="62" xfId="1" applyNumberFormat="1" applyFont="1" applyFill="1" applyBorder="1"/>
    <xf numFmtId="173" fontId="8" fillId="0" borderId="50" xfId="1" applyNumberFormat="1" applyFont="1" applyFill="1" applyBorder="1"/>
    <xf numFmtId="173" fontId="8" fillId="0" borderId="62" xfId="1" applyNumberFormat="1" applyFont="1" applyFill="1" applyBorder="1"/>
    <xf numFmtId="0" fontId="7" fillId="0" borderId="74" xfId="0" applyFont="1" applyBorder="1" applyAlignment="1">
      <alignment vertical="top"/>
    </xf>
    <xf numFmtId="0" fontId="7" fillId="0" borderId="50" xfId="0" applyFont="1" applyBorder="1" applyAlignment="1">
      <alignment horizontal="center" vertical="top" wrapText="1"/>
    </xf>
    <xf numFmtId="0" fontId="7" fillId="0" borderId="62" xfId="0" applyFont="1" applyBorder="1" applyAlignment="1">
      <alignment horizontal="center" vertical="top"/>
    </xf>
    <xf numFmtId="173" fontId="8" fillId="0" borderId="53" xfId="1" applyNumberFormat="1" applyFont="1" applyFill="1" applyBorder="1"/>
    <xf numFmtId="169" fontId="8" fillId="0" borderId="50" xfId="9" applyNumberFormat="1" applyFont="1" applyFill="1" applyBorder="1"/>
    <xf numFmtId="169" fontId="8" fillId="0" borderId="50" xfId="0" applyNumberFormat="1" applyFont="1" applyBorder="1"/>
    <xf numFmtId="169" fontId="8" fillId="0" borderId="62" xfId="0" applyNumberFormat="1" applyFont="1" applyBorder="1"/>
    <xf numFmtId="215" fontId="7" fillId="0" borderId="53" xfId="0" applyNumberFormat="1" applyFont="1" applyBorder="1"/>
    <xf numFmtId="215" fontId="7" fillId="0" borderId="68" xfId="0" applyNumberFormat="1" applyFont="1" applyBorder="1"/>
    <xf numFmtId="215" fontId="7" fillId="0" borderId="69" xfId="0" applyNumberFormat="1" applyFont="1" applyBorder="1"/>
    <xf numFmtId="215" fontId="7" fillId="0" borderId="50" xfId="0" applyNumberFormat="1" applyFont="1" applyBorder="1" applyAlignment="1">
      <alignment horizontal="right" wrapText="1"/>
    </xf>
    <xf numFmtId="174" fontId="8" fillId="0" borderId="50" xfId="2" applyNumberFormat="1" applyFont="1" applyFill="1" applyBorder="1"/>
    <xf numFmtId="215" fontId="8" fillId="0" borderId="53" xfId="9" applyNumberFormat="1" applyFont="1" applyFill="1" applyBorder="1"/>
    <xf numFmtId="215" fontId="8" fillId="0" borderId="58" xfId="9" applyNumberFormat="1" applyFont="1" applyFill="1" applyBorder="1"/>
    <xf numFmtId="215" fontId="8" fillId="0" borderId="69" xfId="9" applyNumberFormat="1" applyFont="1" applyFill="1" applyBorder="1"/>
    <xf numFmtId="169" fontId="7" fillId="0" borderId="66" xfId="1" applyNumberFormat="1" applyFont="1" applyFill="1" applyBorder="1" applyAlignment="1">
      <alignment horizontal="right" vertical="top" wrapText="1"/>
    </xf>
    <xf numFmtId="0" fontId="7" fillId="0" borderId="74" xfId="0" applyFont="1" applyBorder="1" applyAlignment="1">
      <alignment horizontal="center" vertical="top" wrapText="1"/>
    </xf>
    <xf numFmtId="215" fontId="7" fillId="0" borderId="66" xfId="0" applyNumberFormat="1" applyFont="1" applyBorder="1" applyAlignment="1">
      <alignment horizontal="center" vertical="top" wrapText="1"/>
    </xf>
    <xf numFmtId="218" fontId="8" fillId="0" borderId="50" xfId="0" applyNumberFormat="1" applyFont="1" applyBorder="1" applyAlignment="1">
      <alignment horizontal="center" vertical="top" wrapText="1"/>
    </xf>
    <xf numFmtId="215" fontId="8" fillId="0" borderId="50" xfId="0" applyNumberFormat="1" applyFont="1" applyBorder="1" applyAlignment="1">
      <alignment horizontal="center" vertical="top"/>
    </xf>
    <xf numFmtId="10" fontId="8" fillId="0" borderId="50" xfId="2" applyNumberFormat="1" applyFont="1" applyFill="1" applyBorder="1" applyAlignment="1">
      <alignment vertical="top"/>
    </xf>
    <xf numFmtId="215" fontId="7" fillId="0" borderId="67" xfId="0" applyNumberFormat="1" applyFont="1" applyBorder="1" applyAlignment="1">
      <alignment horizontal="center" vertical="top" wrapText="1"/>
    </xf>
    <xf numFmtId="215" fontId="7" fillId="0" borderId="50" xfId="0" applyNumberFormat="1" applyFont="1" applyBorder="1" applyAlignment="1">
      <alignment horizontal="center" vertical="center" wrapText="1"/>
    </xf>
    <xf numFmtId="215" fontId="7" fillId="0" borderId="62" xfId="0" applyNumberFormat="1" applyFont="1" applyBorder="1" applyAlignment="1">
      <alignment horizontal="center" vertical="center" wrapText="1"/>
    </xf>
    <xf numFmtId="215" fontId="7" fillId="0" borderId="67" xfId="1" applyNumberFormat="1" applyFont="1" applyFill="1" applyBorder="1" applyAlignment="1">
      <alignment horizontal="center" vertical="center"/>
    </xf>
    <xf numFmtId="215" fontId="8" fillId="0" borderId="53" xfId="1" applyNumberFormat="1" applyFont="1" applyFill="1" applyBorder="1" applyAlignment="1">
      <alignment horizontal="left" vertical="top"/>
    </xf>
    <xf numFmtId="0" fontId="7" fillId="0" borderId="66" xfId="1" applyNumberFormat="1" applyFont="1" applyFill="1" applyBorder="1" applyAlignment="1">
      <alignment horizontal="right" vertical="top"/>
    </xf>
    <xf numFmtId="215" fontId="8" fillId="0" borderId="69" xfId="1" applyNumberFormat="1" applyFont="1" applyFill="1" applyBorder="1" applyAlignment="1">
      <alignment vertical="top"/>
    </xf>
    <xf numFmtId="10" fontId="8" fillId="0" borderId="50" xfId="2" applyNumberFormat="1" applyFont="1" applyFill="1" applyBorder="1"/>
    <xf numFmtId="10" fontId="8" fillId="0" borderId="58" xfId="2" applyNumberFormat="1" applyFont="1" applyFill="1" applyBorder="1"/>
    <xf numFmtId="173" fontId="8" fillId="0" borderId="50" xfId="1" applyNumberFormat="1" applyFont="1" applyFill="1" applyBorder="1" applyAlignment="1">
      <alignment vertical="top"/>
    </xf>
    <xf numFmtId="216" fontId="8" fillId="0" borderId="50" xfId="1" applyNumberFormat="1" applyFont="1" applyFill="1" applyBorder="1" applyAlignment="1">
      <alignment vertical="top" wrapText="1"/>
    </xf>
    <xf numFmtId="174" fontId="8" fillId="0" borderId="69" xfId="2" applyNumberFormat="1" applyFont="1" applyFill="1" applyBorder="1" applyAlignment="1">
      <alignment vertical="top"/>
    </xf>
    <xf numFmtId="0" fontId="7" fillId="0" borderId="50" xfId="0" applyFont="1" applyBorder="1" applyAlignment="1">
      <alignment horizontal="left" wrapText="1"/>
    </xf>
    <xf numFmtId="215" fontId="11" fillId="0" borderId="50" xfId="0" applyNumberFormat="1" applyFont="1" applyBorder="1" applyAlignment="1">
      <alignment horizontal="center"/>
    </xf>
    <xf numFmtId="215" fontId="11" fillId="0" borderId="50" xfId="0" applyNumberFormat="1" applyFont="1" applyBorder="1" applyAlignment="1">
      <alignment horizontal="left"/>
    </xf>
    <xf numFmtId="0" fontId="126" fillId="0" borderId="50" xfId="0" applyFont="1" applyBorder="1" applyAlignment="1">
      <alignment horizontal="left" wrapText="1"/>
    </xf>
    <xf numFmtId="0" fontId="22" fillId="0" borderId="75" xfId="0" applyFont="1" applyBorder="1" applyAlignment="1">
      <alignment horizontal="left" wrapText="1" indent="2"/>
    </xf>
    <xf numFmtId="169" fontId="22" fillId="0" borderId="50" xfId="1" applyNumberFormat="1" applyFont="1" applyFill="1" applyBorder="1"/>
    <xf numFmtId="215" fontId="22" fillId="0" borderId="50" xfId="1" applyNumberFormat="1" applyFont="1" applyFill="1" applyBorder="1"/>
    <xf numFmtId="0" fontId="22" fillId="0" borderId="75" xfId="0" applyFont="1" applyBorder="1" applyAlignment="1">
      <alignment horizontal="left" wrapText="1" indent="3"/>
    </xf>
    <xf numFmtId="0" fontId="7" fillId="0" borderId="75" xfId="0" applyFont="1" applyBorder="1" applyAlignment="1">
      <alignment horizontal="left" wrapText="1" indent="3"/>
    </xf>
    <xf numFmtId="0" fontId="22" fillId="0" borderId="60" xfId="0" applyFont="1" applyBorder="1" applyAlignment="1">
      <alignment horizontal="left" wrapText="1" indent="2"/>
    </xf>
    <xf numFmtId="0" fontId="7" fillId="0" borderId="74" xfId="0" applyFont="1" applyBorder="1" applyAlignment="1">
      <alignment horizontal="center" wrapText="1"/>
    </xf>
    <xf numFmtId="169" fontId="7" fillId="0" borderId="67" xfId="1" applyNumberFormat="1" applyFont="1" applyFill="1" applyBorder="1" applyAlignment="1">
      <alignment horizontal="center" wrapText="1"/>
    </xf>
    <xf numFmtId="215" fontId="8" fillId="0" borderId="58" xfId="15247" applyNumberFormat="1" applyFont="1" applyBorder="1"/>
    <xf numFmtId="10" fontId="8" fillId="0" borderId="50" xfId="2" applyNumberFormat="1" applyFont="1" applyFill="1" applyBorder="1" applyAlignment="1">
      <alignment horizontal="center"/>
    </xf>
    <xf numFmtId="215" fontId="8" fillId="0" borderId="58" xfId="3" applyNumberFormat="1" applyFont="1" applyBorder="1" applyAlignment="1">
      <alignment horizontal="center"/>
    </xf>
    <xf numFmtId="10" fontId="8" fillId="0" borderId="58" xfId="2" applyNumberFormat="1" applyFont="1" applyFill="1" applyBorder="1" applyAlignment="1">
      <alignment horizontal="center"/>
    </xf>
    <xf numFmtId="215" fontId="7" fillId="0" borderId="53" xfId="1" applyNumberFormat="1" applyFont="1" applyFill="1" applyBorder="1"/>
    <xf numFmtId="10" fontId="8" fillId="0" borderId="58" xfId="2" applyNumberFormat="1" applyFont="1" applyFill="1" applyBorder="1" applyAlignment="1">
      <alignment horizontal="right"/>
    </xf>
    <xf numFmtId="167" fontId="8" fillId="0" borderId="69" xfId="1" applyFont="1" applyFill="1" applyBorder="1" applyAlignment="1">
      <alignment horizontal="right"/>
    </xf>
    <xf numFmtId="169" fontId="7" fillId="0" borderId="4" xfId="1" applyNumberFormat="1" applyFont="1" applyFill="1" applyBorder="1"/>
    <xf numFmtId="169" fontId="7" fillId="0" borderId="66" xfId="1" quotePrefix="1" applyNumberFormat="1" applyFont="1" applyFill="1" applyBorder="1" applyAlignment="1">
      <alignment horizontal="right" vertical="top" wrapText="1"/>
    </xf>
    <xf numFmtId="169" fontId="8" fillId="2" borderId="50" xfId="1" applyNumberFormat="1" applyFont="1" applyFill="1" applyBorder="1" applyAlignment="1">
      <alignment horizontal="right" vertical="top"/>
    </xf>
    <xf numFmtId="169" fontId="8" fillId="59" borderId="50" xfId="1" applyNumberFormat="1" applyFont="1" applyFill="1" applyBorder="1" applyAlignment="1">
      <alignment horizontal="left" vertical="top"/>
    </xf>
    <xf numFmtId="0" fontId="8" fillId="0" borderId="0" xfId="9" applyNumberFormat="1" applyFont="1" applyFill="1" applyBorder="1" applyAlignment="1">
      <alignment vertical="top"/>
    </xf>
    <xf numFmtId="169" fontId="8" fillId="59" borderId="50" xfId="1" applyNumberFormat="1" applyFont="1" applyFill="1" applyBorder="1" applyAlignment="1">
      <alignment vertical="top"/>
    </xf>
    <xf numFmtId="173" fontId="8" fillId="2" borderId="50" xfId="1" applyNumberFormat="1" applyFont="1" applyFill="1" applyBorder="1"/>
    <xf numFmtId="0" fontId="10" fillId="67" borderId="0" xfId="0" applyFont="1" applyFill="1" applyAlignment="1">
      <alignment horizontal="center" vertical="top" wrapText="1"/>
    </xf>
    <xf numFmtId="167" fontId="0" fillId="61" borderId="0" xfId="1" applyFont="1" applyFill="1" applyAlignment="1">
      <alignment horizontal="right" vertical="top"/>
    </xf>
    <xf numFmtId="167" fontId="0" fillId="61" borderId="0" xfId="1" applyFont="1" applyFill="1" applyAlignment="1">
      <alignment horizontal="left" vertical="top"/>
    </xf>
    <xf numFmtId="173" fontId="0" fillId="61" borderId="0" xfId="1" applyNumberFormat="1" applyFont="1" applyFill="1"/>
    <xf numFmtId="216" fontId="0" fillId="61" borderId="0" xfId="1" applyNumberFormat="1" applyFont="1" applyFill="1"/>
    <xf numFmtId="167" fontId="0" fillId="61" borderId="0" xfId="1" applyFont="1" applyFill="1"/>
    <xf numFmtId="167" fontId="0" fillId="61" borderId="0" xfId="0" applyNumberFormat="1" applyFill="1"/>
    <xf numFmtId="0" fontId="10" fillId="60" borderId="0" xfId="0" applyFont="1" applyFill="1" applyAlignment="1">
      <alignment horizontal="center" vertical="top" wrapText="1"/>
    </xf>
    <xf numFmtId="222" fontId="7" fillId="0" borderId="5" xfId="1" applyNumberFormat="1" applyFont="1" applyFill="1" applyBorder="1" applyAlignment="1">
      <alignment horizontal="right" vertical="top" wrapText="1"/>
    </xf>
    <xf numFmtId="222" fontId="7" fillId="0" borderId="70" xfId="1" applyNumberFormat="1" applyFont="1" applyFill="1" applyBorder="1" applyAlignment="1">
      <alignment horizontal="right" vertical="top" wrapText="1"/>
    </xf>
    <xf numFmtId="222" fontId="8" fillId="0" borderId="50" xfId="1" applyNumberFormat="1" applyFont="1" applyFill="1" applyBorder="1" applyAlignment="1">
      <alignment horizontal="right" vertical="top"/>
    </xf>
    <xf numFmtId="222" fontId="8" fillId="0" borderId="62" xfId="1" applyNumberFormat="1" applyFont="1" applyFill="1" applyBorder="1" applyAlignment="1">
      <alignment horizontal="right" vertical="top"/>
    </xf>
    <xf numFmtId="222" fontId="7" fillId="0" borderId="50" xfId="1" applyNumberFormat="1" applyFont="1" applyFill="1" applyBorder="1" applyAlignment="1">
      <alignment horizontal="right" vertical="top"/>
    </xf>
    <xf numFmtId="222" fontId="8" fillId="68" borderId="50" xfId="1" applyNumberFormat="1" applyFont="1" applyFill="1" applyBorder="1" applyAlignment="1">
      <alignment horizontal="right" vertical="top"/>
    </xf>
    <xf numFmtId="222" fontId="7" fillId="0" borderId="58" xfId="1" applyNumberFormat="1" applyFont="1" applyFill="1" applyBorder="1" applyAlignment="1">
      <alignment horizontal="right" vertical="top"/>
    </xf>
    <xf numFmtId="222" fontId="7" fillId="0" borderId="5" xfId="1" applyNumberFormat="1" applyFont="1" applyFill="1" applyBorder="1" applyAlignment="1">
      <alignment horizontal="right" vertical="top"/>
    </xf>
    <xf numFmtId="222" fontId="7" fillId="0" borderId="70" xfId="1" applyNumberFormat="1" applyFont="1" applyFill="1" applyBorder="1" applyAlignment="1">
      <alignment horizontal="right" vertical="top"/>
    </xf>
    <xf numFmtId="222" fontId="8" fillId="0" borderId="5" xfId="1" applyNumberFormat="1" applyFont="1" applyFill="1" applyBorder="1" applyAlignment="1">
      <alignment horizontal="right" vertical="top"/>
    </xf>
    <xf numFmtId="222" fontId="8" fillId="0" borderId="70" xfId="1" applyNumberFormat="1" applyFont="1" applyFill="1" applyBorder="1" applyAlignment="1">
      <alignment horizontal="right" vertical="top"/>
    </xf>
    <xf numFmtId="222" fontId="7" fillId="0" borderId="83" xfId="1" applyNumberFormat="1" applyFont="1" applyFill="1" applyBorder="1" applyAlignment="1">
      <alignment horizontal="right" vertical="top"/>
    </xf>
    <xf numFmtId="222" fontId="7" fillId="0" borderId="84" xfId="1" applyNumberFormat="1" applyFont="1" applyFill="1" applyBorder="1" applyAlignment="1">
      <alignment horizontal="right" vertical="top"/>
    </xf>
    <xf numFmtId="0" fontId="10" fillId="0" borderId="0" xfId="0" applyFont="1"/>
    <xf numFmtId="0" fontId="10" fillId="0" borderId="0" xfId="0" applyFont="1" applyAlignment="1">
      <alignment horizontal="left"/>
    </xf>
    <xf numFmtId="167" fontId="10" fillId="0" borderId="0" xfId="1" applyFont="1" applyFill="1" applyAlignment="1">
      <alignment horizontal="right" vertical="top"/>
    </xf>
    <xf numFmtId="173" fontId="10" fillId="0" borderId="0" xfId="1" applyNumberFormat="1" applyFont="1" applyFill="1"/>
    <xf numFmtId="167" fontId="10" fillId="0" borderId="0" xfId="1" applyFont="1" applyFill="1"/>
    <xf numFmtId="167" fontId="10" fillId="0" borderId="0" xfId="0" applyNumberFormat="1" applyFont="1"/>
    <xf numFmtId="169" fontId="7" fillId="69" borderId="50" xfId="1" applyNumberFormat="1" applyFont="1" applyFill="1" applyBorder="1"/>
    <xf numFmtId="215" fontId="7" fillId="69" borderId="50" xfId="1" applyNumberFormat="1" applyFont="1" applyFill="1" applyBorder="1"/>
    <xf numFmtId="169" fontId="7" fillId="2" borderId="50" xfId="1" applyNumberFormat="1" applyFont="1" applyFill="1" applyBorder="1"/>
    <xf numFmtId="169" fontId="7" fillId="2" borderId="69" xfId="1" applyNumberFormat="1" applyFont="1" applyFill="1" applyBorder="1"/>
    <xf numFmtId="167" fontId="0" fillId="60" borderId="0" xfId="1" applyFont="1" applyFill="1" applyAlignment="1">
      <alignment horizontal="left" vertical="top"/>
    </xf>
    <xf numFmtId="167" fontId="0" fillId="0" borderId="0" xfId="1" applyFont="1" applyFill="1" applyAlignment="1">
      <alignment horizontal="left"/>
    </xf>
    <xf numFmtId="167" fontId="0" fillId="0" borderId="0" xfId="1" applyFont="1" applyAlignment="1">
      <alignment horizontal="left" vertical="top"/>
    </xf>
    <xf numFmtId="167" fontId="1" fillId="70" borderId="0" xfId="1" applyFont="1" applyFill="1" applyAlignment="1">
      <alignment horizontal="right" vertical="top"/>
    </xf>
    <xf numFmtId="38" fontId="0" fillId="64" borderId="0" xfId="0" applyNumberFormat="1" applyFill="1"/>
    <xf numFmtId="223" fontId="0" fillId="64" borderId="0" xfId="15647" applyNumberFormat="1" applyFont="1" applyFill="1"/>
    <xf numFmtId="0" fontId="143" fillId="0" borderId="0" xfId="0" applyFont="1"/>
    <xf numFmtId="0" fontId="144" fillId="71" borderId="74" xfId="0" applyFont="1" applyFill="1" applyBorder="1" applyAlignment="1">
      <alignment vertical="center"/>
    </xf>
    <xf numFmtId="0" fontId="144" fillId="71" borderId="66" xfId="0" applyFont="1" applyFill="1" applyBorder="1" applyAlignment="1">
      <alignment vertical="center"/>
    </xf>
    <xf numFmtId="0" fontId="144" fillId="71" borderId="67" xfId="0" applyFont="1" applyFill="1" applyBorder="1" applyAlignment="1">
      <alignment vertical="center"/>
    </xf>
    <xf numFmtId="0" fontId="144" fillId="0" borderId="75" xfId="0" applyFont="1" applyBorder="1" applyAlignment="1">
      <alignment vertical="center"/>
    </xf>
    <xf numFmtId="43" fontId="145" fillId="0" borderId="50" xfId="15442" applyFont="1" applyBorder="1" applyAlignment="1">
      <alignment vertical="top"/>
    </xf>
    <xf numFmtId="0" fontId="144" fillId="0" borderId="50" xfId="0" applyFont="1" applyBorder="1" applyAlignment="1">
      <alignment vertical="center" wrapText="1"/>
    </xf>
    <xf numFmtId="43" fontId="144" fillId="0" borderId="87" xfId="15442" applyFont="1" applyBorder="1" applyAlignment="1">
      <alignment vertical="center"/>
    </xf>
    <xf numFmtId="0" fontId="144" fillId="71" borderId="71" xfId="0" applyFont="1" applyFill="1" applyBorder="1" applyAlignment="1">
      <alignment vertical="center"/>
    </xf>
    <xf numFmtId="0" fontId="144" fillId="0" borderId="0" xfId="0" applyFont="1" applyAlignment="1">
      <alignment vertical="center"/>
    </xf>
    <xf numFmtId="0" fontId="144" fillId="71" borderId="10" xfId="0" applyFont="1" applyFill="1" applyBorder="1" applyAlignment="1">
      <alignment vertical="center"/>
    </xf>
    <xf numFmtId="0" fontId="10" fillId="0" borderId="6" xfId="0" applyFont="1" applyBorder="1"/>
    <xf numFmtId="0" fontId="144" fillId="0" borderId="56" xfId="0" applyFont="1" applyBorder="1" applyAlignment="1">
      <alignment vertical="center"/>
    </xf>
    <xf numFmtId="0" fontId="144" fillId="71" borderId="14" xfId="0" applyFont="1" applyFill="1" applyBorder="1" applyAlignment="1">
      <alignment vertical="center"/>
    </xf>
    <xf numFmtId="0" fontId="145" fillId="0" borderId="0" xfId="0" applyFont="1" applyAlignment="1">
      <alignment vertical="center" wrapText="1"/>
    </xf>
    <xf numFmtId="43" fontId="146" fillId="0" borderId="0" xfId="15442" applyFont="1" applyBorder="1" applyAlignment="1">
      <alignment vertical="center"/>
    </xf>
    <xf numFmtId="0" fontId="10" fillId="0" borderId="0" xfId="0" applyFont="1" applyAlignment="1">
      <alignment vertical="top"/>
    </xf>
    <xf numFmtId="0" fontId="10" fillId="70" borderId="50" xfId="0" applyFont="1" applyFill="1" applyBorder="1" applyAlignment="1">
      <alignment vertical="top"/>
    </xf>
    <xf numFmtId="0" fontId="10" fillId="70" borderId="50" xfId="0" applyFont="1" applyFill="1" applyBorder="1" applyAlignment="1">
      <alignment vertical="top" wrapText="1"/>
    </xf>
    <xf numFmtId="43" fontId="0" fillId="0" borderId="50" xfId="15442" applyFont="1" applyBorder="1"/>
    <xf numFmtId="0" fontId="10" fillId="70" borderId="50" xfId="0" applyFont="1" applyFill="1" applyBorder="1"/>
    <xf numFmtId="43" fontId="10" fillId="70" borderId="50" xfId="15442" applyFont="1" applyFill="1" applyBorder="1"/>
    <xf numFmtId="0" fontId="0" fillId="70" borderId="50" xfId="0" applyFill="1" applyBorder="1"/>
    <xf numFmtId="43" fontId="0" fillId="70" borderId="50" xfId="15442" applyFont="1" applyFill="1" applyBorder="1"/>
    <xf numFmtId="0" fontId="10" fillId="0" borderId="0" xfId="0" applyFont="1" applyAlignment="1">
      <alignment horizontal="left" wrapText="1"/>
    </xf>
    <xf numFmtId="0" fontId="10" fillId="70" borderId="10" xfId="0" applyFont="1" applyFill="1" applyBorder="1"/>
    <xf numFmtId="0" fontId="10" fillId="70" borderId="85" xfId="0" applyFont="1" applyFill="1" applyBorder="1"/>
    <xf numFmtId="0" fontId="10" fillId="70" borderId="12" xfId="0" applyFont="1" applyFill="1" applyBorder="1"/>
    <xf numFmtId="0" fontId="10" fillId="70" borderId="0" xfId="0" applyFont="1" applyFill="1"/>
    <xf numFmtId="0" fontId="10" fillId="70" borderId="13" xfId="0" applyFont="1"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147" fillId="0" borderId="0" xfId="0" applyFont="1"/>
    <xf numFmtId="0" fontId="0" fillId="0" borderId="50" xfId="15442" applyNumberFormat="1" applyFont="1" applyBorder="1"/>
    <xf numFmtId="0" fontId="10" fillId="70" borderId="50" xfId="15442" applyNumberFormat="1" applyFont="1" applyFill="1" applyBorder="1"/>
    <xf numFmtId="0" fontId="10" fillId="0" borderId="0" xfId="0" applyFont="1" applyAlignment="1">
      <alignment vertical="center"/>
    </xf>
    <xf numFmtId="0" fontId="10" fillId="70" borderId="50" xfId="0" applyFont="1" applyFill="1" applyBorder="1" applyAlignment="1">
      <alignment vertical="center" wrapText="1"/>
    </xf>
    <xf numFmtId="0" fontId="0" fillId="0" borderId="0" xfId="0" applyAlignment="1">
      <alignment vertical="center"/>
    </xf>
    <xf numFmtId="169" fontId="144" fillId="70" borderId="4" xfId="15442" applyNumberFormat="1" applyFont="1" applyFill="1" applyBorder="1" applyAlignment="1">
      <alignment vertical="center"/>
    </xf>
    <xf numFmtId="0" fontId="146" fillId="0" borderId="50" xfId="0" applyFont="1" applyBorder="1" applyAlignment="1">
      <alignment vertical="center"/>
    </xf>
    <xf numFmtId="0" fontId="144" fillId="70" borderId="50" xfId="0" applyFont="1" applyFill="1" applyBorder="1" applyAlignment="1">
      <alignment vertical="center"/>
    </xf>
    <xf numFmtId="0" fontId="144" fillId="0" borderId="50" xfId="0" applyFont="1" applyBorder="1" applyAlignment="1">
      <alignment vertical="center"/>
    </xf>
    <xf numFmtId="0" fontId="146" fillId="0" borderId="75" xfId="0" applyFont="1" applyBorder="1" applyAlignment="1">
      <alignment vertical="center"/>
    </xf>
    <xf numFmtId="0" fontId="145" fillId="0" borderId="0" xfId="0" applyFont="1"/>
    <xf numFmtId="169" fontId="10" fillId="2" borderId="0" xfId="0" applyNumberFormat="1" applyFont="1" applyFill="1"/>
    <xf numFmtId="0" fontId="10" fillId="2" borderId="0" xfId="0" applyFont="1" applyFill="1"/>
    <xf numFmtId="169" fontId="0" fillId="0" borderId="0" xfId="0" applyNumberFormat="1"/>
    <xf numFmtId="0" fontId="146" fillId="70" borderId="50" xfId="0" applyFont="1" applyFill="1" applyBorder="1" applyAlignment="1">
      <alignment vertical="center"/>
    </xf>
    <xf numFmtId="4" fontId="145" fillId="0" borderId="50" xfId="1" applyNumberFormat="1" applyFont="1" applyBorder="1" applyAlignment="1">
      <alignment vertical="top"/>
    </xf>
    <xf numFmtId="169" fontId="145" fillId="0" borderId="50" xfId="15442" applyNumberFormat="1" applyFont="1" applyBorder="1" applyAlignment="1">
      <alignment vertical="top"/>
    </xf>
    <xf numFmtId="173" fontId="145" fillId="0" borderId="50" xfId="1" applyNumberFormat="1" applyFont="1" applyBorder="1" applyAlignment="1">
      <alignment vertical="top"/>
    </xf>
    <xf numFmtId="173" fontId="144" fillId="0" borderId="50" xfId="1" applyNumberFormat="1" applyFont="1" applyBorder="1" applyAlignment="1">
      <alignment vertical="center" wrapText="1"/>
    </xf>
    <xf numFmtId="173" fontId="144" fillId="0" borderId="87" xfId="1" applyNumberFormat="1" applyFont="1" applyBorder="1" applyAlignment="1">
      <alignment vertical="center"/>
    </xf>
    <xf numFmtId="173" fontId="145" fillId="0" borderId="53" xfId="1" applyNumberFormat="1" applyFont="1" applyFill="1" applyBorder="1" applyAlignment="1">
      <alignment vertical="top"/>
    </xf>
    <xf numFmtId="173" fontId="144" fillId="0" borderId="53" xfId="1" applyNumberFormat="1" applyFont="1" applyBorder="1" applyAlignment="1">
      <alignment vertical="center" wrapText="1"/>
    </xf>
    <xf numFmtId="173" fontId="144" fillId="0" borderId="88" xfId="1" applyNumberFormat="1" applyFont="1" applyFill="1" applyBorder="1" applyAlignment="1">
      <alignment vertical="center"/>
    </xf>
    <xf numFmtId="173" fontId="144" fillId="71" borderId="58" xfId="1" applyNumberFormat="1" applyFont="1" applyFill="1" applyBorder="1" applyAlignment="1">
      <alignment vertical="center"/>
    </xf>
    <xf numFmtId="173" fontId="144" fillId="71" borderId="76" xfId="1" applyNumberFormat="1" applyFont="1" applyFill="1" applyBorder="1" applyAlignment="1">
      <alignment vertical="center"/>
    </xf>
    <xf numFmtId="173" fontId="144" fillId="71" borderId="86" xfId="1" applyNumberFormat="1" applyFont="1" applyFill="1" applyBorder="1" applyAlignment="1">
      <alignment vertical="center"/>
    </xf>
    <xf numFmtId="173" fontId="144" fillId="71" borderId="0" xfId="1" applyNumberFormat="1" applyFont="1" applyFill="1" applyBorder="1" applyAlignment="1">
      <alignment vertical="center"/>
    </xf>
    <xf numFmtId="173" fontId="144" fillId="0" borderId="0" xfId="1" applyNumberFormat="1" applyFont="1" applyFill="1" applyBorder="1" applyAlignment="1">
      <alignment vertical="center"/>
    </xf>
    <xf numFmtId="173" fontId="145" fillId="0" borderId="0" xfId="1" applyNumberFormat="1" applyFont="1"/>
    <xf numFmtId="173" fontId="144" fillId="0" borderId="0" xfId="1" applyNumberFormat="1" applyFont="1" applyAlignment="1">
      <alignment vertical="center" wrapText="1"/>
    </xf>
    <xf numFmtId="173" fontId="144" fillId="71" borderId="89" xfId="1" applyNumberFormat="1" applyFont="1" applyFill="1" applyBorder="1" applyAlignment="1">
      <alignment vertical="center"/>
    </xf>
    <xf numFmtId="173" fontId="144" fillId="71" borderId="11" xfId="1" applyNumberFormat="1" applyFont="1" applyFill="1" applyBorder="1" applyAlignment="1">
      <alignment vertical="center"/>
    </xf>
    <xf numFmtId="173" fontId="144" fillId="71" borderId="90" xfId="1" applyNumberFormat="1" applyFont="1" applyFill="1" applyBorder="1" applyAlignment="1">
      <alignment vertical="center"/>
    </xf>
    <xf numFmtId="173" fontId="144" fillId="71" borderId="85" xfId="1" applyNumberFormat="1" applyFont="1" applyFill="1" applyBorder="1" applyAlignment="1">
      <alignment vertical="center"/>
    </xf>
    <xf numFmtId="173" fontId="145" fillId="0" borderId="87" xfId="1" applyNumberFormat="1" applyFont="1" applyBorder="1" applyAlignment="1">
      <alignment vertical="top"/>
    </xf>
    <xf numFmtId="173" fontId="145" fillId="0" borderId="52" xfId="1" applyNumberFormat="1" applyFont="1" applyBorder="1" applyAlignment="1">
      <alignment vertical="top"/>
    </xf>
    <xf numFmtId="173" fontId="144" fillId="0" borderId="87" xfId="1" applyNumberFormat="1" applyFont="1" applyBorder="1" applyAlignment="1">
      <alignment vertical="center" wrapText="1"/>
    </xf>
    <xf numFmtId="173" fontId="144" fillId="0" borderId="57" xfId="1" applyNumberFormat="1" applyFont="1" applyBorder="1" applyAlignment="1">
      <alignment vertical="center"/>
    </xf>
    <xf numFmtId="173" fontId="145" fillId="0" borderId="87" xfId="1" applyNumberFormat="1" applyFont="1" applyFill="1" applyBorder="1" applyAlignment="1">
      <alignment vertical="top"/>
    </xf>
    <xf numFmtId="173" fontId="145" fillId="0" borderId="52" xfId="1" applyNumberFormat="1" applyFont="1" applyFill="1" applyBorder="1" applyAlignment="1">
      <alignment vertical="top"/>
    </xf>
    <xf numFmtId="173" fontId="144" fillId="71" borderId="91" xfId="1" applyNumberFormat="1" applyFont="1" applyFill="1" applyBorder="1" applyAlignment="1">
      <alignment vertical="center"/>
    </xf>
    <xf numFmtId="173" fontId="144" fillId="71" borderId="15" xfId="1" applyNumberFormat="1" applyFont="1" applyFill="1" applyBorder="1" applyAlignment="1">
      <alignment vertical="center"/>
    </xf>
    <xf numFmtId="173" fontId="144" fillId="71" borderId="16" xfId="1" applyNumberFormat="1" applyFont="1" applyFill="1" applyBorder="1" applyAlignment="1">
      <alignment vertical="center"/>
    </xf>
    <xf numFmtId="173" fontId="144" fillId="71" borderId="13" xfId="1" applyNumberFormat="1" applyFont="1" applyFill="1" applyBorder="1" applyAlignment="1">
      <alignment vertical="center"/>
    </xf>
    <xf numFmtId="173" fontId="145" fillId="0" borderId="0" xfId="1" applyNumberFormat="1" applyFont="1" applyAlignment="1">
      <alignment vertical="center" wrapText="1"/>
    </xf>
    <xf numFmtId="169" fontId="144" fillId="0" borderId="50" xfId="0" applyNumberFormat="1" applyFont="1" applyBorder="1" applyAlignment="1">
      <alignment vertical="center"/>
    </xf>
    <xf numFmtId="169" fontId="146" fillId="0" borderId="50" xfId="15442" applyNumberFormat="1" applyFont="1" applyBorder="1" applyAlignment="1">
      <alignment vertical="center"/>
    </xf>
    <xf numFmtId="169" fontId="145" fillId="0" borderId="50" xfId="15442" applyNumberFormat="1" applyFont="1" applyFill="1" applyBorder="1" applyAlignment="1">
      <alignment vertical="top"/>
    </xf>
    <xf numFmtId="169" fontId="146" fillId="0" borderId="50" xfId="15442" applyNumberFormat="1" applyFont="1" applyFill="1" applyBorder="1" applyAlignment="1">
      <alignment vertical="center"/>
    </xf>
    <xf numFmtId="169" fontId="146" fillId="70" borderId="50" xfId="15442" applyNumberFormat="1" applyFont="1" applyFill="1" applyBorder="1" applyAlignment="1">
      <alignment vertical="center"/>
    </xf>
    <xf numFmtId="169" fontId="144" fillId="0" borderId="50" xfId="15442" applyNumberFormat="1" applyFont="1" applyFill="1" applyBorder="1" applyAlignment="1">
      <alignment vertical="center"/>
    </xf>
    <xf numFmtId="173" fontId="144" fillId="0" borderId="50" xfId="1" applyNumberFormat="1" applyFont="1" applyBorder="1" applyAlignment="1">
      <alignment vertical="center"/>
    </xf>
    <xf numFmtId="173" fontId="146" fillId="0" borderId="50" xfId="1" applyNumberFormat="1" applyFont="1" applyBorder="1" applyAlignment="1">
      <alignment vertical="center"/>
    </xf>
    <xf numFmtId="173" fontId="145" fillId="0" borderId="50" xfId="1" applyNumberFormat="1" applyFont="1" applyFill="1" applyBorder="1" applyAlignment="1">
      <alignment vertical="top"/>
    </xf>
    <xf numFmtId="173" fontId="146" fillId="0" borderId="50" xfId="1" applyNumberFormat="1" applyFont="1" applyFill="1" applyBorder="1" applyAlignment="1">
      <alignment vertical="center"/>
    </xf>
    <xf numFmtId="173" fontId="146" fillId="70" borderId="50" xfId="1" applyNumberFormat="1" applyFont="1" applyFill="1" applyBorder="1" applyAlignment="1">
      <alignment vertical="center"/>
    </xf>
    <xf numFmtId="173" fontId="0" fillId="0" borderId="50" xfId="1" applyNumberFormat="1" applyFont="1" applyBorder="1" applyAlignment="1"/>
    <xf numFmtId="9" fontId="0" fillId="0" borderId="50" xfId="15442" applyNumberFormat="1" applyFont="1" applyBorder="1"/>
    <xf numFmtId="9" fontId="10" fillId="70" borderId="50" xfId="15442" applyNumberFormat="1" applyFont="1" applyFill="1" applyBorder="1"/>
    <xf numFmtId="169" fontId="7" fillId="2" borderId="0" xfId="1" applyNumberFormat="1" applyFont="1" applyFill="1" applyBorder="1" applyAlignment="1">
      <alignment horizontal="right" vertical="top"/>
    </xf>
    <xf numFmtId="0" fontId="33" fillId="63" borderId="0" xfId="0" applyFont="1" applyFill="1" applyAlignment="1">
      <alignment horizontal="center" vertical="center"/>
    </xf>
    <xf numFmtId="0" fontId="33" fillId="63" borderId="0" xfId="0" applyFont="1" applyFill="1" applyAlignment="1">
      <alignment horizontal="center" vertical="center" wrapText="1"/>
    </xf>
    <xf numFmtId="0" fontId="0" fillId="0" borderId="0" xfId="0" applyAlignment="1">
      <alignment horizontal="center" vertical="center" wrapText="1"/>
    </xf>
    <xf numFmtId="0" fontId="0" fillId="0" borderId="0" xfId="0" pivotButton="1" applyAlignment="1">
      <alignment horizontal="center" vertical="center" wrapText="1"/>
    </xf>
    <xf numFmtId="173" fontId="0" fillId="0" borderId="0" xfId="0" applyNumberFormat="1" applyAlignment="1">
      <alignment horizontal="center" vertical="center" wrapText="1"/>
    </xf>
    <xf numFmtId="0" fontId="0" fillId="0" borderId="0" xfId="0" applyAlignment="1">
      <alignment horizontal="left" indent="3"/>
    </xf>
    <xf numFmtId="173" fontId="148" fillId="2" borderId="50" xfId="1" applyNumberFormat="1" applyFont="1" applyFill="1" applyBorder="1"/>
    <xf numFmtId="0" fontId="0" fillId="2" borderId="0" xfId="0" applyFill="1" applyAlignment="1">
      <alignment horizontal="left"/>
    </xf>
    <xf numFmtId="167" fontId="0" fillId="2" borderId="0" xfId="1" applyFont="1" applyFill="1"/>
    <xf numFmtId="173" fontId="0" fillId="2" borderId="0" xfId="0" applyNumberFormat="1" applyFill="1"/>
    <xf numFmtId="43" fontId="0" fillId="2" borderId="0" xfId="0" applyNumberFormat="1" applyFill="1"/>
    <xf numFmtId="0" fontId="149" fillId="0" borderId="0" xfId="0" applyFont="1"/>
    <xf numFmtId="0" fontId="148" fillId="0" borderId="0" xfId="0" applyFont="1"/>
    <xf numFmtId="0" fontId="148" fillId="0" borderId="0" xfId="0" applyFont="1" applyAlignment="1">
      <alignment horizontal="center"/>
    </xf>
    <xf numFmtId="0" fontId="148" fillId="0" borderId="0" xfId="0" applyFont="1" applyAlignment="1">
      <alignment horizontal="left"/>
    </xf>
    <xf numFmtId="0" fontId="150" fillId="2" borderId="0" xfId="0" applyFont="1" applyFill="1"/>
    <xf numFmtId="0" fontId="148" fillId="2" borderId="0" xfId="0" applyFont="1" applyFill="1"/>
    <xf numFmtId="0" fontId="151" fillId="0" borderId="0" xfId="0" applyFont="1" applyAlignment="1">
      <alignment vertical="top"/>
    </xf>
    <xf numFmtId="167" fontId="148" fillId="68" borderId="0" xfId="1" applyFont="1" applyFill="1" applyAlignment="1">
      <alignment horizontal="left" vertical="center"/>
    </xf>
    <xf numFmtId="0" fontId="151" fillId="72" borderId="0" xfId="0" applyFont="1" applyFill="1"/>
    <xf numFmtId="0" fontId="148" fillId="73" borderId="0" xfId="0" applyFont="1" applyFill="1"/>
    <xf numFmtId="0" fontId="148" fillId="0" borderId="0" xfId="0" quotePrefix="1" applyFont="1" applyAlignment="1">
      <alignment horizontal="left"/>
    </xf>
    <xf numFmtId="0" fontId="148" fillId="72" borderId="0" xfId="0" applyFont="1" applyFill="1"/>
    <xf numFmtId="0" fontId="151" fillId="0" borderId="0" xfId="0" applyFont="1"/>
    <xf numFmtId="0" fontId="148" fillId="68" borderId="0" xfId="0" applyFont="1" applyFill="1"/>
    <xf numFmtId="0" fontId="152" fillId="2" borderId="0" xfId="0" applyFont="1" applyFill="1"/>
    <xf numFmtId="0" fontId="148" fillId="68" borderId="50" xfId="0" applyFont="1" applyFill="1" applyBorder="1" applyAlignment="1">
      <alignment horizontal="center" vertical="center" wrapText="1"/>
    </xf>
    <xf numFmtId="0" fontId="148" fillId="72" borderId="50" xfId="0" applyFont="1" applyFill="1" applyBorder="1" applyAlignment="1">
      <alignment horizontal="center" vertical="center" wrapText="1"/>
    </xf>
    <xf numFmtId="0" fontId="148" fillId="73" borderId="50" xfId="0" applyFont="1" applyFill="1" applyBorder="1" applyAlignment="1">
      <alignment horizontal="left" vertical="center" wrapText="1"/>
    </xf>
    <xf numFmtId="0" fontId="148" fillId="73" borderId="50" xfId="0" applyFont="1" applyFill="1" applyBorder="1" applyAlignment="1">
      <alignment horizontal="center" vertical="center" wrapText="1"/>
    </xf>
    <xf numFmtId="0" fontId="148" fillId="0" borderId="50" xfId="0" applyFont="1" applyBorder="1" applyAlignment="1">
      <alignment horizontal="center"/>
    </xf>
    <xf numFmtId="0" fontId="148" fillId="0" borderId="50" xfId="0" applyFont="1" applyBorder="1"/>
    <xf numFmtId="0" fontId="148" fillId="0" borderId="50" xfId="0" applyFont="1" applyBorder="1" applyAlignment="1">
      <alignment horizontal="left"/>
    </xf>
    <xf numFmtId="173" fontId="148" fillId="74" borderId="50" xfId="1" applyNumberFormat="1" applyFont="1" applyFill="1" applyBorder="1"/>
    <xf numFmtId="173" fontId="148" fillId="0" borderId="50" xfId="1" applyNumberFormat="1" applyFont="1" applyBorder="1"/>
    <xf numFmtId="0" fontId="7" fillId="62" borderId="60" xfId="0" applyFont="1" applyFill="1" applyBorder="1" applyAlignment="1">
      <alignment horizontal="left" wrapText="1" indent="2"/>
    </xf>
    <xf numFmtId="169" fontId="7" fillId="62" borderId="50" xfId="1" applyNumberFormat="1" applyFont="1" applyFill="1" applyBorder="1"/>
    <xf numFmtId="215" fontId="7" fillId="62" borderId="50" xfId="1" applyNumberFormat="1" applyFont="1" applyFill="1" applyBorder="1"/>
    <xf numFmtId="0" fontId="7" fillId="62" borderId="75" xfId="0" applyFont="1" applyFill="1" applyBorder="1" applyAlignment="1">
      <alignment horizontal="left" wrapText="1" indent="3"/>
    </xf>
    <xf numFmtId="169" fontId="7" fillId="62" borderId="69" xfId="1" applyNumberFormat="1" applyFont="1" applyFill="1" applyBorder="1"/>
    <xf numFmtId="215" fontId="7" fillId="0" borderId="50" xfId="0" applyNumberFormat="1" applyFont="1" applyBorder="1" applyAlignment="1">
      <alignment horizontal="left" vertical="center"/>
    </xf>
    <xf numFmtId="215" fontId="153" fillId="0" borderId="50" xfId="0" applyNumberFormat="1" applyFont="1" applyBorder="1" applyAlignment="1">
      <alignment horizontal="center" vertical="center"/>
    </xf>
    <xf numFmtId="215" fontId="154" fillId="0" borderId="50" xfId="0" applyNumberFormat="1" applyFont="1" applyBorder="1" applyAlignment="1">
      <alignment horizontal="center" vertical="center"/>
    </xf>
    <xf numFmtId="215" fontId="7" fillId="0" borderId="50" xfId="0" applyNumberFormat="1" applyFont="1" applyBorder="1" applyAlignment="1">
      <alignment horizontal="left" vertical="top"/>
    </xf>
    <xf numFmtId="215" fontId="8" fillId="0" borderId="50" xfId="0" applyNumberFormat="1" applyFont="1" applyBorder="1" applyAlignment="1">
      <alignment horizontal="left" vertical="top"/>
    </xf>
    <xf numFmtId="173" fontId="155" fillId="0" borderId="0" xfId="1" applyNumberFormat="1" applyFont="1" applyBorder="1" applyAlignment="1"/>
    <xf numFmtId="0" fontId="0" fillId="0" borderId="0" xfId="0" applyAlignment="1">
      <alignment horizontal="center" vertical="top"/>
    </xf>
    <xf numFmtId="173" fontId="10" fillId="59" borderId="50" xfId="1" applyNumberFormat="1" applyFont="1" applyFill="1" applyBorder="1" applyAlignment="1">
      <alignment horizontal="center" vertical="top" wrapText="1"/>
    </xf>
    <xf numFmtId="173" fontId="10" fillId="66" borderId="50" xfId="1" applyNumberFormat="1" applyFont="1" applyFill="1" applyBorder="1" applyAlignment="1">
      <alignment horizontal="center" vertical="top" wrapText="1"/>
    </xf>
    <xf numFmtId="173" fontId="0" fillId="0" borderId="0" xfId="1" applyNumberFormat="1" applyFont="1" applyAlignment="1">
      <alignment horizontal="center" vertical="top"/>
    </xf>
    <xf numFmtId="17" fontId="10" fillId="0" borderId="0" xfId="0" applyNumberFormat="1" applyFont="1" applyAlignment="1">
      <alignment horizontal="center" vertical="top"/>
    </xf>
    <xf numFmtId="167" fontId="131" fillId="0" borderId="0" xfId="1" applyFont="1"/>
    <xf numFmtId="167" fontId="0" fillId="62" borderId="0" xfId="1" applyFont="1" applyFill="1"/>
    <xf numFmtId="167" fontId="10" fillId="2" borderId="50" xfId="1" applyFont="1" applyFill="1" applyBorder="1" applyAlignment="1">
      <alignment horizontal="center" vertical="center" wrapText="1"/>
    </xf>
    <xf numFmtId="167" fontId="1" fillId="2" borderId="0" xfId="1" applyFont="1" applyFill="1" applyAlignment="1">
      <alignment horizontal="right" vertical="top"/>
    </xf>
    <xf numFmtId="167" fontId="142" fillId="2" borderId="0" xfId="1" applyFont="1" applyFill="1" applyAlignment="1">
      <alignment horizontal="left" vertical="top"/>
    </xf>
    <xf numFmtId="0" fontId="142" fillId="2" borderId="0" xfId="0" applyFont="1" applyFill="1" applyAlignment="1">
      <alignment horizontal="left"/>
    </xf>
    <xf numFmtId="0" fontId="142" fillId="2" borderId="0" xfId="0" applyFont="1" applyFill="1"/>
    <xf numFmtId="167" fontId="0" fillId="2" borderId="0" xfId="0" applyNumberFormat="1" applyFill="1"/>
    <xf numFmtId="0" fontId="0" fillId="2" borderId="50" xfId="0" applyFill="1" applyBorder="1" applyAlignment="1">
      <alignment vertical="center"/>
    </xf>
    <xf numFmtId="0" fontId="0" fillId="0" borderId="50" xfId="0" quotePrefix="1" applyBorder="1" applyAlignment="1">
      <alignment vertical="center"/>
    </xf>
    <xf numFmtId="0" fontId="0" fillId="0" borderId="50" xfId="0" applyBorder="1" applyAlignment="1">
      <alignment vertical="center"/>
    </xf>
    <xf numFmtId="0" fontId="0" fillId="0" borderId="50" xfId="0" applyBorder="1" applyAlignment="1">
      <alignment vertical="center" wrapText="1"/>
    </xf>
    <xf numFmtId="173" fontId="150" fillId="0" borderId="0" xfId="1" applyNumberFormat="1" applyFont="1"/>
    <xf numFmtId="38" fontId="148" fillId="0" borderId="0" xfId="0" applyNumberFormat="1" applyFont="1"/>
    <xf numFmtId="0" fontId="7" fillId="62" borderId="60" xfId="0" applyFont="1" applyFill="1" applyBorder="1" applyAlignment="1">
      <alignment horizontal="left" indent="2"/>
    </xf>
    <xf numFmtId="4" fontId="148" fillId="0" borderId="0" xfId="0" applyNumberFormat="1" applyFont="1"/>
    <xf numFmtId="169" fontId="145" fillId="60" borderId="50" xfId="15442" applyNumberFormat="1" applyFont="1" applyFill="1" applyBorder="1" applyAlignment="1">
      <alignment vertical="top"/>
    </xf>
    <xf numFmtId="173" fontId="145" fillId="60" borderId="50" xfId="1" applyNumberFormat="1" applyFont="1" applyFill="1" applyBorder="1" applyAlignment="1">
      <alignment vertical="top"/>
    </xf>
    <xf numFmtId="173" fontId="145" fillId="60" borderId="52" xfId="1" applyNumberFormat="1" applyFont="1" applyFill="1" applyBorder="1" applyAlignment="1">
      <alignment vertical="top"/>
    </xf>
    <xf numFmtId="173" fontId="144" fillId="0" borderId="11" xfId="1" applyNumberFormat="1" applyFont="1" applyBorder="1" applyAlignment="1">
      <alignment vertical="center" wrapText="1"/>
    </xf>
    <xf numFmtId="169" fontId="0" fillId="60" borderId="50" xfId="15442" applyNumberFormat="1" applyFont="1" applyFill="1" applyBorder="1"/>
    <xf numFmtId="0" fontId="144" fillId="71" borderId="50" xfId="0" applyFont="1" applyFill="1" applyBorder="1" applyAlignment="1">
      <alignment horizontal="center" vertical="center"/>
    </xf>
    <xf numFmtId="169" fontId="0" fillId="0" borderId="0" xfId="0" applyNumberFormat="1" applyAlignment="1">
      <alignment horizontal="center"/>
    </xf>
    <xf numFmtId="0" fontId="10" fillId="0" borderId="0" xfId="0" applyFont="1" applyAlignment="1">
      <alignment horizontal="center"/>
    </xf>
    <xf numFmtId="169" fontId="8" fillId="75" borderId="50" xfId="1" applyNumberFormat="1" applyFont="1" applyFill="1" applyBorder="1" applyAlignment="1">
      <alignment horizontal="center" vertical="top"/>
    </xf>
    <xf numFmtId="167" fontId="0" fillId="75" borderId="0" xfId="1" applyFont="1" applyFill="1" applyAlignment="1">
      <alignment horizontal="right" vertical="top"/>
    </xf>
    <xf numFmtId="0" fontId="7" fillId="0" borderId="92" xfId="0" applyFont="1" applyBorder="1"/>
    <xf numFmtId="0" fontId="7" fillId="0" borderId="92" xfId="0" applyFont="1" applyBorder="1" applyAlignment="1">
      <alignment horizontal="left"/>
    </xf>
    <xf numFmtId="0" fontId="7" fillId="0" borderId="92" xfId="3" applyFont="1" applyBorder="1"/>
    <xf numFmtId="0" fontId="8" fillId="0" borderId="92" xfId="0" applyFont="1" applyBorder="1"/>
    <xf numFmtId="0" fontId="131" fillId="0" borderId="0" xfId="0" applyFont="1" applyAlignment="1">
      <alignment horizontal="left"/>
    </xf>
    <xf numFmtId="0" fontId="7" fillId="0" borderId="0" xfId="3" applyFont="1" applyAlignment="1">
      <alignment horizontal="left" vertical="top"/>
    </xf>
    <xf numFmtId="0" fontId="7" fillId="59" borderId="64" xfId="5" applyNumberFormat="1" applyFont="1" applyFill="1" applyBorder="1" applyAlignment="1">
      <alignment horizontal="right" vertical="top" wrapText="1"/>
    </xf>
    <xf numFmtId="0" fontId="0" fillId="0" borderId="65" xfId="0" applyBorder="1" applyAlignment="1">
      <alignment horizontal="right" vertical="top"/>
    </xf>
    <xf numFmtId="0" fontId="7" fillId="59" borderId="64" xfId="0" applyFont="1" applyFill="1" applyBorder="1" applyAlignment="1">
      <alignment horizontal="center" vertical="top" wrapText="1"/>
    </xf>
    <xf numFmtId="0" fontId="7" fillId="59" borderId="5" xfId="0" applyFont="1" applyFill="1" applyBorder="1" applyAlignment="1">
      <alignment horizontal="center" vertical="top" wrapText="1"/>
    </xf>
    <xf numFmtId="0" fontId="7" fillId="59" borderId="73" xfId="0" applyFont="1" applyFill="1" applyBorder="1" applyAlignment="1">
      <alignment horizontal="center" vertical="top" wrapText="1"/>
    </xf>
    <xf numFmtId="0" fontId="7" fillId="59" borderId="20" xfId="0" applyFont="1" applyFill="1" applyBorder="1" applyAlignment="1">
      <alignment horizontal="center" vertical="top" wrapText="1"/>
    </xf>
    <xf numFmtId="0" fontId="7" fillId="59" borderId="19" xfId="0" applyFont="1" applyFill="1" applyBorder="1" applyAlignment="1">
      <alignment horizontal="center" vertical="top" wrapText="1"/>
    </xf>
    <xf numFmtId="0" fontId="7" fillId="0" borderId="0" xfId="11" applyNumberFormat="1" applyFont="1" applyFill="1" applyBorder="1" applyAlignment="1">
      <alignment horizontal="left" vertical="top" wrapText="1"/>
    </xf>
    <xf numFmtId="215" fontId="7" fillId="59" borderId="50" xfId="9" applyNumberFormat="1" applyFont="1" applyFill="1" applyBorder="1" applyAlignment="1">
      <alignment horizontal="center" vertical="top" wrapText="1"/>
    </xf>
    <xf numFmtId="0" fontId="130" fillId="0" borderId="12" xfId="0" applyFont="1" applyBorder="1" applyAlignment="1">
      <alignment horizontal="center" vertical="top" wrapText="1"/>
    </xf>
    <xf numFmtId="0" fontId="130" fillId="0" borderId="0" xfId="0" applyFont="1" applyAlignment="1">
      <alignment horizontal="center" vertical="top" wrapText="1"/>
    </xf>
    <xf numFmtId="0" fontId="8" fillId="0" borderId="0" xfId="0" applyFont="1" applyAlignment="1">
      <alignment horizontal="left" vertical="top" wrapText="1"/>
    </xf>
    <xf numFmtId="0" fontId="7" fillId="0" borderId="0" xfId="0" applyFont="1" applyAlignment="1">
      <alignment horizontal="justify" vertical="justify" wrapText="1"/>
    </xf>
    <xf numFmtId="0" fontId="130" fillId="0" borderId="12" xfId="0" applyFont="1" applyBorder="1" applyAlignment="1">
      <alignment horizontal="left" vertical="top" wrapText="1"/>
    </xf>
    <xf numFmtId="0" fontId="130" fillId="0" borderId="0" xfId="0" applyFont="1" applyAlignment="1">
      <alignment horizontal="left" vertical="top" wrapText="1"/>
    </xf>
    <xf numFmtId="0" fontId="8" fillId="0" borderId="75" xfId="3" applyFont="1" applyBorder="1" applyAlignment="1">
      <alignment horizontal="left" vertical="top" wrapText="1" indent="1"/>
    </xf>
    <xf numFmtId="0" fontId="8" fillId="0" borderId="50" xfId="3" applyFont="1" applyBorder="1" applyAlignment="1">
      <alignment horizontal="left" vertical="top" wrapText="1" indent="1"/>
    </xf>
    <xf numFmtId="0" fontId="7" fillId="0" borderId="75" xfId="3" applyFont="1" applyBorder="1" applyAlignment="1">
      <alignment vertical="top" wrapText="1"/>
    </xf>
    <xf numFmtId="0" fontId="7" fillId="0" borderId="50" xfId="3" applyFont="1" applyBorder="1" applyAlignment="1">
      <alignment vertical="top" wrapText="1"/>
    </xf>
    <xf numFmtId="215" fontId="126" fillId="0" borderId="11" xfId="0" applyNumberFormat="1" applyFont="1" applyBorder="1" applyAlignment="1">
      <alignment horizontal="left" vertical="top" wrapText="1"/>
    </xf>
    <xf numFmtId="0" fontId="7" fillId="0" borderId="74" xfId="3" applyFont="1" applyBorder="1" applyAlignment="1">
      <alignment vertical="top"/>
    </xf>
    <xf numFmtId="0" fontId="7" fillId="0" borderId="66" xfId="3" applyFont="1" applyBorder="1" applyAlignment="1">
      <alignment vertical="top"/>
    </xf>
    <xf numFmtId="0" fontId="7" fillId="0" borderId="75" xfId="3" applyFont="1" applyBorder="1" applyAlignment="1">
      <alignment vertical="top"/>
    </xf>
    <xf numFmtId="0" fontId="7" fillId="0" borderId="50" xfId="3" applyFont="1" applyBorder="1" applyAlignment="1">
      <alignment vertical="top"/>
    </xf>
    <xf numFmtId="0" fontId="126" fillId="0" borderId="75" xfId="3" applyFont="1" applyBorder="1" applyAlignment="1">
      <alignment horizontal="left" vertical="top" wrapText="1" indent="1"/>
    </xf>
    <xf numFmtId="0" fontId="126" fillId="0" borderId="50" xfId="3" applyFont="1" applyBorder="1" applyAlignment="1">
      <alignment horizontal="left" vertical="top" wrapText="1" indent="1"/>
    </xf>
    <xf numFmtId="215" fontId="8" fillId="0" borderId="75" xfId="3" applyNumberFormat="1" applyFont="1" applyBorder="1" applyAlignment="1">
      <alignment vertical="top"/>
    </xf>
    <xf numFmtId="215" fontId="8" fillId="0" borderId="50" xfId="3" applyNumberFormat="1" applyFont="1" applyBorder="1" applyAlignment="1">
      <alignment vertical="top"/>
    </xf>
    <xf numFmtId="0" fontId="13" fillId="0" borderId="75" xfId="3" applyFont="1" applyBorder="1" applyAlignment="1">
      <alignment horizontal="left" vertical="top" indent="1"/>
    </xf>
    <xf numFmtId="0" fontId="13" fillId="0" borderId="50" xfId="3" applyFont="1" applyBorder="1" applyAlignment="1">
      <alignment horizontal="left" vertical="top" indent="1"/>
    </xf>
    <xf numFmtId="0" fontId="8" fillId="0" borderId="75" xfId="3" applyFont="1" applyBorder="1" applyAlignment="1">
      <alignment vertical="top"/>
    </xf>
    <xf numFmtId="0" fontId="8" fillId="0" borderId="50" xfId="3" applyFont="1" applyBorder="1" applyAlignment="1">
      <alignment vertical="top"/>
    </xf>
    <xf numFmtId="0" fontId="8" fillId="0" borderId="75" xfId="0" applyFont="1" applyBorder="1" applyAlignment="1">
      <alignment horizontal="left" indent="2"/>
    </xf>
    <xf numFmtId="0" fontId="8" fillId="0" borderId="50" xfId="0" applyFont="1" applyBorder="1" applyAlignment="1">
      <alignment horizontal="left" indent="2"/>
    </xf>
    <xf numFmtId="0" fontId="126" fillId="0" borderId="75" xfId="0" quotePrefix="1" applyFont="1" applyBorder="1" applyAlignment="1"/>
    <xf numFmtId="0" fontId="126" fillId="0" borderId="50" xfId="0" quotePrefix="1" applyFont="1" applyBorder="1" applyAlignment="1"/>
    <xf numFmtId="0" fontId="13" fillId="0" borderId="75" xfId="12" applyFont="1" applyBorder="1" applyAlignment="1">
      <alignment horizontal="left" vertical="top" wrapText="1" indent="2"/>
    </xf>
    <xf numFmtId="0" fontId="13" fillId="0" borderId="50" xfId="12" applyFont="1" applyBorder="1" applyAlignment="1">
      <alignment horizontal="left" vertical="top" wrapText="1" indent="2"/>
    </xf>
    <xf numFmtId="0" fontId="8" fillId="0" borderId="71" xfId="3" applyFont="1" applyBorder="1" applyAlignment="1">
      <alignment vertical="top"/>
    </xf>
    <xf numFmtId="0" fontId="8" fillId="0" borderId="58" xfId="3" applyFont="1" applyBorder="1" applyAlignment="1">
      <alignment vertical="top"/>
    </xf>
    <xf numFmtId="0" fontId="7" fillId="0" borderId="74" xfId="12" applyFont="1" applyBorder="1" applyAlignment="1">
      <alignment vertical="center"/>
    </xf>
    <xf numFmtId="0" fontId="7" fillId="0" borderId="66" xfId="12" applyFont="1" applyBorder="1" applyAlignment="1">
      <alignment vertical="center"/>
    </xf>
    <xf numFmtId="0" fontId="7" fillId="0" borderId="75" xfId="12" applyFont="1" applyBorder="1" applyAlignment="1" applyProtection="1">
      <alignment vertical="top"/>
      <protection locked="0"/>
    </xf>
    <xf numFmtId="0" fontId="7" fillId="0" borderId="50" xfId="12" applyFont="1" applyBorder="1" applyAlignment="1" applyProtection="1">
      <alignment vertical="top"/>
      <protection locked="0"/>
    </xf>
    <xf numFmtId="0" fontId="7" fillId="0" borderId="75" xfId="12" applyFont="1" applyBorder="1" applyAlignment="1" applyProtection="1">
      <alignment vertical="top" wrapText="1"/>
      <protection locked="0"/>
    </xf>
    <xf numFmtId="0" fontId="7" fillId="0" borderId="50" xfId="12" applyFont="1" applyBorder="1" applyAlignment="1" applyProtection="1">
      <alignment vertical="top" wrapText="1"/>
      <protection locked="0"/>
    </xf>
    <xf numFmtId="0" fontId="7" fillId="0" borderId="71" xfId="3" applyFont="1" applyBorder="1" applyAlignment="1">
      <alignment vertical="top"/>
    </xf>
    <xf numFmtId="0" fontId="7" fillId="0" borderId="58" xfId="3" applyFont="1" applyBorder="1" applyAlignment="1">
      <alignment vertical="top"/>
    </xf>
    <xf numFmtId="215" fontId="7" fillId="0" borderId="50" xfId="0" applyNumberFormat="1" applyFont="1" applyBorder="1" applyAlignment="1">
      <alignment horizontal="center" vertical="top"/>
    </xf>
    <xf numFmtId="0" fontId="7" fillId="0" borderId="18" xfId="0" applyFont="1" applyBorder="1" applyAlignment="1">
      <alignment horizontal="left" vertical="top"/>
    </xf>
    <xf numFmtId="0" fontId="7" fillId="0" borderId="78" xfId="0" applyFont="1" applyBorder="1" applyAlignment="1">
      <alignment horizontal="left" vertical="top"/>
    </xf>
    <xf numFmtId="0" fontId="8" fillId="0" borderId="75" xfId="0" applyFont="1" applyBorder="1" applyAlignment="1">
      <alignment vertical="top"/>
    </xf>
    <xf numFmtId="0" fontId="8" fillId="0" borderId="50" xfId="0" applyFont="1" applyBorder="1" applyAlignment="1">
      <alignment vertical="top"/>
    </xf>
    <xf numFmtId="0" fontId="7" fillId="0" borderId="75" xfId="0" applyFont="1" applyBorder="1" applyAlignment="1">
      <alignment vertical="top"/>
    </xf>
    <xf numFmtId="0" fontId="7" fillId="0" borderId="50" xfId="0" applyFont="1" applyBorder="1" applyAlignment="1">
      <alignment vertical="top"/>
    </xf>
    <xf numFmtId="0" fontId="7" fillId="0" borderId="75" xfId="0" applyFont="1" applyBorder="1" applyAlignment="1">
      <alignment horizontal="center" vertical="top"/>
    </xf>
    <xf numFmtId="0" fontId="7" fillId="0" borderId="50" xfId="0" applyFont="1" applyBorder="1" applyAlignment="1">
      <alignment horizontal="center" vertical="top"/>
    </xf>
    <xf numFmtId="0" fontId="7" fillId="0" borderId="60" xfId="0" applyFont="1" applyBorder="1" applyAlignment="1">
      <alignment vertical="top"/>
    </xf>
    <xf numFmtId="0" fontId="7" fillId="0" borderId="53" xfId="0" applyFont="1" applyBorder="1" applyAlignment="1">
      <alignment vertical="top"/>
    </xf>
    <xf numFmtId="0" fontId="8" fillId="0" borderId="50" xfId="0" applyFont="1" applyBorder="1" applyAlignment="1">
      <alignment vertical="top" wrapText="1"/>
    </xf>
    <xf numFmtId="0" fontId="7" fillId="0" borderId="50" xfId="0" applyFont="1" applyBorder="1" applyAlignment="1">
      <alignment horizontal="left" vertical="top"/>
    </xf>
    <xf numFmtId="0" fontId="7" fillId="0" borderId="74" xfId="0" applyFont="1" applyBorder="1" applyAlignment="1">
      <alignment horizontal="left" vertical="top"/>
    </xf>
    <xf numFmtId="0" fontId="7" fillId="0" borderId="66" xfId="0" applyFont="1" applyBorder="1" applyAlignment="1">
      <alignment horizontal="left" vertical="top"/>
    </xf>
    <xf numFmtId="0" fontId="8" fillId="0" borderId="75" xfId="0" applyFont="1" applyBorder="1" applyAlignment="1">
      <alignment horizontal="left" vertical="top"/>
    </xf>
    <xf numFmtId="0" fontId="8" fillId="0" borderId="50" xfId="0" applyFont="1" applyBorder="1" applyAlignment="1">
      <alignment horizontal="left" vertical="top"/>
    </xf>
    <xf numFmtId="0" fontId="8" fillId="0" borderId="75" xfId="0" applyFont="1" applyBorder="1" applyAlignment="1">
      <alignment horizontal="left" vertical="top" wrapText="1"/>
    </xf>
    <xf numFmtId="0" fontId="8" fillId="0" borderId="50" xfId="0" applyFont="1" applyBorder="1" applyAlignment="1">
      <alignment horizontal="left" vertical="top" wrapText="1"/>
    </xf>
    <xf numFmtId="0" fontId="7" fillId="0" borderId="71" xfId="0" applyFont="1" applyBorder="1" applyAlignment="1">
      <alignment horizontal="left" vertical="top"/>
    </xf>
    <xf numFmtId="0" fontId="7" fillId="0" borderId="58" xfId="0" applyFont="1" applyBorder="1" applyAlignment="1">
      <alignment horizontal="left" vertical="top"/>
    </xf>
    <xf numFmtId="0" fontId="8" fillId="0" borderId="0" xfId="0" applyFont="1" applyAlignment="1">
      <alignment horizontal="justify" vertical="top" wrapText="1"/>
    </xf>
    <xf numFmtId="0" fontId="7" fillId="0" borderId="66" xfId="0" applyFont="1" applyBorder="1" applyAlignment="1">
      <alignment horizontal="center" vertical="center" wrapText="1"/>
    </xf>
    <xf numFmtId="0" fontId="7" fillId="0" borderId="67" xfId="0" applyFont="1" applyBorder="1" applyAlignment="1">
      <alignment horizontal="center" vertical="center" wrapText="1"/>
    </xf>
    <xf numFmtId="0" fontId="7" fillId="0" borderId="66" xfId="0" applyFont="1" applyBorder="1" applyAlignment="1">
      <alignment horizontal="center" vertical="top" wrapText="1"/>
    </xf>
    <xf numFmtId="0" fontId="7" fillId="0" borderId="67" xfId="0" applyFont="1" applyBorder="1" applyAlignment="1">
      <alignment horizontal="center" vertical="top" wrapText="1"/>
    </xf>
    <xf numFmtId="0" fontId="7" fillId="0" borderId="66" xfId="0" applyFont="1" applyBorder="1" applyAlignment="1">
      <alignment horizontal="center" vertical="top"/>
    </xf>
    <xf numFmtId="0" fontId="15" fillId="0" borderId="51" xfId="0" applyFont="1" applyBorder="1" applyAlignment="1">
      <alignment horizontal="justify" vertical="top" wrapText="1"/>
    </xf>
    <xf numFmtId="0" fontId="15" fillId="0" borderId="52" xfId="0" applyFont="1" applyBorder="1" applyAlignment="1">
      <alignment horizontal="justify" vertical="top" wrapText="1"/>
    </xf>
    <xf numFmtId="0" fontId="8" fillId="0" borderId="0" xfId="0" applyFont="1" applyAlignment="1">
      <alignment vertical="top" wrapText="1"/>
    </xf>
    <xf numFmtId="0" fontId="126" fillId="0" borderId="1" xfId="0" applyFont="1" applyBorder="1" applyAlignment="1">
      <alignment vertical="top" wrapText="1"/>
    </xf>
    <xf numFmtId="215" fontId="7" fillId="0" borderId="66" xfId="0" applyNumberFormat="1" applyFont="1" applyBorder="1" applyAlignment="1">
      <alignment horizontal="center" vertical="center" wrapText="1"/>
    </xf>
    <xf numFmtId="215" fontId="7" fillId="0" borderId="19" xfId="0" applyNumberFormat="1" applyFont="1" applyBorder="1" applyAlignment="1">
      <alignment horizontal="center" vertical="center" wrapText="1"/>
    </xf>
    <xf numFmtId="215" fontId="7" fillId="0" borderId="74" xfId="0" applyNumberFormat="1" applyFont="1" applyBorder="1" applyAlignment="1">
      <alignment horizontal="center" vertical="center" wrapText="1"/>
    </xf>
    <xf numFmtId="215" fontId="7" fillId="0" borderId="75" xfId="0" applyNumberFormat="1" applyFont="1" applyBorder="1" applyAlignment="1">
      <alignment horizontal="center" vertical="center" wrapText="1"/>
    </xf>
    <xf numFmtId="0" fontId="8" fillId="0" borderId="0" xfId="0" quotePrefix="1" applyFont="1" applyAlignment="1">
      <alignment wrapText="1"/>
    </xf>
    <xf numFmtId="0" fontId="7" fillId="0" borderId="74" xfId="0" applyFont="1" applyBorder="1" applyAlignment="1">
      <alignment horizontal="center" vertical="center" wrapText="1"/>
    </xf>
    <xf numFmtId="0" fontId="7" fillId="0" borderId="75" xfId="0" applyFont="1" applyBorder="1" applyAlignment="1">
      <alignment horizontal="center" vertical="center" wrapText="1"/>
    </xf>
    <xf numFmtId="215" fontId="7" fillId="0" borderId="67" xfId="0" applyNumberFormat="1" applyFont="1" applyBorder="1" applyAlignment="1">
      <alignment horizontal="center" vertical="center" wrapText="1"/>
    </xf>
    <xf numFmtId="215" fontId="7" fillId="59" borderId="66" xfId="0" applyNumberFormat="1" applyFont="1" applyFill="1" applyBorder="1" applyAlignment="1">
      <alignment horizontal="center" vertical="center"/>
    </xf>
    <xf numFmtId="215" fontId="7" fillId="59" borderId="50" xfId="0" applyNumberFormat="1" applyFont="1" applyFill="1" applyBorder="1" applyAlignment="1">
      <alignment horizontal="center" vertical="center"/>
    </xf>
    <xf numFmtId="0" fontId="7" fillId="59" borderId="74" xfId="0" applyFont="1" applyFill="1" applyBorder="1" applyAlignment="1">
      <alignment horizontal="center" vertical="center"/>
    </xf>
    <xf numFmtId="0" fontId="7" fillId="59" borderId="75" xfId="0" applyFont="1" applyFill="1" applyBorder="1" applyAlignment="1">
      <alignment horizontal="center" vertical="center"/>
    </xf>
    <xf numFmtId="215" fontId="7" fillId="59" borderId="64" xfId="0" applyNumberFormat="1" applyFont="1" applyFill="1" applyBorder="1" applyAlignment="1">
      <alignment horizontal="center" vertical="top"/>
    </xf>
    <xf numFmtId="215" fontId="7" fillId="59" borderId="5" xfId="0" applyNumberFormat="1" applyFont="1" applyFill="1" applyBorder="1" applyAlignment="1">
      <alignment horizontal="center" vertical="top"/>
    </xf>
    <xf numFmtId="215" fontId="7" fillId="59" borderId="73" xfId="3" applyNumberFormat="1" applyFont="1" applyFill="1" applyBorder="1" applyAlignment="1">
      <alignment horizontal="center"/>
    </xf>
    <xf numFmtId="215" fontId="7" fillId="59" borderId="19" xfId="3" applyNumberFormat="1" applyFont="1" applyFill="1" applyBorder="1" applyAlignment="1">
      <alignment horizontal="center"/>
    </xf>
    <xf numFmtId="0" fontId="8" fillId="0" borderId="0" xfId="0" applyFont="1" applyAlignment="1">
      <alignment wrapText="1"/>
    </xf>
    <xf numFmtId="215" fontId="7" fillId="59" borderId="66" xfId="0" applyNumberFormat="1" applyFont="1" applyFill="1" applyBorder="1" applyAlignment="1">
      <alignment horizontal="center"/>
    </xf>
    <xf numFmtId="215" fontId="7" fillId="59" borderId="67" xfId="0" applyNumberFormat="1" applyFont="1" applyFill="1" applyBorder="1" applyAlignment="1">
      <alignment horizontal="center"/>
    </xf>
    <xf numFmtId="0" fontId="8" fillId="0" borderId="0" xfId="0" applyFont="1" applyAlignment="1">
      <alignment horizontal="left" wrapText="1"/>
    </xf>
    <xf numFmtId="0" fontId="15" fillId="59" borderId="79" xfId="0" applyFont="1" applyFill="1" applyBorder="1" applyAlignment="1">
      <alignment horizontal="justify" vertical="top" wrapText="1"/>
    </xf>
    <xf numFmtId="0" fontId="15" fillId="59" borderId="48" xfId="0" applyFont="1" applyFill="1" applyBorder="1" applyAlignment="1">
      <alignment horizontal="justify" vertical="top" wrapText="1"/>
    </xf>
    <xf numFmtId="0" fontId="15" fillId="59" borderId="6" xfId="0" applyFont="1" applyFill="1" applyBorder="1" applyAlignment="1">
      <alignment horizontal="left" vertical="top" wrapText="1"/>
    </xf>
    <xf numFmtId="0" fontId="15" fillId="59" borderId="0" xfId="0" applyFont="1" applyFill="1" applyAlignment="1">
      <alignment horizontal="left" vertical="top" wrapText="1"/>
    </xf>
    <xf numFmtId="0" fontId="15" fillId="59" borderId="8" xfId="0" applyFont="1" applyFill="1" applyBorder="1" applyAlignment="1">
      <alignment horizontal="justify" vertical="top" wrapText="1"/>
    </xf>
    <xf numFmtId="0" fontId="15" fillId="59" borderId="1" xfId="0" applyFont="1" applyFill="1" applyBorder="1" applyAlignment="1">
      <alignment horizontal="justify" vertical="top" wrapText="1"/>
    </xf>
    <xf numFmtId="0" fontId="8" fillId="0" borderId="0" xfId="3" applyFont="1" applyAlignment="1">
      <alignment vertical="top" wrapText="1"/>
    </xf>
    <xf numFmtId="215" fontId="7" fillId="59" borderId="73" xfId="3" applyNumberFormat="1" applyFont="1" applyFill="1" applyBorder="1" applyAlignment="1">
      <alignment horizontal="center" vertical="top"/>
    </xf>
    <xf numFmtId="215" fontId="7" fillId="59" borderId="20" xfId="3" applyNumberFormat="1" applyFont="1" applyFill="1" applyBorder="1" applyAlignment="1">
      <alignment horizontal="center" vertical="top"/>
    </xf>
    <xf numFmtId="215" fontId="7" fillId="59" borderId="78" xfId="3" applyNumberFormat="1" applyFont="1" applyFill="1" applyBorder="1" applyAlignment="1">
      <alignment horizontal="center" vertical="top"/>
    </xf>
    <xf numFmtId="0" fontId="7" fillId="59" borderId="55" xfId="3" applyFont="1" applyFill="1" applyBorder="1" applyAlignment="1">
      <alignment horizontal="left" vertical="top"/>
    </xf>
    <xf numFmtId="0" fontId="7" fillId="59" borderId="61" xfId="3" applyFont="1" applyFill="1" applyBorder="1" applyAlignment="1">
      <alignment horizontal="left" vertical="top"/>
    </xf>
    <xf numFmtId="215" fontId="7" fillId="59" borderId="66" xfId="3" applyNumberFormat="1" applyFont="1" applyFill="1" applyBorder="1" applyAlignment="1">
      <alignment horizontal="center"/>
    </xf>
    <xf numFmtId="215" fontId="7" fillId="59" borderId="67" xfId="3" applyNumberFormat="1" applyFont="1" applyFill="1" applyBorder="1" applyAlignment="1">
      <alignment horizontal="center"/>
    </xf>
    <xf numFmtId="0" fontId="7" fillId="59" borderId="74" xfId="3" applyFont="1" applyFill="1" applyBorder="1" applyAlignment="1">
      <alignment horizontal="center" vertical="center"/>
    </xf>
    <xf numFmtId="0" fontId="7" fillId="59" borderId="75" xfId="3" applyFont="1" applyFill="1" applyBorder="1" applyAlignment="1">
      <alignment horizontal="center" vertical="center"/>
    </xf>
    <xf numFmtId="0" fontId="0" fillId="0" borderId="0" xfId="0" applyAlignment="1">
      <alignment wrapText="1"/>
    </xf>
    <xf numFmtId="215" fontId="8" fillId="0" borderId="12" xfId="0" applyNumberFormat="1" applyFont="1" applyBorder="1" applyAlignment="1">
      <alignment horizontal="justify" vertical="top" wrapText="1"/>
    </xf>
    <xf numFmtId="215" fontId="8" fillId="0" borderId="0" xfId="0" applyNumberFormat="1" applyFont="1" applyAlignment="1">
      <alignment horizontal="justify" vertical="top" wrapText="1"/>
    </xf>
    <xf numFmtId="215" fontId="8" fillId="0" borderId="13" xfId="0" applyNumberFormat="1" applyFont="1" applyBorder="1" applyAlignment="1">
      <alignment horizontal="justify" vertical="top" wrapText="1"/>
    </xf>
    <xf numFmtId="215" fontId="7" fillId="59" borderId="64" xfId="0" applyNumberFormat="1" applyFont="1" applyFill="1" applyBorder="1" applyAlignment="1">
      <alignment horizontal="center" vertical="top" wrapText="1"/>
    </xf>
    <xf numFmtId="215" fontId="7" fillId="59" borderId="5" xfId="0" applyNumberFormat="1" applyFont="1" applyFill="1" applyBorder="1" applyAlignment="1">
      <alignment horizontal="center" vertical="top" wrapText="1"/>
    </xf>
    <xf numFmtId="0" fontId="7" fillId="59" borderId="55" xfId="0" applyFont="1" applyFill="1" applyBorder="1" applyAlignment="1">
      <alignment horizontal="center" vertical="top" wrapText="1"/>
    </xf>
    <xf numFmtId="0" fontId="7" fillId="59" borderId="61" xfId="0" applyFont="1" applyFill="1" applyBorder="1" applyAlignment="1">
      <alignment horizontal="center" vertical="top" wrapText="1"/>
    </xf>
    <xf numFmtId="0" fontId="7" fillId="59" borderId="18" xfId="0" applyFont="1" applyFill="1" applyBorder="1" applyAlignment="1">
      <alignment horizontal="left" wrapText="1"/>
    </xf>
    <xf numFmtId="0" fontId="7" fillId="59" borderId="20" xfId="0" applyFont="1" applyFill="1" applyBorder="1" applyAlignment="1">
      <alignment horizontal="left" wrapText="1"/>
    </xf>
    <xf numFmtId="0" fontId="7" fillId="59" borderId="78" xfId="0" applyFont="1" applyFill="1" applyBorder="1" applyAlignment="1">
      <alignment horizontal="left" wrapText="1"/>
    </xf>
    <xf numFmtId="215" fontId="7" fillId="59" borderId="74" xfId="0" applyNumberFormat="1" applyFont="1" applyFill="1" applyBorder="1" applyAlignment="1">
      <alignment horizontal="center" wrapText="1"/>
    </xf>
    <xf numFmtId="215" fontId="7" fillId="59" borderId="66" xfId="0" applyNumberFormat="1" applyFont="1" applyFill="1" applyBorder="1" applyAlignment="1">
      <alignment horizontal="center" wrapText="1"/>
    </xf>
    <xf numFmtId="215" fontId="8" fillId="0" borderId="92" xfId="0" applyNumberFormat="1" applyFont="1" applyBorder="1" applyAlignment="1">
      <alignment horizontal="left" wrapText="1"/>
    </xf>
    <xf numFmtId="215" fontId="8" fillId="0" borderId="49" xfId="0" applyNumberFormat="1" applyFont="1" applyBorder="1" applyAlignment="1">
      <alignment horizontal="left" wrapText="1"/>
    </xf>
    <xf numFmtId="215" fontId="8" fillId="0" borderId="77" xfId="0" applyNumberFormat="1" applyFont="1" applyBorder="1" applyAlignment="1">
      <alignment horizontal="left" wrapText="1"/>
    </xf>
    <xf numFmtId="0" fontId="8" fillId="0" borderId="0" xfId="0" applyFont="1" applyAlignment="1">
      <alignment vertical="center" wrapText="1"/>
    </xf>
    <xf numFmtId="0" fontId="8" fillId="0" borderId="11" xfId="0" applyFont="1" applyBorder="1" applyAlignment="1">
      <alignment horizontal="left" vertical="top" wrapText="1"/>
    </xf>
    <xf numFmtId="0" fontId="8" fillId="0" borderId="56" xfId="0" applyFont="1" applyBorder="1" applyAlignment="1">
      <alignment horizontal="left" vertical="top" wrapText="1"/>
    </xf>
    <xf numFmtId="0" fontId="8" fillId="0" borderId="52" xfId="0" applyFont="1" applyBorder="1" applyAlignment="1">
      <alignment horizontal="left" vertical="top" wrapText="1"/>
    </xf>
    <xf numFmtId="0" fontId="8" fillId="0" borderId="72" xfId="0" applyFont="1" applyBorder="1" applyAlignment="1">
      <alignment horizontal="left" vertical="top" wrapText="1"/>
    </xf>
    <xf numFmtId="0" fontId="8" fillId="0" borderId="0" xfId="3" quotePrefix="1" applyFont="1" applyAlignment="1">
      <alignment vertical="top" wrapText="1"/>
    </xf>
    <xf numFmtId="215" fontId="8" fillId="0" borderId="0" xfId="3" applyNumberFormat="1" applyFont="1" applyAlignment="1">
      <alignment wrapText="1"/>
    </xf>
    <xf numFmtId="215" fontId="7" fillId="59" borderId="73" xfId="0" quotePrefix="1" applyNumberFormat="1" applyFont="1" applyFill="1" applyBorder="1" applyAlignment="1">
      <alignment horizontal="center"/>
    </xf>
    <xf numFmtId="215" fontId="7" fillId="59" borderId="78" xfId="0" quotePrefix="1" applyNumberFormat="1" applyFont="1" applyFill="1" applyBorder="1" applyAlignment="1">
      <alignment horizontal="center"/>
    </xf>
    <xf numFmtId="0" fontId="8" fillId="0" borderId="0" xfId="3" quotePrefix="1" applyFont="1" applyAlignment="1">
      <alignment horizontal="justify" vertical="top" wrapText="1"/>
    </xf>
    <xf numFmtId="0" fontId="8" fillId="0" borderId="0" xfId="3" applyFont="1" applyAlignment="1">
      <alignment horizontal="justify" vertical="top" wrapText="1"/>
    </xf>
    <xf numFmtId="0" fontId="8" fillId="0" borderId="0" xfId="3" applyFont="1" applyAlignment="1">
      <alignment wrapText="1"/>
    </xf>
    <xf numFmtId="215" fontId="7" fillId="0" borderId="73" xfId="1" applyNumberFormat="1" applyFont="1" applyFill="1" applyBorder="1" applyAlignment="1">
      <alignment horizontal="center" vertical="center" wrapText="1"/>
    </xf>
    <xf numFmtId="215" fontId="7" fillId="0" borderId="78" xfId="1" applyNumberFormat="1" applyFont="1" applyFill="1" applyBorder="1" applyAlignment="1">
      <alignment horizontal="center" vertical="center" wrapText="1"/>
    </xf>
    <xf numFmtId="215" fontId="7" fillId="0" borderId="51" xfId="1" applyNumberFormat="1" applyFont="1" applyFill="1" applyBorder="1" applyAlignment="1">
      <alignment horizontal="center" vertical="center" wrapText="1"/>
    </xf>
    <xf numFmtId="215" fontId="7" fillId="0" borderId="72" xfId="1" applyNumberFormat="1" applyFont="1" applyFill="1" applyBorder="1" applyAlignment="1">
      <alignment horizontal="center" vertical="center" wrapText="1"/>
    </xf>
    <xf numFmtId="215" fontId="8" fillId="0" borderId="15" xfId="1" applyNumberFormat="1" applyFont="1" applyFill="1" applyBorder="1" applyAlignment="1">
      <alignment horizontal="justify" vertical="top" wrapText="1"/>
    </xf>
    <xf numFmtId="215" fontId="7" fillId="0" borderId="50" xfId="1" applyNumberFormat="1" applyFont="1" applyFill="1" applyBorder="1" applyAlignment="1">
      <alignment horizontal="center" vertical="center" wrapText="1"/>
    </xf>
    <xf numFmtId="215" fontId="7" fillId="59" borderId="73" xfId="0" applyNumberFormat="1" applyFont="1" applyFill="1" applyBorder="1" applyAlignment="1">
      <alignment horizontal="center" vertical="center" wrapText="1"/>
    </xf>
    <xf numFmtId="215" fontId="7" fillId="59" borderId="20" xfId="0" applyNumberFormat="1" applyFont="1" applyFill="1" applyBorder="1" applyAlignment="1">
      <alignment horizontal="center" vertical="center" wrapText="1"/>
    </xf>
    <xf numFmtId="215" fontId="7" fillId="59" borderId="19" xfId="0" applyNumberFormat="1" applyFont="1" applyFill="1" applyBorder="1" applyAlignment="1">
      <alignment horizontal="center" vertical="center" wrapText="1"/>
    </xf>
    <xf numFmtId="215" fontId="8" fillId="0" borderId="0" xfId="0" applyNumberFormat="1" applyFont="1" applyAlignment="1">
      <alignment horizontal="left" vertical="top" wrapText="1"/>
    </xf>
    <xf numFmtId="0" fontId="8" fillId="0" borderId="0" xfId="0" applyFont="1" applyAlignment="1">
      <alignment horizontal="left" vertical="top"/>
    </xf>
    <xf numFmtId="14" fontId="7" fillId="59" borderId="66" xfId="0" applyNumberFormat="1" applyFont="1" applyFill="1" applyBorder="1" applyAlignment="1">
      <alignment horizontal="center" vertical="top"/>
    </xf>
    <xf numFmtId="215" fontId="8" fillId="0" borderId="0" xfId="0" applyNumberFormat="1" applyFont="1" applyAlignment="1">
      <alignment horizontal="left"/>
    </xf>
    <xf numFmtId="215" fontId="7" fillId="59" borderId="66" xfId="0" applyNumberFormat="1" applyFont="1" applyFill="1" applyBorder="1" applyAlignment="1">
      <alignment horizontal="center" vertical="center" wrapText="1"/>
    </xf>
    <xf numFmtId="215" fontId="7" fillId="59" borderId="50" xfId="0" applyNumberFormat="1" applyFont="1" applyFill="1" applyBorder="1" applyAlignment="1">
      <alignment horizontal="center" vertical="center" wrapText="1"/>
    </xf>
    <xf numFmtId="215" fontId="7" fillId="59" borderId="67" xfId="0" applyNumberFormat="1" applyFont="1" applyFill="1" applyBorder="1" applyAlignment="1">
      <alignment horizontal="center" vertical="center" wrapText="1"/>
    </xf>
    <xf numFmtId="215" fontId="7" fillId="59" borderId="62" xfId="0" applyNumberFormat="1" applyFont="1" applyFill="1" applyBorder="1" applyAlignment="1">
      <alignment horizontal="center" vertical="center" wrapText="1"/>
    </xf>
    <xf numFmtId="0" fontId="10" fillId="0" borderId="0" xfId="0" applyFont="1" applyAlignment="1">
      <alignment horizontal="left" wrapText="1"/>
    </xf>
    <xf numFmtId="0" fontId="10" fillId="70" borderId="11" xfId="0" applyFont="1" applyFill="1" applyBorder="1" applyAlignment="1">
      <alignment horizontal="center"/>
    </xf>
    <xf numFmtId="0" fontId="10" fillId="70" borderId="50" xfId="0" applyFont="1" applyFill="1" applyBorder="1" applyAlignment="1">
      <alignment horizontal="left" vertical="top"/>
    </xf>
    <xf numFmtId="0" fontId="10" fillId="70" borderId="50" xfId="0" applyFont="1" applyFill="1" applyBorder="1" applyAlignment="1">
      <alignment horizontal="center"/>
    </xf>
    <xf numFmtId="0" fontId="10" fillId="70" borderId="50" xfId="0" applyFont="1" applyFill="1" applyBorder="1" applyAlignment="1">
      <alignment horizontal="left" vertical="center"/>
    </xf>
    <xf numFmtId="0" fontId="0" fillId="0" borderId="0" xfId="0" applyAlignment="1">
      <alignment horizontal="left" vertical="top"/>
    </xf>
    <xf numFmtId="0" fontId="15" fillId="59" borderId="54" xfId="0" applyFont="1" applyFill="1" applyBorder="1" applyAlignment="1">
      <alignment horizontal="justify" vertical="top" wrapText="1"/>
    </xf>
    <xf numFmtId="0" fontId="15" fillId="59" borderId="9" xfId="0" applyFont="1" applyFill="1" applyBorder="1" applyAlignment="1">
      <alignment horizontal="justify" vertical="top" wrapText="1"/>
    </xf>
    <xf numFmtId="14" fontId="7" fillId="59" borderId="73" xfId="0" applyNumberFormat="1" applyFont="1" applyFill="1" applyBorder="1" applyAlignment="1">
      <alignment horizontal="center" wrapText="1"/>
    </xf>
    <xf numFmtId="14" fontId="7" fillId="59" borderId="78" xfId="0" applyNumberFormat="1" applyFont="1" applyFill="1" applyBorder="1" applyAlignment="1">
      <alignment horizontal="center" wrapText="1"/>
    </xf>
    <xf numFmtId="0" fontId="7" fillId="0" borderId="0" xfId="0" applyFont="1" applyAlignment="1">
      <alignment horizontal="left" vertical="top" wrapText="1"/>
    </xf>
    <xf numFmtId="0" fontId="157" fillId="0" borderId="0" xfId="15694" applyFont="1" applyAlignment="1">
      <alignment horizontal="left" vertical="center"/>
    </xf>
    <xf numFmtId="0" fontId="156" fillId="0" borderId="0" xfId="15694"/>
    <xf numFmtId="0" fontId="158" fillId="0" borderId="0" xfId="15694" applyFont="1" applyAlignment="1">
      <alignment horizontal="left" vertical="top"/>
    </xf>
    <xf numFmtId="0" fontId="157" fillId="0" borderId="0" xfId="15694" applyFont="1" applyAlignment="1">
      <alignment horizontal="left" vertical="top" wrapText="1"/>
    </xf>
    <xf numFmtId="0" fontId="157" fillId="2" borderId="0" xfId="15694" applyFont="1" applyFill="1" applyAlignment="1">
      <alignment horizontal="left" vertical="top" wrapText="1"/>
    </xf>
    <xf numFmtId="0" fontId="159" fillId="0" borderId="0" xfId="15694" applyFont="1" applyAlignment="1">
      <alignment horizontal="left" vertical="top" wrapText="1"/>
    </xf>
    <xf numFmtId="0" fontId="160" fillId="0" borderId="0" xfId="15694" applyFont="1" applyAlignment="1">
      <alignment horizontal="left" vertical="top" wrapText="1"/>
    </xf>
    <xf numFmtId="0" fontId="161" fillId="0" borderId="0" xfId="15694" applyFont="1" applyAlignment="1">
      <alignment horizontal="left" vertical="top" wrapText="1"/>
    </xf>
    <xf numFmtId="0" fontId="162" fillId="0" borderId="0" xfId="15694" applyFont="1" applyAlignment="1">
      <alignment horizontal="left" vertical="top" wrapText="1"/>
    </xf>
    <xf numFmtId="0" fontId="163" fillId="0" borderId="0" xfId="15694" applyFont="1" applyAlignment="1">
      <alignment horizontal="left" vertical="center"/>
    </xf>
    <xf numFmtId="0" fontId="161" fillId="2" borderId="0" xfId="15694" applyFont="1" applyFill="1" applyAlignment="1">
      <alignment horizontal="left" vertical="top" wrapText="1"/>
    </xf>
    <xf numFmtId="0" fontId="164" fillId="76" borderId="93" xfId="15694" applyFont="1" applyFill="1" applyBorder="1" applyAlignment="1">
      <alignment horizontal="center" vertical="center" wrapText="1"/>
    </xf>
    <xf numFmtId="0" fontId="164" fillId="76" borderId="93" xfId="15694" applyFont="1" applyFill="1" applyBorder="1" applyAlignment="1">
      <alignment horizontal="left" vertical="center" wrapText="1"/>
    </xf>
    <xf numFmtId="0" fontId="164" fillId="77" borderId="93" xfId="15694" applyFont="1" applyFill="1" applyBorder="1" applyAlignment="1">
      <alignment horizontal="center" vertical="center" wrapText="1"/>
    </xf>
    <xf numFmtId="0" fontId="159" fillId="76" borderId="93" xfId="15694" applyFont="1" applyFill="1" applyBorder="1" applyAlignment="1">
      <alignment horizontal="center" vertical="center" wrapText="1"/>
    </xf>
    <xf numFmtId="0" fontId="164" fillId="0" borderId="0" xfId="15694" applyFont="1" applyAlignment="1">
      <alignment horizontal="left" vertical="center" wrapText="1"/>
    </xf>
    <xf numFmtId="0" fontId="165" fillId="0" borderId="0" xfId="15694" applyFont="1" applyAlignment="1">
      <alignment horizontal="left" vertical="center" wrapText="1"/>
    </xf>
    <xf numFmtId="0" fontId="165" fillId="0" borderId="0" xfId="15694" applyFont="1" applyAlignment="1">
      <alignment vertical="center"/>
    </xf>
    <xf numFmtId="2" fontId="166" fillId="78" borderId="0" xfId="15694" applyNumberFormat="1" applyFont="1" applyFill="1" applyAlignment="1">
      <alignment horizontal="center" vertical="center" wrapText="1"/>
    </xf>
    <xf numFmtId="0" fontId="166" fillId="78" borderId="0" xfId="15694" applyFont="1" applyFill="1" applyAlignment="1">
      <alignment horizontal="center" vertical="center" wrapText="1"/>
    </xf>
    <xf numFmtId="0" fontId="167" fillId="78" borderId="0" xfId="15694" applyFont="1" applyFill="1" applyAlignment="1">
      <alignment horizontal="left" vertical="top" wrapText="1"/>
    </xf>
    <xf numFmtId="0" fontId="167" fillId="79" borderId="0" xfId="15694" applyFont="1" applyFill="1" applyAlignment="1">
      <alignment horizontal="left" vertical="top" wrapText="1"/>
    </xf>
    <xf numFmtId="0" fontId="168" fillId="78" borderId="0" xfId="15694" applyFont="1" applyFill="1" applyAlignment="1">
      <alignment horizontal="left" vertical="top" wrapText="1"/>
    </xf>
    <xf numFmtId="0" fontId="169" fillId="78" borderId="0" xfId="15694" applyFont="1" applyFill="1" applyAlignment="1">
      <alignment horizontal="left" vertical="top" wrapText="1"/>
    </xf>
    <xf numFmtId="0" fontId="170" fillId="78" borderId="0" xfId="15694" applyFont="1" applyFill="1" applyAlignment="1">
      <alignment horizontal="left" vertical="top" wrapText="1"/>
    </xf>
    <xf numFmtId="0" fontId="171" fillId="78" borderId="0" xfId="15694" applyFont="1" applyFill="1" applyAlignment="1">
      <alignment horizontal="left" vertical="top" wrapText="1"/>
    </xf>
    <xf numFmtId="0" fontId="165" fillId="0" borderId="0" xfId="15694" applyFont="1" applyAlignment="1">
      <alignment horizontal="left" wrapText="1"/>
    </xf>
    <xf numFmtId="0" fontId="165" fillId="0" borderId="0" xfId="15694" applyFont="1"/>
    <xf numFmtId="2" fontId="158" fillId="0" borderId="0" xfId="15694" applyNumberFormat="1" applyFont="1" applyAlignment="1">
      <alignment horizontal="center" vertical="top" wrapText="1"/>
    </xf>
    <xf numFmtId="0" fontId="158" fillId="0" borderId="0" xfId="15694" applyFont="1" applyAlignment="1">
      <alignment horizontal="center" vertical="top" wrapText="1"/>
    </xf>
    <xf numFmtId="0" fontId="158" fillId="0" borderId="0" xfId="15694" applyFont="1" applyAlignment="1">
      <alignment horizontal="left" vertical="top" wrapText="1"/>
    </xf>
    <xf numFmtId="0" fontId="158" fillId="2" borderId="0" xfId="15694" applyFont="1" applyFill="1" applyAlignment="1">
      <alignment horizontal="left" vertical="top" wrapText="1"/>
    </xf>
    <xf numFmtId="0" fontId="158" fillId="0" borderId="0" xfId="15694" applyFont="1" applyAlignment="1">
      <alignment horizontal="left" wrapText="1"/>
    </xf>
    <xf numFmtId="0" fontId="172" fillId="0" borderId="0" xfId="15694" applyFont="1"/>
    <xf numFmtId="2" fontId="172" fillId="0" borderId="0" xfId="15694" applyNumberFormat="1" applyFont="1" applyAlignment="1">
      <alignment horizontal="center" vertical="top" wrapText="1"/>
    </xf>
    <xf numFmtId="0" fontId="172" fillId="0" borderId="0" xfId="15694" applyFont="1" applyAlignment="1">
      <alignment horizontal="center" vertical="top" wrapText="1"/>
    </xf>
    <xf numFmtId="0" fontId="172" fillId="0" borderId="0" xfId="15694" applyFont="1" applyAlignment="1">
      <alignment horizontal="left" vertical="top" wrapText="1"/>
    </xf>
    <xf numFmtId="0" fontId="172" fillId="2" borderId="0" xfId="15694" applyFont="1" applyFill="1" applyAlignment="1">
      <alignment horizontal="left" vertical="top" wrapText="1"/>
    </xf>
    <xf numFmtId="0" fontId="172" fillId="0" borderId="0" xfId="15694" applyFont="1" applyAlignment="1">
      <alignment horizontal="left" wrapText="1"/>
    </xf>
    <xf numFmtId="0" fontId="173" fillId="0" borderId="0" xfId="15694" applyFont="1" applyAlignment="1">
      <alignment horizontal="left"/>
    </xf>
    <xf numFmtId="0" fontId="174" fillId="0" borderId="0" xfId="15694" applyFont="1"/>
    <xf numFmtId="2" fontId="158" fillId="0" borderId="0" xfId="15694" applyNumberFormat="1" applyFont="1" applyAlignment="1">
      <alignment horizontal="left" vertical="top" wrapText="1"/>
    </xf>
    <xf numFmtId="0" fontId="158" fillId="2" borderId="0" xfId="15694" applyFont="1" applyFill="1" applyAlignment="1">
      <alignment horizontal="left" vertical="top"/>
    </xf>
    <xf numFmtId="2" fontId="167" fillId="78" borderId="0" xfId="15694" applyNumberFormat="1" applyFont="1" applyFill="1" applyAlignment="1">
      <alignment horizontal="center" vertical="top" wrapText="1"/>
    </xf>
    <xf numFmtId="0" fontId="169" fillId="78" borderId="0" xfId="15694" applyFont="1" applyFill="1" applyAlignment="1">
      <alignment horizontal="center" vertical="top" wrapText="1"/>
    </xf>
    <xf numFmtId="0" fontId="169" fillId="80" borderId="0" xfId="15694" applyFont="1" applyFill="1" applyAlignment="1">
      <alignment horizontal="left" vertical="top" wrapText="1"/>
    </xf>
    <xf numFmtId="0" fontId="169" fillId="0" borderId="0" xfId="15694" applyFont="1" applyAlignment="1">
      <alignment horizontal="left" wrapText="1"/>
    </xf>
    <xf numFmtId="0" fontId="159" fillId="0" borderId="0" xfId="15694" applyFont="1" applyAlignment="1">
      <alignment horizontal="center" vertical="top" wrapText="1"/>
    </xf>
    <xf numFmtId="0" fontId="159" fillId="2" borderId="0" xfId="15694" applyFont="1" applyFill="1" applyAlignment="1">
      <alignment horizontal="left" vertical="top" wrapText="1"/>
    </xf>
    <xf numFmtId="0" fontId="176" fillId="0" borderId="0" xfId="15694" applyFont="1" applyAlignment="1">
      <alignment horizontal="left" vertical="top"/>
    </xf>
    <xf numFmtId="49" fontId="158" fillId="0" borderId="0" xfId="15694" applyNumberFormat="1" applyFont="1" applyAlignment="1">
      <alignment horizontal="left" vertical="top" wrapText="1"/>
    </xf>
    <xf numFmtId="0" fontId="173" fillId="0" borderId="0" xfId="15694" applyFont="1" applyAlignment="1">
      <alignment horizontal="left" vertical="top"/>
    </xf>
    <xf numFmtId="0" fontId="158" fillId="0" borderId="0" xfId="15694" applyFont="1" applyAlignment="1">
      <alignment horizontal="left"/>
    </xf>
    <xf numFmtId="0" fontId="172" fillId="0" borderId="0" xfId="15694" applyFont="1" applyAlignment="1">
      <alignment horizontal="left"/>
    </xf>
    <xf numFmtId="0" fontId="158" fillId="0" borderId="0" xfId="15694" quotePrefix="1" applyFont="1" applyAlignment="1">
      <alignment horizontal="center" vertical="top" wrapText="1"/>
    </xf>
    <xf numFmtId="0" fontId="158" fillId="0" borderId="0" xfId="15694" quotePrefix="1" applyFont="1" applyAlignment="1">
      <alignment horizontal="left" vertical="top" wrapText="1"/>
    </xf>
    <xf numFmtId="188" fontId="158" fillId="0" borderId="0" xfId="15694" applyNumberFormat="1" applyFont="1" applyAlignment="1">
      <alignment horizontal="center" vertical="top" wrapText="1"/>
    </xf>
    <xf numFmtId="2" fontId="167" fillId="80" borderId="0" xfId="15694" applyNumberFormat="1" applyFont="1" applyFill="1" applyAlignment="1">
      <alignment horizontal="center" vertical="top" wrapText="1"/>
    </xf>
    <xf numFmtId="0" fontId="169" fillId="80" borderId="0" xfId="15694" applyFont="1" applyFill="1" applyAlignment="1">
      <alignment horizontal="center" vertical="top" wrapText="1"/>
    </xf>
    <xf numFmtId="0" fontId="166" fillId="78" borderId="0" xfId="15694" applyFont="1" applyFill="1" applyAlignment="1">
      <alignment horizontal="left" vertical="top" wrapText="1"/>
    </xf>
    <xf numFmtId="0" fontId="172" fillId="0" borderId="0" xfId="15694" applyFont="1" applyAlignment="1">
      <alignment horizontal="left" vertical="top"/>
    </xf>
    <xf numFmtId="0" fontId="172" fillId="2" borderId="0" xfId="15694" applyFont="1" applyFill="1" applyAlignment="1">
      <alignment horizontal="left" vertical="top"/>
    </xf>
    <xf numFmtId="0" fontId="159" fillId="0" borderId="0" xfId="15694" quotePrefix="1" applyFont="1" applyAlignment="1">
      <alignment horizontal="left" vertical="top" wrapText="1"/>
    </xf>
    <xf numFmtId="0" fontId="172" fillId="0" borderId="0" xfId="15694" applyFont="1" applyAlignment="1">
      <alignment vertical="top" wrapText="1"/>
    </xf>
    <xf numFmtId="0" fontId="158" fillId="0" borderId="0" xfId="15694" applyFont="1" applyAlignment="1">
      <alignment vertical="top" wrapText="1"/>
    </xf>
    <xf numFmtId="0" fontId="169" fillId="0" borderId="0" xfId="15694" applyFont="1" applyAlignment="1">
      <alignment horizontal="left" vertical="center" wrapText="1"/>
    </xf>
    <xf numFmtId="2" fontId="166" fillId="78" borderId="0" xfId="15694" applyNumberFormat="1" applyFont="1" applyFill="1" applyAlignment="1">
      <alignment horizontal="center" vertical="top" wrapText="1"/>
    </xf>
    <xf numFmtId="0" fontId="159" fillId="0" borderId="0" xfId="15694" applyFont="1" applyAlignment="1">
      <alignment vertical="top"/>
    </xf>
    <xf numFmtId="0" fontId="158" fillId="2" borderId="0" xfId="15694" applyFont="1" applyFill="1" applyAlignment="1">
      <alignment vertical="top" wrapText="1"/>
    </xf>
    <xf numFmtId="0" fontId="158" fillId="0" borderId="0" xfId="15694" applyFont="1" applyAlignment="1">
      <alignment vertical="top"/>
    </xf>
    <xf numFmtId="0" fontId="172" fillId="0" borderId="0" xfId="15694" applyFont="1" applyAlignment="1">
      <alignment vertical="top"/>
    </xf>
    <xf numFmtId="0" fontId="158" fillId="2" borderId="0" xfId="15694" applyFont="1" applyFill="1" applyAlignment="1">
      <alignment vertical="top"/>
    </xf>
    <xf numFmtId="0" fontId="176" fillId="0" borderId="0" xfId="15694" applyFont="1" applyAlignment="1">
      <alignment vertical="top"/>
    </xf>
    <xf numFmtId="0" fontId="156" fillId="2" borderId="0" xfId="15694" applyFill="1"/>
    <xf numFmtId="0" fontId="158" fillId="0" borderId="0" xfId="15694" applyFont="1" applyAlignment="1">
      <alignment horizontal="center" vertical="center" wrapText="1"/>
    </xf>
    <xf numFmtId="0" fontId="173" fillId="0" borderId="0" xfId="15694" applyFont="1" applyAlignment="1">
      <alignment horizontal="center" vertical="center" wrapText="1"/>
    </xf>
    <xf numFmtId="0" fontId="173" fillId="0" borderId="0" xfId="15694" applyFont="1" applyAlignment="1">
      <alignment horizontal="left" vertical="top" wrapText="1"/>
    </xf>
    <xf numFmtId="0" fontId="173" fillId="2" borderId="0" xfId="15694" applyFont="1" applyFill="1" applyAlignment="1">
      <alignment horizontal="left" vertical="top" wrapText="1"/>
    </xf>
    <xf numFmtId="0" fontId="180" fillId="0" borderId="0" xfId="15694" applyFont="1" applyAlignment="1">
      <alignment horizontal="left" vertical="top" wrapText="1"/>
    </xf>
    <xf numFmtId="0" fontId="134" fillId="0" borderId="0" xfId="15694" applyFont="1" applyAlignment="1">
      <alignment horizontal="left" wrapText="1"/>
    </xf>
    <xf numFmtId="0" fontId="134" fillId="0" borderId="0" xfId="15694" applyFont="1"/>
    <xf numFmtId="0" fontId="134" fillId="2" borderId="0" xfId="15694" applyFont="1" applyFill="1"/>
    <xf numFmtId="0" fontId="173" fillId="0" borderId="0" xfId="15694" applyFont="1"/>
    <xf numFmtId="0" fontId="98" fillId="2" borderId="0" xfId="15695" applyFill="1" applyAlignment="1">
      <alignment horizontal="left" vertical="top"/>
    </xf>
    <xf numFmtId="0" fontId="98" fillId="2" borderId="0" xfId="15695" quotePrefix="1" applyFill="1" applyAlignment="1">
      <alignment horizontal="left" vertical="top" wrapText="1"/>
    </xf>
  </cellXfs>
  <cellStyles count="15696">
    <cellStyle name="%" xfId="15261" xr:uid="{00000000-0005-0000-0000-000000000000}"/>
    <cellStyle name="_Allocation" xfId="15268" xr:uid="{00000000-0005-0000-0000-000001000000}"/>
    <cellStyle name="_And" xfId="15269" xr:uid="{00000000-0005-0000-0000-000002000000}"/>
    <cellStyle name="_Book1" xfId="15270" xr:uid="{00000000-0005-0000-0000-000003000000}"/>
    <cellStyle name="_Book18" xfId="15271" xr:uid="{00000000-0005-0000-0000-000004000000}"/>
    <cellStyle name="_Book2" xfId="15272" xr:uid="{00000000-0005-0000-0000-000005000000}"/>
    <cellStyle name="_Column1" xfId="15273" xr:uid="{00000000-0005-0000-0000-000006000000}"/>
    <cellStyle name="_Column1 2" xfId="15274" xr:uid="{00000000-0005-0000-0000-000007000000}"/>
    <cellStyle name="_Column1_BPCIL Related Party Transactions 2004" xfId="15275" xr:uid="{00000000-0005-0000-0000-000008000000}"/>
    <cellStyle name="_Column1_BPCIL Related Party Transactions 2004 2" xfId="15276" xr:uid="{00000000-0005-0000-0000-000009000000}"/>
    <cellStyle name="_Column1_BPCIL Related Party Transactions 2004-Final 23.03.05" xfId="15277" xr:uid="{00000000-0005-0000-0000-00000A000000}"/>
    <cellStyle name="_Column1_BPCIL Related Party Transactions 2004-Final 23.03.05 2" xfId="15278" xr:uid="{00000000-0005-0000-0000-00000B000000}"/>
    <cellStyle name="_Column1_BPPL  Form 3CEB  Y.E. 31-03-2007" xfId="15279" xr:uid="{00000000-0005-0000-0000-00000C000000}"/>
    <cellStyle name="_Column1_BPPL  Form 3CEB  Y.E. 31-03-2007 2" xfId="15280" xr:uid="{00000000-0005-0000-0000-00000D000000}"/>
    <cellStyle name="_Column1_Dhiren J" xfId="15281" xr:uid="{00000000-0005-0000-0000-00000E000000}"/>
    <cellStyle name="_Column1_Dhiren J 2" xfId="15282" xr:uid="{00000000-0005-0000-0000-00000F000000}"/>
    <cellStyle name="_Column1_Final Financial Split 17-10-2007" xfId="15283" xr:uid="{00000000-0005-0000-0000-000010000000}"/>
    <cellStyle name="_Column1_Mapping 0073 250804am2" xfId="15284" xr:uid="{00000000-0005-0000-0000-000011000000}"/>
    <cellStyle name="_Column1_Mapping 0073 250804am2 2" xfId="15285" xr:uid="{00000000-0005-0000-0000-000012000000}"/>
    <cellStyle name="_Column1_Master TaskList-270704 COA" xfId="15286" xr:uid="{00000000-0005-0000-0000-000013000000}"/>
    <cellStyle name="_Column1_Master TaskList-270704 COA 2" xfId="15287" xr:uid="{00000000-0005-0000-0000-000014000000}"/>
    <cellStyle name="_Column1_Sheet2" xfId="15288" xr:uid="{00000000-0005-0000-0000-000015000000}"/>
    <cellStyle name="_Column1_Sheet2 2" xfId="15289" xr:uid="{00000000-0005-0000-0000-000016000000}"/>
    <cellStyle name="_Column2" xfId="15290" xr:uid="{00000000-0005-0000-0000-000017000000}"/>
    <cellStyle name="_Column2_BPCIL Related Party Transactions 2004" xfId="15291" xr:uid="{00000000-0005-0000-0000-000018000000}"/>
    <cellStyle name="_Column2_BPCIL Related Party Transactions 2004-Final 23.03.05" xfId="15292" xr:uid="{00000000-0005-0000-0000-000019000000}"/>
    <cellStyle name="_Column2_BPPL  Form 3CEB  Y.E. 31-03-2007" xfId="15293" xr:uid="{00000000-0005-0000-0000-00001A000000}"/>
    <cellStyle name="_Column2_Final Financial Split 17-10-2007" xfId="15294" xr:uid="{00000000-0005-0000-0000-00001B000000}"/>
    <cellStyle name="_Column2_Sheet2" xfId="15295" xr:uid="{00000000-0005-0000-0000-00001C000000}"/>
    <cellStyle name="_Column3" xfId="15296" xr:uid="{00000000-0005-0000-0000-00001D000000}"/>
    <cellStyle name="_Column3_BPCIL Related Party Transactions 2004" xfId="15297" xr:uid="{00000000-0005-0000-0000-00001E000000}"/>
    <cellStyle name="_Column3_BPCIL Related Party Transactions 2004-Final 23.03.05" xfId="15298" xr:uid="{00000000-0005-0000-0000-00001F000000}"/>
    <cellStyle name="_Column3_BPPL  Form 3CEB  Y.E. 31-03-2007" xfId="15299" xr:uid="{00000000-0005-0000-0000-000020000000}"/>
    <cellStyle name="_Column3_Final Financial Split 17-10-2007" xfId="15300" xr:uid="{00000000-0005-0000-0000-000021000000}"/>
    <cellStyle name="_Column3_Sheet2" xfId="15301" xr:uid="{00000000-0005-0000-0000-000022000000}"/>
    <cellStyle name="_Column4" xfId="15302" xr:uid="{00000000-0005-0000-0000-000023000000}"/>
    <cellStyle name="_Column4_BPCIL Related Party Transactions 2004" xfId="15303" xr:uid="{00000000-0005-0000-0000-000024000000}"/>
    <cellStyle name="_Column4_BPCIL Related Party Transactions 2004-Final 23.03.05" xfId="15304" xr:uid="{00000000-0005-0000-0000-000025000000}"/>
    <cellStyle name="_Column4_BPPL  Form 3CEB  Y.E. 31-03-2007" xfId="15305" xr:uid="{00000000-0005-0000-0000-000026000000}"/>
    <cellStyle name="_Column4_Final Financial Split 17-10-2007" xfId="15306" xr:uid="{00000000-0005-0000-0000-000027000000}"/>
    <cellStyle name="_Column4_Sheet2" xfId="15307" xr:uid="{00000000-0005-0000-0000-000028000000}"/>
    <cellStyle name="_Column5" xfId="15308" xr:uid="{00000000-0005-0000-0000-000029000000}"/>
    <cellStyle name="_Column5_BPCIL Related Party Transactions 2004" xfId="15309" xr:uid="{00000000-0005-0000-0000-00002A000000}"/>
    <cellStyle name="_Column5_BPCIL Related Party Transactions 2004-Final 23.03.05" xfId="15310" xr:uid="{00000000-0005-0000-0000-00002B000000}"/>
    <cellStyle name="_Column5_BPPL  Form 3CEB  Y.E. 31-03-2007" xfId="15311" xr:uid="{00000000-0005-0000-0000-00002C000000}"/>
    <cellStyle name="_Column5_Final Financial Split 17-10-2007" xfId="15312" xr:uid="{00000000-0005-0000-0000-00002D000000}"/>
    <cellStyle name="_Column5_Sheet2" xfId="15313" xr:uid="{00000000-0005-0000-0000-00002E000000}"/>
    <cellStyle name="_Column6" xfId="15314" xr:uid="{00000000-0005-0000-0000-00002F000000}"/>
    <cellStyle name="_Column6_BPCIL Related Party Transactions 2004" xfId="15315" xr:uid="{00000000-0005-0000-0000-000030000000}"/>
    <cellStyle name="_Column6_BPCIL Related Party Transactions 2004-Final 23.03.05" xfId="15316" xr:uid="{00000000-0005-0000-0000-000031000000}"/>
    <cellStyle name="_Column6_BPPL  Form 3CEB  Y.E. 31-03-2007" xfId="15317" xr:uid="{00000000-0005-0000-0000-000032000000}"/>
    <cellStyle name="_Column6_Final Financial Split 17-10-2007" xfId="15318" xr:uid="{00000000-0005-0000-0000-000033000000}"/>
    <cellStyle name="_Column6_Sheet2" xfId="15319" xr:uid="{00000000-0005-0000-0000-000034000000}"/>
    <cellStyle name="_Column7" xfId="15320" xr:uid="{00000000-0005-0000-0000-000035000000}"/>
    <cellStyle name="_Column7 2" xfId="15321" xr:uid="{00000000-0005-0000-0000-000036000000}"/>
    <cellStyle name="_Column7_BPCIL Related Party Transactions 2004" xfId="15322" xr:uid="{00000000-0005-0000-0000-000037000000}"/>
    <cellStyle name="_Column7_BPCIL Related Party Transactions 2004 2" xfId="15323" xr:uid="{00000000-0005-0000-0000-000038000000}"/>
    <cellStyle name="_Column7_BPCIL Related Party Transactions 2004-Final 23.03.05" xfId="15324" xr:uid="{00000000-0005-0000-0000-000039000000}"/>
    <cellStyle name="_Column7_BPCIL Related Party Transactions 2004-Final 23.03.05 2" xfId="15325" xr:uid="{00000000-0005-0000-0000-00003A000000}"/>
    <cellStyle name="_Column7_BPPL  Form 3CEB  Y.E. 31-03-2007" xfId="15326" xr:uid="{00000000-0005-0000-0000-00003B000000}"/>
    <cellStyle name="_Column7_BPPL  Form 3CEB  Y.E. 31-03-2007 2" xfId="15327" xr:uid="{00000000-0005-0000-0000-00003C000000}"/>
    <cellStyle name="_Column7_Final Financial Split 17-10-2007" xfId="15328" xr:uid="{00000000-0005-0000-0000-00003D000000}"/>
    <cellStyle name="_Column7_Final Financial Split 17-10-2007 2" xfId="15329" xr:uid="{00000000-0005-0000-0000-00003E000000}"/>
    <cellStyle name="_Column7_Sheet2" xfId="15330" xr:uid="{00000000-0005-0000-0000-00003F000000}"/>
    <cellStyle name="_Column7_Sheet2 2" xfId="15331" xr:uid="{00000000-0005-0000-0000-000040000000}"/>
    <cellStyle name="_Data" xfId="15332" xr:uid="{00000000-0005-0000-0000-000041000000}"/>
    <cellStyle name="_Data 07.06.2008" xfId="15333" xr:uid="{00000000-0005-0000-0000-000042000000}"/>
    <cellStyle name="_Data 2" xfId="15334" xr:uid="{00000000-0005-0000-0000-000043000000}"/>
    <cellStyle name="_Data_BPCIL Related Party Transactions 2004" xfId="15335" xr:uid="{00000000-0005-0000-0000-000044000000}"/>
    <cellStyle name="_Data_BPCIL Related Party Transactions 2004 2" xfId="15336" xr:uid="{00000000-0005-0000-0000-000045000000}"/>
    <cellStyle name="_Data_BPCIL Related Party Transactions 2004-Final 23.03.05" xfId="15337" xr:uid="{00000000-0005-0000-0000-000046000000}"/>
    <cellStyle name="_Data_BPCIL Related Party Transactions 2004-Final 23.03.05 2" xfId="15338" xr:uid="{00000000-0005-0000-0000-000047000000}"/>
    <cellStyle name="_Data_BPPL  Form 3CEB  Y.E. 31-03-2007" xfId="15339" xr:uid="{00000000-0005-0000-0000-000048000000}"/>
    <cellStyle name="_Data_BPPL  Form 3CEB  Y.E. 31-03-2007 2" xfId="15340" xr:uid="{00000000-0005-0000-0000-000049000000}"/>
    <cellStyle name="_Data_Dhiren J" xfId="15341" xr:uid="{00000000-0005-0000-0000-00004A000000}"/>
    <cellStyle name="_Data_Dhiren J 2" xfId="15342" xr:uid="{00000000-0005-0000-0000-00004B000000}"/>
    <cellStyle name="_Data_Final Financial Split 17-10-2007" xfId="15343" xr:uid="{00000000-0005-0000-0000-00004C000000}"/>
    <cellStyle name="_Data_Final Financial Split 17-10-2007 2" xfId="15344" xr:uid="{00000000-0005-0000-0000-00004D000000}"/>
    <cellStyle name="_Data_Mapping 0073 250804am2" xfId="15345" xr:uid="{00000000-0005-0000-0000-00004E000000}"/>
    <cellStyle name="_Data_Mapping 0073 250804am2 2" xfId="15346" xr:uid="{00000000-0005-0000-0000-00004F000000}"/>
    <cellStyle name="_Data_Master TaskList-270704 COA" xfId="15347" xr:uid="{00000000-0005-0000-0000-000050000000}"/>
    <cellStyle name="_Data_Master TaskList-270704 COA 2" xfId="15348" xr:uid="{00000000-0005-0000-0000-000051000000}"/>
    <cellStyle name="_Data_Sheet2" xfId="15349" xr:uid="{00000000-0005-0000-0000-000052000000}"/>
    <cellStyle name="_Data_Sheet2 2" xfId="15350" xr:uid="{00000000-0005-0000-0000-000053000000}"/>
    <cellStyle name="_Disclosure" xfId="15351" xr:uid="{00000000-0005-0000-0000-000054000000}"/>
    <cellStyle name="_Forecast Reconciliation Template Guelph New" xfId="15352" xr:uid="{00000000-0005-0000-0000-000055000000}"/>
    <cellStyle name="_gratuity fund" xfId="15353" xr:uid="{00000000-0005-0000-0000-000056000000}"/>
    <cellStyle name="_Header" xfId="15354" xr:uid="{00000000-0005-0000-0000-000057000000}"/>
    <cellStyle name="_Header_BPCIL Related Party Transactions 2004" xfId="15355" xr:uid="{00000000-0005-0000-0000-000058000000}"/>
    <cellStyle name="_Header_BPCIL Related Party Transactions 2004-Final 23.03.05" xfId="15356" xr:uid="{00000000-0005-0000-0000-000059000000}"/>
    <cellStyle name="_Header_BPPL  Form 3CEB  Y.E. 31-03-2007" xfId="15357" xr:uid="{00000000-0005-0000-0000-00005A000000}"/>
    <cellStyle name="_Header_Final Financial Split 17-10-2007" xfId="15358" xr:uid="{00000000-0005-0000-0000-00005B000000}"/>
    <cellStyle name="_Header_Sheet2" xfId="15359" xr:uid="{00000000-0005-0000-0000-00005C000000}"/>
    <cellStyle name="_Pension,LE &amp; Gratuity 2007 Albert" xfId="15360" xr:uid="{00000000-0005-0000-0000-00005D000000}"/>
    <cellStyle name="_Provisions Tax March 2008" xfId="15361" xr:uid="{00000000-0005-0000-0000-00005E000000}"/>
    <cellStyle name="_Regroup Previous" xfId="15362" xr:uid="{00000000-0005-0000-0000-00005F000000}"/>
    <cellStyle name="_Row1" xfId="15363" xr:uid="{00000000-0005-0000-0000-000060000000}"/>
    <cellStyle name="_Row1 2" xfId="15364" xr:uid="{00000000-0005-0000-0000-000061000000}"/>
    <cellStyle name="_Row1_BPCIL Related Party Transactions 2004" xfId="15365" xr:uid="{00000000-0005-0000-0000-000062000000}"/>
    <cellStyle name="_Row1_BPCIL Related Party Transactions 2004 2" xfId="15366" xr:uid="{00000000-0005-0000-0000-000063000000}"/>
    <cellStyle name="_Row1_BPCIL Related Party Transactions 2004-Final 23.03.05" xfId="15367" xr:uid="{00000000-0005-0000-0000-000064000000}"/>
    <cellStyle name="_Row1_BPCIL Related Party Transactions 2004-Final 23.03.05 2" xfId="15368" xr:uid="{00000000-0005-0000-0000-000065000000}"/>
    <cellStyle name="_Row1_BPPL  Form 3CEB  Y.E. 31-03-2007" xfId="15369" xr:uid="{00000000-0005-0000-0000-000066000000}"/>
    <cellStyle name="_Row1_BPPL  Form 3CEB  Y.E. 31-03-2007 2" xfId="15370" xr:uid="{00000000-0005-0000-0000-000067000000}"/>
    <cellStyle name="_Row1_Dhiren J" xfId="15371" xr:uid="{00000000-0005-0000-0000-000068000000}"/>
    <cellStyle name="_Row1_Dhiren J 2" xfId="15372" xr:uid="{00000000-0005-0000-0000-000069000000}"/>
    <cellStyle name="_Row1_Final Financial Split 17-10-2007" xfId="15373" xr:uid="{00000000-0005-0000-0000-00006A000000}"/>
    <cellStyle name="_Row1_Mapping 0073 250804am2" xfId="15374" xr:uid="{00000000-0005-0000-0000-00006B000000}"/>
    <cellStyle name="_Row1_Mapping 0073 250804am2 2" xfId="15375" xr:uid="{00000000-0005-0000-0000-00006C000000}"/>
    <cellStyle name="_Row1_Master TaskList-270704 COA" xfId="15376" xr:uid="{00000000-0005-0000-0000-00006D000000}"/>
    <cellStyle name="_Row1_Master TaskList-270704 COA 2" xfId="15377" xr:uid="{00000000-0005-0000-0000-00006E000000}"/>
    <cellStyle name="_Row1_Sheet2" xfId="15378" xr:uid="{00000000-0005-0000-0000-00006F000000}"/>
    <cellStyle name="_Row1_Sheet2 2" xfId="15379" xr:uid="{00000000-0005-0000-0000-000070000000}"/>
    <cellStyle name="_Row2" xfId="15380" xr:uid="{00000000-0005-0000-0000-000071000000}"/>
    <cellStyle name="_Row2_BPCIL Related Party Transactions 2004" xfId="15381" xr:uid="{00000000-0005-0000-0000-000072000000}"/>
    <cellStyle name="_Row2_BPCIL Related Party Transactions 2004-Final 23.03.05" xfId="15382" xr:uid="{00000000-0005-0000-0000-000073000000}"/>
    <cellStyle name="_Row2_BPPL  Form 3CEB  Y.E. 31-03-2007" xfId="15383" xr:uid="{00000000-0005-0000-0000-000074000000}"/>
    <cellStyle name="_Row2_Final Financial Split 17-10-2007" xfId="15384" xr:uid="{00000000-0005-0000-0000-000075000000}"/>
    <cellStyle name="_Row2_Sheet2" xfId="15385" xr:uid="{00000000-0005-0000-0000-000076000000}"/>
    <cellStyle name="_Row3" xfId="15386" xr:uid="{00000000-0005-0000-0000-000077000000}"/>
    <cellStyle name="_Row3_BPCIL Related Party Transactions 2004" xfId="15387" xr:uid="{00000000-0005-0000-0000-000078000000}"/>
    <cellStyle name="_Row3_BPCIL Related Party Transactions 2004-Final 23.03.05" xfId="15388" xr:uid="{00000000-0005-0000-0000-000079000000}"/>
    <cellStyle name="_Row3_BPPL  Form 3CEB  Y.E. 31-03-2007" xfId="15389" xr:uid="{00000000-0005-0000-0000-00007A000000}"/>
    <cellStyle name="_Row3_Final Financial Split 17-10-2007" xfId="15390" xr:uid="{00000000-0005-0000-0000-00007B000000}"/>
    <cellStyle name="_Row3_Sheet2" xfId="15391" xr:uid="{00000000-0005-0000-0000-00007C000000}"/>
    <cellStyle name="_Row4" xfId="15392" xr:uid="{00000000-0005-0000-0000-00007D000000}"/>
    <cellStyle name="_Row4_BPCIL Related Party Transactions 2004" xfId="15393" xr:uid="{00000000-0005-0000-0000-00007E000000}"/>
    <cellStyle name="_Row4_BPCIL Related Party Transactions 2004-Final 23.03.05" xfId="15394" xr:uid="{00000000-0005-0000-0000-00007F000000}"/>
    <cellStyle name="_Row4_BPPL  Form 3CEB  Y.E. 31-03-2007" xfId="15395" xr:uid="{00000000-0005-0000-0000-000080000000}"/>
    <cellStyle name="_Row4_Final Financial Split 17-10-2007" xfId="15396" xr:uid="{00000000-0005-0000-0000-000081000000}"/>
    <cellStyle name="_Row4_Final Financial Split 17-10-2007 2" xfId="15397" xr:uid="{00000000-0005-0000-0000-000082000000}"/>
    <cellStyle name="_Row4_Sheet2" xfId="15398" xr:uid="{00000000-0005-0000-0000-000083000000}"/>
    <cellStyle name="_Row5" xfId="15399" xr:uid="{00000000-0005-0000-0000-000084000000}"/>
    <cellStyle name="_Row5_BPCIL Related Party Transactions 2004" xfId="15400" xr:uid="{00000000-0005-0000-0000-000085000000}"/>
    <cellStyle name="_Row5_BPCIL Related Party Transactions 2004-Final 23.03.05" xfId="15401" xr:uid="{00000000-0005-0000-0000-000086000000}"/>
    <cellStyle name="_Row5_BPPL  Form 3CEB  Y.E. 31-03-2007" xfId="15402" xr:uid="{00000000-0005-0000-0000-000087000000}"/>
    <cellStyle name="_Row5_Final Financial Split 17-10-2007" xfId="15403" xr:uid="{00000000-0005-0000-0000-000088000000}"/>
    <cellStyle name="_Row5_Sheet2" xfId="15404" xr:uid="{00000000-0005-0000-0000-000089000000}"/>
    <cellStyle name="_Row6" xfId="15405" xr:uid="{00000000-0005-0000-0000-00008A000000}"/>
    <cellStyle name="_Row6_BPCIL Related Party Transactions 2004" xfId="15406" xr:uid="{00000000-0005-0000-0000-00008B000000}"/>
    <cellStyle name="_Row6_BPCIL Related Party Transactions 2004-Final 23.03.05" xfId="15407" xr:uid="{00000000-0005-0000-0000-00008C000000}"/>
    <cellStyle name="_Row6_BPPL  Form 3CEB  Y.E. 31-03-2007" xfId="15408" xr:uid="{00000000-0005-0000-0000-00008D000000}"/>
    <cellStyle name="_Row6_Final Financial Split 17-10-2007" xfId="15409" xr:uid="{00000000-0005-0000-0000-00008E000000}"/>
    <cellStyle name="_Row6_Sheet2" xfId="15410" xr:uid="{00000000-0005-0000-0000-00008F000000}"/>
    <cellStyle name="_Row7" xfId="15411" xr:uid="{00000000-0005-0000-0000-000090000000}"/>
    <cellStyle name="_Row7 2" xfId="15412" xr:uid="{00000000-0005-0000-0000-000091000000}"/>
    <cellStyle name="_Row7_BPCIL Related Party Transactions 2004" xfId="15413" xr:uid="{00000000-0005-0000-0000-000092000000}"/>
    <cellStyle name="_Row7_BPCIL Related Party Transactions 2004 2" xfId="15414" xr:uid="{00000000-0005-0000-0000-000093000000}"/>
    <cellStyle name="_Row7_BPCIL Related Party Transactions 2004-Final 23.03.05" xfId="15415" xr:uid="{00000000-0005-0000-0000-000094000000}"/>
    <cellStyle name="_Row7_BPCIL Related Party Transactions 2004-Final 23.03.05 2" xfId="15416" xr:uid="{00000000-0005-0000-0000-000095000000}"/>
    <cellStyle name="_Row7_BPPL  Form 3CEB  Y.E. 31-03-2007" xfId="15417" xr:uid="{00000000-0005-0000-0000-000096000000}"/>
    <cellStyle name="_Row7_BPPL  Form 3CEB  Y.E. 31-03-2007 2" xfId="15418" xr:uid="{00000000-0005-0000-0000-000097000000}"/>
    <cellStyle name="_Row7_Final Financial Split 17-10-2007" xfId="15419" xr:uid="{00000000-0005-0000-0000-000098000000}"/>
    <cellStyle name="_Row7_Final Financial Split 17-10-2007 2" xfId="15420" xr:uid="{00000000-0005-0000-0000-000099000000}"/>
    <cellStyle name="_Row7_Sheet2" xfId="15421" xr:uid="{00000000-0005-0000-0000-00009A000000}"/>
    <cellStyle name="_Row7_Sheet2 2" xfId="15422" xr:uid="{00000000-0005-0000-0000-00009B000000}"/>
    <cellStyle name="_September 2006 financials 26.10.2006" xfId="15423" xr:uid="{00000000-0005-0000-0000-00009C000000}"/>
    <cellStyle name="_Sri Lanka-TB Format-Mar2010" xfId="15262" xr:uid="{00000000-0005-0000-0000-00009D000000}"/>
    <cellStyle name="_TB_Srilanka_Dec07_Audited_INR" xfId="15263" xr:uid="{00000000-0005-0000-0000-00009E000000}"/>
    <cellStyle name="_Trail balance Srilanka INR" xfId="15264" xr:uid="{00000000-0005-0000-0000-00009F000000}"/>
    <cellStyle name="_Utilisation of Provision" xfId="15424" xr:uid="{00000000-0005-0000-0000-0000A0000000}"/>
    <cellStyle name="=C:\WINNT\SYSTEM32\COMMAND.COM" xfId="15425" xr:uid="{00000000-0005-0000-0000-0000A1000000}"/>
    <cellStyle name="=C:\WINNT\SYSTEM32\COMMAND.COM 2" xfId="15426" xr:uid="{00000000-0005-0000-0000-0000A2000000}"/>
    <cellStyle name="=C:\WINNT\SYSTEM32\COMMAND.COM 2 2" xfId="15427" xr:uid="{00000000-0005-0000-0000-0000A3000000}"/>
    <cellStyle name="=C:\WINNT\SYSTEM32\COMMAND.COM 3" xfId="26" xr:uid="{00000000-0005-0000-0000-0000A4000000}"/>
    <cellStyle name="20% - Accent1 2" xfId="27" xr:uid="{00000000-0005-0000-0000-0000A5000000}"/>
    <cellStyle name="20% - Accent1 2 10" xfId="28" xr:uid="{00000000-0005-0000-0000-0000A6000000}"/>
    <cellStyle name="20% - Accent1 2 10 2" xfId="29" xr:uid="{00000000-0005-0000-0000-0000A7000000}"/>
    <cellStyle name="20% - Accent1 2 10 2 2" xfId="30" xr:uid="{00000000-0005-0000-0000-0000A8000000}"/>
    <cellStyle name="20% - Accent1 2 10 2 2 2" xfId="31" xr:uid="{00000000-0005-0000-0000-0000A9000000}"/>
    <cellStyle name="20% - Accent1 2 10 2 3" xfId="32" xr:uid="{00000000-0005-0000-0000-0000AA000000}"/>
    <cellStyle name="20% - Accent1 2 10 3" xfId="33" xr:uid="{00000000-0005-0000-0000-0000AB000000}"/>
    <cellStyle name="20% - Accent1 2 10 3 2" xfId="34" xr:uid="{00000000-0005-0000-0000-0000AC000000}"/>
    <cellStyle name="20% - Accent1 2 10 4" xfId="35" xr:uid="{00000000-0005-0000-0000-0000AD000000}"/>
    <cellStyle name="20% - Accent1 2 11" xfId="36" xr:uid="{00000000-0005-0000-0000-0000AE000000}"/>
    <cellStyle name="20% - Accent1 2 11 2" xfId="37" xr:uid="{00000000-0005-0000-0000-0000AF000000}"/>
    <cellStyle name="20% - Accent1 2 11 2 2" xfId="38" xr:uid="{00000000-0005-0000-0000-0000B0000000}"/>
    <cellStyle name="20% - Accent1 2 11 3" xfId="39" xr:uid="{00000000-0005-0000-0000-0000B1000000}"/>
    <cellStyle name="20% - Accent1 2 12" xfId="40" xr:uid="{00000000-0005-0000-0000-0000B2000000}"/>
    <cellStyle name="20% - Accent1 2 12 2" xfId="41" xr:uid="{00000000-0005-0000-0000-0000B3000000}"/>
    <cellStyle name="20% - Accent1 2 13" xfId="42" xr:uid="{00000000-0005-0000-0000-0000B4000000}"/>
    <cellStyle name="20% - Accent1 2 2" xfId="43" xr:uid="{00000000-0005-0000-0000-0000B5000000}"/>
    <cellStyle name="20% - Accent1 2 2 2" xfId="44" xr:uid="{00000000-0005-0000-0000-0000B6000000}"/>
    <cellStyle name="20% - Accent1 2 3" xfId="45" xr:uid="{00000000-0005-0000-0000-0000B7000000}"/>
    <cellStyle name="20% - Accent1 2 3 2" xfId="46" xr:uid="{00000000-0005-0000-0000-0000B8000000}"/>
    <cellStyle name="20% - Accent1 2 3 2 2" xfId="47" xr:uid="{00000000-0005-0000-0000-0000B9000000}"/>
    <cellStyle name="20% - Accent1 2 3 2 2 2" xfId="48" xr:uid="{00000000-0005-0000-0000-0000BA000000}"/>
    <cellStyle name="20% - Accent1 2 3 2 2 2 2" xfId="49" xr:uid="{00000000-0005-0000-0000-0000BB000000}"/>
    <cellStyle name="20% - Accent1 2 3 2 2 2 2 2" xfId="50" xr:uid="{00000000-0005-0000-0000-0000BC000000}"/>
    <cellStyle name="20% - Accent1 2 3 2 2 2 2 2 2" xfId="51" xr:uid="{00000000-0005-0000-0000-0000BD000000}"/>
    <cellStyle name="20% - Accent1 2 3 2 2 2 2 2 2 2" xfId="52" xr:uid="{00000000-0005-0000-0000-0000BE000000}"/>
    <cellStyle name="20% - Accent1 2 3 2 2 2 2 2 3" xfId="53" xr:uid="{00000000-0005-0000-0000-0000BF000000}"/>
    <cellStyle name="20% - Accent1 2 3 2 2 2 2 3" xfId="54" xr:uid="{00000000-0005-0000-0000-0000C0000000}"/>
    <cellStyle name="20% - Accent1 2 3 2 2 2 2 3 2" xfId="55" xr:uid="{00000000-0005-0000-0000-0000C1000000}"/>
    <cellStyle name="20% - Accent1 2 3 2 2 2 2 4" xfId="56" xr:uid="{00000000-0005-0000-0000-0000C2000000}"/>
    <cellStyle name="20% - Accent1 2 3 2 2 2 3" xfId="57" xr:uid="{00000000-0005-0000-0000-0000C3000000}"/>
    <cellStyle name="20% - Accent1 2 3 2 2 2 3 2" xfId="58" xr:uid="{00000000-0005-0000-0000-0000C4000000}"/>
    <cellStyle name="20% - Accent1 2 3 2 2 2 3 2 2" xfId="59" xr:uid="{00000000-0005-0000-0000-0000C5000000}"/>
    <cellStyle name="20% - Accent1 2 3 2 2 2 3 3" xfId="60" xr:uid="{00000000-0005-0000-0000-0000C6000000}"/>
    <cellStyle name="20% - Accent1 2 3 2 2 2 4" xfId="61" xr:uid="{00000000-0005-0000-0000-0000C7000000}"/>
    <cellStyle name="20% - Accent1 2 3 2 2 2 4 2" xfId="62" xr:uid="{00000000-0005-0000-0000-0000C8000000}"/>
    <cellStyle name="20% - Accent1 2 3 2 2 2 5" xfId="63" xr:uid="{00000000-0005-0000-0000-0000C9000000}"/>
    <cellStyle name="20% - Accent1 2 3 2 2 3" xfId="64" xr:uid="{00000000-0005-0000-0000-0000CA000000}"/>
    <cellStyle name="20% - Accent1 2 3 2 2 3 2" xfId="65" xr:uid="{00000000-0005-0000-0000-0000CB000000}"/>
    <cellStyle name="20% - Accent1 2 3 2 2 3 2 2" xfId="66" xr:uid="{00000000-0005-0000-0000-0000CC000000}"/>
    <cellStyle name="20% - Accent1 2 3 2 2 3 2 2 2" xfId="67" xr:uid="{00000000-0005-0000-0000-0000CD000000}"/>
    <cellStyle name="20% - Accent1 2 3 2 2 3 2 2 2 2" xfId="68" xr:uid="{00000000-0005-0000-0000-0000CE000000}"/>
    <cellStyle name="20% - Accent1 2 3 2 2 3 2 2 3" xfId="69" xr:uid="{00000000-0005-0000-0000-0000CF000000}"/>
    <cellStyle name="20% - Accent1 2 3 2 2 3 2 3" xfId="70" xr:uid="{00000000-0005-0000-0000-0000D0000000}"/>
    <cellStyle name="20% - Accent1 2 3 2 2 3 2 3 2" xfId="71" xr:uid="{00000000-0005-0000-0000-0000D1000000}"/>
    <cellStyle name="20% - Accent1 2 3 2 2 3 2 4" xfId="72" xr:uid="{00000000-0005-0000-0000-0000D2000000}"/>
    <cellStyle name="20% - Accent1 2 3 2 2 3 3" xfId="73" xr:uid="{00000000-0005-0000-0000-0000D3000000}"/>
    <cellStyle name="20% - Accent1 2 3 2 2 3 3 2" xfId="74" xr:uid="{00000000-0005-0000-0000-0000D4000000}"/>
    <cellStyle name="20% - Accent1 2 3 2 2 3 3 2 2" xfId="75" xr:uid="{00000000-0005-0000-0000-0000D5000000}"/>
    <cellStyle name="20% - Accent1 2 3 2 2 3 3 3" xfId="76" xr:uid="{00000000-0005-0000-0000-0000D6000000}"/>
    <cellStyle name="20% - Accent1 2 3 2 2 3 4" xfId="77" xr:uid="{00000000-0005-0000-0000-0000D7000000}"/>
    <cellStyle name="20% - Accent1 2 3 2 2 3 4 2" xfId="78" xr:uid="{00000000-0005-0000-0000-0000D8000000}"/>
    <cellStyle name="20% - Accent1 2 3 2 2 3 5" xfId="79" xr:uid="{00000000-0005-0000-0000-0000D9000000}"/>
    <cellStyle name="20% - Accent1 2 3 2 2 4" xfId="80" xr:uid="{00000000-0005-0000-0000-0000DA000000}"/>
    <cellStyle name="20% - Accent1 2 3 2 2 4 2" xfId="81" xr:uid="{00000000-0005-0000-0000-0000DB000000}"/>
    <cellStyle name="20% - Accent1 2 3 2 2 4 2 2" xfId="82" xr:uid="{00000000-0005-0000-0000-0000DC000000}"/>
    <cellStyle name="20% - Accent1 2 3 2 2 4 2 2 2" xfId="83" xr:uid="{00000000-0005-0000-0000-0000DD000000}"/>
    <cellStyle name="20% - Accent1 2 3 2 2 4 2 3" xfId="84" xr:uid="{00000000-0005-0000-0000-0000DE000000}"/>
    <cellStyle name="20% - Accent1 2 3 2 2 4 3" xfId="85" xr:uid="{00000000-0005-0000-0000-0000DF000000}"/>
    <cellStyle name="20% - Accent1 2 3 2 2 4 3 2" xfId="86" xr:uid="{00000000-0005-0000-0000-0000E0000000}"/>
    <cellStyle name="20% - Accent1 2 3 2 2 4 4" xfId="87" xr:uid="{00000000-0005-0000-0000-0000E1000000}"/>
    <cellStyle name="20% - Accent1 2 3 2 2 5" xfId="88" xr:uid="{00000000-0005-0000-0000-0000E2000000}"/>
    <cellStyle name="20% - Accent1 2 3 2 2 5 2" xfId="89" xr:uid="{00000000-0005-0000-0000-0000E3000000}"/>
    <cellStyle name="20% - Accent1 2 3 2 2 5 2 2" xfId="90" xr:uid="{00000000-0005-0000-0000-0000E4000000}"/>
    <cellStyle name="20% - Accent1 2 3 2 2 5 3" xfId="91" xr:uid="{00000000-0005-0000-0000-0000E5000000}"/>
    <cellStyle name="20% - Accent1 2 3 2 2 6" xfId="92" xr:uid="{00000000-0005-0000-0000-0000E6000000}"/>
    <cellStyle name="20% - Accent1 2 3 2 2 6 2" xfId="93" xr:uid="{00000000-0005-0000-0000-0000E7000000}"/>
    <cellStyle name="20% - Accent1 2 3 2 2 7" xfId="94" xr:uid="{00000000-0005-0000-0000-0000E8000000}"/>
    <cellStyle name="20% - Accent1 2 3 2 3" xfId="95" xr:uid="{00000000-0005-0000-0000-0000E9000000}"/>
    <cellStyle name="20% - Accent1 2 3 2 3 2" xfId="96" xr:uid="{00000000-0005-0000-0000-0000EA000000}"/>
    <cellStyle name="20% - Accent1 2 3 2 3 2 2" xfId="97" xr:uid="{00000000-0005-0000-0000-0000EB000000}"/>
    <cellStyle name="20% - Accent1 2 3 2 3 2 2 2" xfId="98" xr:uid="{00000000-0005-0000-0000-0000EC000000}"/>
    <cellStyle name="20% - Accent1 2 3 2 3 2 2 2 2" xfId="99" xr:uid="{00000000-0005-0000-0000-0000ED000000}"/>
    <cellStyle name="20% - Accent1 2 3 2 3 2 2 3" xfId="100" xr:uid="{00000000-0005-0000-0000-0000EE000000}"/>
    <cellStyle name="20% - Accent1 2 3 2 3 2 3" xfId="101" xr:uid="{00000000-0005-0000-0000-0000EF000000}"/>
    <cellStyle name="20% - Accent1 2 3 2 3 2 3 2" xfId="102" xr:uid="{00000000-0005-0000-0000-0000F0000000}"/>
    <cellStyle name="20% - Accent1 2 3 2 3 2 4" xfId="103" xr:uid="{00000000-0005-0000-0000-0000F1000000}"/>
    <cellStyle name="20% - Accent1 2 3 2 3 3" xfId="104" xr:uid="{00000000-0005-0000-0000-0000F2000000}"/>
    <cellStyle name="20% - Accent1 2 3 2 3 3 2" xfId="105" xr:uid="{00000000-0005-0000-0000-0000F3000000}"/>
    <cellStyle name="20% - Accent1 2 3 2 3 3 2 2" xfId="106" xr:uid="{00000000-0005-0000-0000-0000F4000000}"/>
    <cellStyle name="20% - Accent1 2 3 2 3 3 3" xfId="107" xr:uid="{00000000-0005-0000-0000-0000F5000000}"/>
    <cellStyle name="20% - Accent1 2 3 2 3 4" xfId="108" xr:uid="{00000000-0005-0000-0000-0000F6000000}"/>
    <cellStyle name="20% - Accent1 2 3 2 3 4 2" xfId="109" xr:uid="{00000000-0005-0000-0000-0000F7000000}"/>
    <cellStyle name="20% - Accent1 2 3 2 3 5" xfId="110" xr:uid="{00000000-0005-0000-0000-0000F8000000}"/>
    <cellStyle name="20% - Accent1 2 3 2 4" xfId="111" xr:uid="{00000000-0005-0000-0000-0000F9000000}"/>
    <cellStyle name="20% - Accent1 2 3 2 4 2" xfId="112" xr:uid="{00000000-0005-0000-0000-0000FA000000}"/>
    <cellStyle name="20% - Accent1 2 3 2 4 2 2" xfId="113" xr:uid="{00000000-0005-0000-0000-0000FB000000}"/>
    <cellStyle name="20% - Accent1 2 3 2 4 2 2 2" xfId="114" xr:uid="{00000000-0005-0000-0000-0000FC000000}"/>
    <cellStyle name="20% - Accent1 2 3 2 4 2 2 2 2" xfId="115" xr:uid="{00000000-0005-0000-0000-0000FD000000}"/>
    <cellStyle name="20% - Accent1 2 3 2 4 2 2 3" xfId="116" xr:uid="{00000000-0005-0000-0000-0000FE000000}"/>
    <cellStyle name="20% - Accent1 2 3 2 4 2 3" xfId="117" xr:uid="{00000000-0005-0000-0000-0000FF000000}"/>
    <cellStyle name="20% - Accent1 2 3 2 4 2 3 2" xfId="118" xr:uid="{00000000-0005-0000-0000-000000010000}"/>
    <cellStyle name="20% - Accent1 2 3 2 4 2 4" xfId="119" xr:uid="{00000000-0005-0000-0000-000001010000}"/>
    <cellStyle name="20% - Accent1 2 3 2 4 3" xfId="120" xr:uid="{00000000-0005-0000-0000-000002010000}"/>
    <cellStyle name="20% - Accent1 2 3 2 4 3 2" xfId="121" xr:uid="{00000000-0005-0000-0000-000003010000}"/>
    <cellStyle name="20% - Accent1 2 3 2 4 3 2 2" xfId="122" xr:uid="{00000000-0005-0000-0000-000004010000}"/>
    <cellStyle name="20% - Accent1 2 3 2 4 3 3" xfId="123" xr:uid="{00000000-0005-0000-0000-000005010000}"/>
    <cellStyle name="20% - Accent1 2 3 2 4 4" xfId="124" xr:uid="{00000000-0005-0000-0000-000006010000}"/>
    <cellStyle name="20% - Accent1 2 3 2 4 4 2" xfId="125" xr:uid="{00000000-0005-0000-0000-000007010000}"/>
    <cellStyle name="20% - Accent1 2 3 2 4 5" xfId="126" xr:uid="{00000000-0005-0000-0000-000008010000}"/>
    <cellStyle name="20% - Accent1 2 3 2 5" xfId="127" xr:uid="{00000000-0005-0000-0000-000009010000}"/>
    <cellStyle name="20% - Accent1 2 3 2 5 2" xfId="128" xr:uid="{00000000-0005-0000-0000-00000A010000}"/>
    <cellStyle name="20% - Accent1 2 3 2 5 2 2" xfId="129" xr:uid="{00000000-0005-0000-0000-00000B010000}"/>
    <cellStyle name="20% - Accent1 2 3 2 5 2 2 2" xfId="130" xr:uid="{00000000-0005-0000-0000-00000C010000}"/>
    <cellStyle name="20% - Accent1 2 3 2 5 2 3" xfId="131" xr:uid="{00000000-0005-0000-0000-00000D010000}"/>
    <cellStyle name="20% - Accent1 2 3 2 5 3" xfId="132" xr:uid="{00000000-0005-0000-0000-00000E010000}"/>
    <cellStyle name="20% - Accent1 2 3 2 5 3 2" xfId="133" xr:uid="{00000000-0005-0000-0000-00000F010000}"/>
    <cellStyle name="20% - Accent1 2 3 2 5 4" xfId="134" xr:uid="{00000000-0005-0000-0000-000010010000}"/>
    <cellStyle name="20% - Accent1 2 3 2 6" xfId="135" xr:uid="{00000000-0005-0000-0000-000011010000}"/>
    <cellStyle name="20% - Accent1 2 3 2 6 2" xfId="136" xr:uid="{00000000-0005-0000-0000-000012010000}"/>
    <cellStyle name="20% - Accent1 2 3 2 6 2 2" xfId="137" xr:uid="{00000000-0005-0000-0000-000013010000}"/>
    <cellStyle name="20% - Accent1 2 3 2 6 3" xfId="138" xr:uid="{00000000-0005-0000-0000-000014010000}"/>
    <cellStyle name="20% - Accent1 2 3 2 7" xfId="139" xr:uid="{00000000-0005-0000-0000-000015010000}"/>
    <cellStyle name="20% - Accent1 2 3 2 7 2" xfId="140" xr:uid="{00000000-0005-0000-0000-000016010000}"/>
    <cellStyle name="20% - Accent1 2 3 2 8" xfId="141" xr:uid="{00000000-0005-0000-0000-000017010000}"/>
    <cellStyle name="20% - Accent1 2 3 3" xfId="142" xr:uid="{00000000-0005-0000-0000-000018010000}"/>
    <cellStyle name="20% - Accent1 2 3 3 2" xfId="143" xr:uid="{00000000-0005-0000-0000-000019010000}"/>
    <cellStyle name="20% - Accent1 2 3 3 2 2" xfId="144" xr:uid="{00000000-0005-0000-0000-00001A010000}"/>
    <cellStyle name="20% - Accent1 2 3 3 2 2 2" xfId="145" xr:uid="{00000000-0005-0000-0000-00001B010000}"/>
    <cellStyle name="20% - Accent1 2 3 3 2 2 2 2" xfId="146" xr:uid="{00000000-0005-0000-0000-00001C010000}"/>
    <cellStyle name="20% - Accent1 2 3 3 2 2 2 2 2" xfId="147" xr:uid="{00000000-0005-0000-0000-00001D010000}"/>
    <cellStyle name="20% - Accent1 2 3 3 2 2 2 3" xfId="148" xr:uid="{00000000-0005-0000-0000-00001E010000}"/>
    <cellStyle name="20% - Accent1 2 3 3 2 2 3" xfId="149" xr:uid="{00000000-0005-0000-0000-00001F010000}"/>
    <cellStyle name="20% - Accent1 2 3 3 2 2 3 2" xfId="150" xr:uid="{00000000-0005-0000-0000-000020010000}"/>
    <cellStyle name="20% - Accent1 2 3 3 2 2 4" xfId="151" xr:uid="{00000000-0005-0000-0000-000021010000}"/>
    <cellStyle name="20% - Accent1 2 3 3 2 3" xfId="152" xr:uid="{00000000-0005-0000-0000-000022010000}"/>
    <cellStyle name="20% - Accent1 2 3 3 2 3 2" xfId="153" xr:uid="{00000000-0005-0000-0000-000023010000}"/>
    <cellStyle name="20% - Accent1 2 3 3 2 3 2 2" xfId="154" xr:uid="{00000000-0005-0000-0000-000024010000}"/>
    <cellStyle name="20% - Accent1 2 3 3 2 3 3" xfId="155" xr:uid="{00000000-0005-0000-0000-000025010000}"/>
    <cellStyle name="20% - Accent1 2 3 3 2 4" xfId="156" xr:uid="{00000000-0005-0000-0000-000026010000}"/>
    <cellStyle name="20% - Accent1 2 3 3 2 4 2" xfId="157" xr:uid="{00000000-0005-0000-0000-000027010000}"/>
    <cellStyle name="20% - Accent1 2 3 3 2 5" xfId="158" xr:uid="{00000000-0005-0000-0000-000028010000}"/>
    <cellStyle name="20% - Accent1 2 3 3 3" xfId="159" xr:uid="{00000000-0005-0000-0000-000029010000}"/>
    <cellStyle name="20% - Accent1 2 3 3 3 2" xfId="160" xr:uid="{00000000-0005-0000-0000-00002A010000}"/>
    <cellStyle name="20% - Accent1 2 3 3 3 2 2" xfId="161" xr:uid="{00000000-0005-0000-0000-00002B010000}"/>
    <cellStyle name="20% - Accent1 2 3 3 3 2 2 2" xfId="162" xr:uid="{00000000-0005-0000-0000-00002C010000}"/>
    <cellStyle name="20% - Accent1 2 3 3 3 2 2 2 2" xfId="163" xr:uid="{00000000-0005-0000-0000-00002D010000}"/>
    <cellStyle name="20% - Accent1 2 3 3 3 2 2 3" xfId="164" xr:uid="{00000000-0005-0000-0000-00002E010000}"/>
    <cellStyle name="20% - Accent1 2 3 3 3 2 3" xfId="165" xr:uid="{00000000-0005-0000-0000-00002F010000}"/>
    <cellStyle name="20% - Accent1 2 3 3 3 2 3 2" xfId="166" xr:uid="{00000000-0005-0000-0000-000030010000}"/>
    <cellStyle name="20% - Accent1 2 3 3 3 2 4" xfId="167" xr:uid="{00000000-0005-0000-0000-000031010000}"/>
    <cellStyle name="20% - Accent1 2 3 3 3 3" xfId="168" xr:uid="{00000000-0005-0000-0000-000032010000}"/>
    <cellStyle name="20% - Accent1 2 3 3 3 3 2" xfId="169" xr:uid="{00000000-0005-0000-0000-000033010000}"/>
    <cellStyle name="20% - Accent1 2 3 3 3 3 2 2" xfId="170" xr:uid="{00000000-0005-0000-0000-000034010000}"/>
    <cellStyle name="20% - Accent1 2 3 3 3 3 3" xfId="171" xr:uid="{00000000-0005-0000-0000-000035010000}"/>
    <cellStyle name="20% - Accent1 2 3 3 3 4" xfId="172" xr:uid="{00000000-0005-0000-0000-000036010000}"/>
    <cellStyle name="20% - Accent1 2 3 3 3 4 2" xfId="173" xr:uid="{00000000-0005-0000-0000-000037010000}"/>
    <cellStyle name="20% - Accent1 2 3 3 3 5" xfId="174" xr:uid="{00000000-0005-0000-0000-000038010000}"/>
    <cellStyle name="20% - Accent1 2 3 3 4" xfId="175" xr:uid="{00000000-0005-0000-0000-000039010000}"/>
    <cellStyle name="20% - Accent1 2 3 3 4 2" xfId="176" xr:uid="{00000000-0005-0000-0000-00003A010000}"/>
    <cellStyle name="20% - Accent1 2 3 3 4 2 2" xfId="177" xr:uid="{00000000-0005-0000-0000-00003B010000}"/>
    <cellStyle name="20% - Accent1 2 3 3 4 2 2 2" xfId="178" xr:uid="{00000000-0005-0000-0000-00003C010000}"/>
    <cellStyle name="20% - Accent1 2 3 3 4 2 3" xfId="179" xr:uid="{00000000-0005-0000-0000-00003D010000}"/>
    <cellStyle name="20% - Accent1 2 3 3 4 3" xfId="180" xr:uid="{00000000-0005-0000-0000-00003E010000}"/>
    <cellStyle name="20% - Accent1 2 3 3 4 3 2" xfId="181" xr:uid="{00000000-0005-0000-0000-00003F010000}"/>
    <cellStyle name="20% - Accent1 2 3 3 4 4" xfId="182" xr:uid="{00000000-0005-0000-0000-000040010000}"/>
    <cellStyle name="20% - Accent1 2 3 3 5" xfId="183" xr:uid="{00000000-0005-0000-0000-000041010000}"/>
    <cellStyle name="20% - Accent1 2 3 3 5 2" xfId="184" xr:uid="{00000000-0005-0000-0000-000042010000}"/>
    <cellStyle name="20% - Accent1 2 3 3 5 2 2" xfId="185" xr:uid="{00000000-0005-0000-0000-000043010000}"/>
    <cellStyle name="20% - Accent1 2 3 3 5 3" xfId="186" xr:uid="{00000000-0005-0000-0000-000044010000}"/>
    <cellStyle name="20% - Accent1 2 3 3 6" xfId="187" xr:uid="{00000000-0005-0000-0000-000045010000}"/>
    <cellStyle name="20% - Accent1 2 3 3 6 2" xfId="188" xr:uid="{00000000-0005-0000-0000-000046010000}"/>
    <cellStyle name="20% - Accent1 2 3 3 7" xfId="189" xr:uid="{00000000-0005-0000-0000-000047010000}"/>
    <cellStyle name="20% - Accent1 2 3 4" xfId="190" xr:uid="{00000000-0005-0000-0000-000048010000}"/>
    <cellStyle name="20% - Accent1 2 3 4 2" xfId="191" xr:uid="{00000000-0005-0000-0000-000049010000}"/>
    <cellStyle name="20% - Accent1 2 3 4 2 2" xfId="192" xr:uid="{00000000-0005-0000-0000-00004A010000}"/>
    <cellStyle name="20% - Accent1 2 3 4 2 2 2" xfId="193" xr:uid="{00000000-0005-0000-0000-00004B010000}"/>
    <cellStyle name="20% - Accent1 2 3 4 2 2 2 2" xfId="194" xr:uid="{00000000-0005-0000-0000-00004C010000}"/>
    <cellStyle name="20% - Accent1 2 3 4 2 2 3" xfId="195" xr:uid="{00000000-0005-0000-0000-00004D010000}"/>
    <cellStyle name="20% - Accent1 2 3 4 2 3" xfId="196" xr:uid="{00000000-0005-0000-0000-00004E010000}"/>
    <cellStyle name="20% - Accent1 2 3 4 2 3 2" xfId="197" xr:uid="{00000000-0005-0000-0000-00004F010000}"/>
    <cellStyle name="20% - Accent1 2 3 4 2 4" xfId="198" xr:uid="{00000000-0005-0000-0000-000050010000}"/>
    <cellStyle name="20% - Accent1 2 3 4 3" xfId="199" xr:uid="{00000000-0005-0000-0000-000051010000}"/>
    <cellStyle name="20% - Accent1 2 3 4 3 2" xfId="200" xr:uid="{00000000-0005-0000-0000-000052010000}"/>
    <cellStyle name="20% - Accent1 2 3 4 3 2 2" xfId="201" xr:uid="{00000000-0005-0000-0000-000053010000}"/>
    <cellStyle name="20% - Accent1 2 3 4 3 3" xfId="202" xr:uid="{00000000-0005-0000-0000-000054010000}"/>
    <cellStyle name="20% - Accent1 2 3 4 4" xfId="203" xr:uid="{00000000-0005-0000-0000-000055010000}"/>
    <cellStyle name="20% - Accent1 2 3 4 4 2" xfId="204" xr:uid="{00000000-0005-0000-0000-000056010000}"/>
    <cellStyle name="20% - Accent1 2 3 4 5" xfId="205" xr:uid="{00000000-0005-0000-0000-000057010000}"/>
    <cellStyle name="20% - Accent1 2 3 5" xfId="206" xr:uid="{00000000-0005-0000-0000-000058010000}"/>
    <cellStyle name="20% - Accent1 2 3 5 2" xfId="207" xr:uid="{00000000-0005-0000-0000-000059010000}"/>
    <cellStyle name="20% - Accent1 2 3 5 2 2" xfId="208" xr:uid="{00000000-0005-0000-0000-00005A010000}"/>
    <cellStyle name="20% - Accent1 2 3 5 2 2 2" xfId="209" xr:uid="{00000000-0005-0000-0000-00005B010000}"/>
    <cellStyle name="20% - Accent1 2 3 5 2 2 2 2" xfId="210" xr:uid="{00000000-0005-0000-0000-00005C010000}"/>
    <cellStyle name="20% - Accent1 2 3 5 2 2 3" xfId="211" xr:uid="{00000000-0005-0000-0000-00005D010000}"/>
    <cellStyle name="20% - Accent1 2 3 5 2 3" xfId="212" xr:uid="{00000000-0005-0000-0000-00005E010000}"/>
    <cellStyle name="20% - Accent1 2 3 5 2 3 2" xfId="213" xr:uid="{00000000-0005-0000-0000-00005F010000}"/>
    <cellStyle name="20% - Accent1 2 3 5 2 4" xfId="214" xr:uid="{00000000-0005-0000-0000-000060010000}"/>
    <cellStyle name="20% - Accent1 2 3 5 3" xfId="215" xr:uid="{00000000-0005-0000-0000-000061010000}"/>
    <cellStyle name="20% - Accent1 2 3 5 3 2" xfId="216" xr:uid="{00000000-0005-0000-0000-000062010000}"/>
    <cellStyle name="20% - Accent1 2 3 5 3 2 2" xfId="217" xr:uid="{00000000-0005-0000-0000-000063010000}"/>
    <cellStyle name="20% - Accent1 2 3 5 3 3" xfId="218" xr:uid="{00000000-0005-0000-0000-000064010000}"/>
    <cellStyle name="20% - Accent1 2 3 5 4" xfId="219" xr:uid="{00000000-0005-0000-0000-000065010000}"/>
    <cellStyle name="20% - Accent1 2 3 5 4 2" xfId="220" xr:uid="{00000000-0005-0000-0000-000066010000}"/>
    <cellStyle name="20% - Accent1 2 3 5 5" xfId="221" xr:uid="{00000000-0005-0000-0000-000067010000}"/>
    <cellStyle name="20% - Accent1 2 3 6" xfId="222" xr:uid="{00000000-0005-0000-0000-000068010000}"/>
    <cellStyle name="20% - Accent1 2 3 6 2" xfId="223" xr:uid="{00000000-0005-0000-0000-000069010000}"/>
    <cellStyle name="20% - Accent1 2 3 6 2 2" xfId="224" xr:uid="{00000000-0005-0000-0000-00006A010000}"/>
    <cellStyle name="20% - Accent1 2 3 6 2 2 2" xfId="225" xr:uid="{00000000-0005-0000-0000-00006B010000}"/>
    <cellStyle name="20% - Accent1 2 3 6 2 3" xfId="226" xr:uid="{00000000-0005-0000-0000-00006C010000}"/>
    <cellStyle name="20% - Accent1 2 3 6 3" xfId="227" xr:uid="{00000000-0005-0000-0000-00006D010000}"/>
    <cellStyle name="20% - Accent1 2 3 6 3 2" xfId="228" xr:uid="{00000000-0005-0000-0000-00006E010000}"/>
    <cellStyle name="20% - Accent1 2 3 6 4" xfId="229" xr:uid="{00000000-0005-0000-0000-00006F010000}"/>
    <cellStyle name="20% - Accent1 2 3 7" xfId="230" xr:uid="{00000000-0005-0000-0000-000070010000}"/>
    <cellStyle name="20% - Accent1 2 3 7 2" xfId="231" xr:uid="{00000000-0005-0000-0000-000071010000}"/>
    <cellStyle name="20% - Accent1 2 3 7 2 2" xfId="232" xr:uid="{00000000-0005-0000-0000-000072010000}"/>
    <cellStyle name="20% - Accent1 2 3 7 3" xfId="233" xr:uid="{00000000-0005-0000-0000-000073010000}"/>
    <cellStyle name="20% - Accent1 2 3 8" xfId="234" xr:uid="{00000000-0005-0000-0000-000074010000}"/>
    <cellStyle name="20% - Accent1 2 3 8 2" xfId="235" xr:uid="{00000000-0005-0000-0000-000075010000}"/>
    <cellStyle name="20% - Accent1 2 3 9" xfId="236" xr:uid="{00000000-0005-0000-0000-000076010000}"/>
    <cellStyle name="20% - Accent1 2 4" xfId="237" xr:uid="{00000000-0005-0000-0000-000077010000}"/>
    <cellStyle name="20% - Accent1 2 4 2" xfId="238" xr:uid="{00000000-0005-0000-0000-000078010000}"/>
    <cellStyle name="20% - Accent1 2 4 2 2" xfId="239" xr:uid="{00000000-0005-0000-0000-000079010000}"/>
    <cellStyle name="20% - Accent1 2 4 2 2 2" xfId="240" xr:uid="{00000000-0005-0000-0000-00007A010000}"/>
    <cellStyle name="20% - Accent1 2 4 2 2 2 2" xfId="241" xr:uid="{00000000-0005-0000-0000-00007B010000}"/>
    <cellStyle name="20% - Accent1 2 4 2 2 2 2 2" xfId="242" xr:uid="{00000000-0005-0000-0000-00007C010000}"/>
    <cellStyle name="20% - Accent1 2 4 2 2 2 2 2 2" xfId="243" xr:uid="{00000000-0005-0000-0000-00007D010000}"/>
    <cellStyle name="20% - Accent1 2 4 2 2 2 2 2 2 2" xfId="244" xr:uid="{00000000-0005-0000-0000-00007E010000}"/>
    <cellStyle name="20% - Accent1 2 4 2 2 2 2 2 3" xfId="245" xr:uid="{00000000-0005-0000-0000-00007F010000}"/>
    <cellStyle name="20% - Accent1 2 4 2 2 2 2 3" xfId="246" xr:uid="{00000000-0005-0000-0000-000080010000}"/>
    <cellStyle name="20% - Accent1 2 4 2 2 2 2 3 2" xfId="247" xr:uid="{00000000-0005-0000-0000-000081010000}"/>
    <cellStyle name="20% - Accent1 2 4 2 2 2 2 4" xfId="248" xr:uid="{00000000-0005-0000-0000-000082010000}"/>
    <cellStyle name="20% - Accent1 2 4 2 2 2 3" xfId="249" xr:uid="{00000000-0005-0000-0000-000083010000}"/>
    <cellStyle name="20% - Accent1 2 4 2 2 2 3 2" xfId="250" xr:uid="{00000000-0005-0000-0000-000084010000}"/>
    <cellStyle name="20% - Accent1 2 4 2 2 2 3 2 2" xfId="251" xr:uid="{00000000-0005-0000-0000-000085010000}"/>
    <cellStyle name="20% - Accent1 2 4 2 2 2 3 3" xfId="252" xr:uid="{00000000-0005-0000-0000-000086010000}"/>
    <cellStyle name="20% - Accent1 2 4 2 2 2 4" xfId="253" xr:uid="{00000000-0005-0000-0000-000087010000}"/>
    <cellStyle name="20% - Accent1 2 4 2 2 2 4 2" xfId="254" xr:uid="{00000000-0005-0000-0000-000088010000}"/>
    <cellStyle name="20% - Accent1 2 4 2 2 2 5" xfId="255" xr:uid="{00000000-0005-0000-0000-000089010000}"/>
    <cellStyle name="20% - Accent1 2 4 2 2 3" xfId="256" xr:uid="{00000000-0005-0000-0000-00008A010000}"/>
    <cellStyle name="20% - Accent1 2 4 2 2 3 2" xfId="257" xr:uid="{00000000-0005-0000-0000-00008B010000}"/>
    <cellStyle name="20% - Accent1 2 4 2 2 3 2 2" xfId="258" xr:uid="{00000000-0005-0000-0000-00008C010000}"/>
    <cellStyle name="20% - Accent1 2 4 2 2 3 2 2 2" xfId="259" xr:uid="{00000000-0005-0000-0000-00008D010000}"/>
    <cellStyle name="20% - Accent1 2 4 2 2 3 2 2 2 2" xfId="260" xr:uid="{00000000-0005-0000-0000-00008E010000}"/>
    <cellStyle name="20% - Accent1 2 4 2 2 3 2 2 3" xfId="261" xr:uid="{00000000-0005-0000-0000-00008F010000}"/>
    <cellStyle name="20% - Accent1 2 4 2 2 3 2 3" xfId="262" xr:uid="{00000000-0005-0000-0000-000090010000}"/>
    <cellStyle name="20% - Accent1 2 4 2 2 3 2 3 2" xfId="263" xr:uid="{00000000-0005-0000-0000-000091010000}"/>
    <cellStyle name="20% - Accent1 2 4 2 2 3 2 4" xfId="264" xr:uid="{00000000-0005-0000-0000-000092010000}"/>
    <cellStyle name="20% - Accent1 2 4 2 2 3 3" xfId="265" xr:uid="{00000000-0005-0000-0000-000093010000}"/>
    <cellStyle name="20% - Accent1 2 4 2 2 3 3 2" xfId="266" xr:uid="{00000000-0005-0000-0000-000094010000}"/>
    <cellStyle name="20% - Accent1 2 4 2 2 3 3 2 2" xfId="267" xr:uid="{00000000-0005-0000-0000-000095010000}"/>
    <cellStyle name="20% - Accent1 2 4 2 2 3 3 3" xfId="268" xr:uid="{00000000-0005-0000-0000-000096010000}"/>
    <cellStyle name="20% - Accent1 2 4 2 2 3 4" xfId="269" xr:uid="{00000000-0005-0000-0000-000097010000}"/>
    <cellStyle name="20% - Accent1 2 4 2 2 3 4 2" xfId="270" xr:uid="{00000000-0005-0000-0000-000098010000}"/>
    <cellStyle name="20% - Accent1 2 4 2 2 3 5" xfId="271" xr:uid="{00000000-0005-0000-0000-000099010000}"/>
    <cellStyle name="20% - Accent1 2 4 2 2 4" xfId="272" xr:uid="{00000000-0005-0000-0000-00009A010000}"/>
    <cellStyle name="20% - Accent1 2 4 2 2 4 2" xfId="273" xr:uid="{00000000-0005-0000-0000-00009B010000}"/>
    <cellStyle name="20% - Accent1 2 4 2 2 4 2 2" xfId="274" xr:uid="{00000000-0005-0000-0000-00009C010000}"/>
    <cellStyle name="20% - Accent1 2 4 2 2 4 2 2 2" xfId="275" xr:uid="{00000000-0005-0000-0000-00009D010000}"/>
    <cellStyle name="20% - Accent1 2 4 2 2 4 2 3" xfId="276" xr:uid="{00000000-0005-0000-0000-00009E010000}"/>
    <cellStyle name="20% - Accent1 2 4 2 2 4 3" xfId="277" xr:uid="{00000000-0005-0000-0000-00009F010000}"/>
    <cellStyle name="20% - Accent1 2 4 2 2 4 3 2" xfId="278" xr:uid="{00000000-0005-0000-0000-0000A0010000}"/>
    <cellStyle name="20% - Accent1 2 4 2 2 4 4" xfId="279" xr:uid="{00000000-0005-0000-0000-0000A1010000}"/>
    <cellStyle name="20% - Accent1 2 4 2 2 5" xfId="280" xr:uid="{00000000-0005-0000-0000-0000A2010000}"/>
    <cellStyle name="20% - Accent1 2 4 2 2 5 2" xfId="281" xr:uid="{00000000-0005-0000-0000-0000A3010000}"/>
    <cellStyle name="20% - Accent1 2 4 2 2 5 2 2" xfId="282" xr:uid="{00000000-0005-0000-0000-0000A4010000}"/>
    <cellStyle name="20% - Accent1 2 4 2 2 5 3" xfId="283" xr:uid="{00000000-0005-0000-0000-0000A5010000}"/>
    <cellStyle name="20% - Accent1 2 4 2 2 6" xfId="284" xr:uid="{00000000-0005-0000-0000-0000A6010000}"/>
    <cellStyle name="20% - Accent1 2 4 2 2 6 2" xfId="285" xr:uid="{00000000-0005-0000-0000-0000A7010000}"/>
    <cellStyle name="20% - Accent1 2 4 2 2 7" xfId="286" xr:uid="{00000000-0005-0000-0000-0000A8010000}"/>
    <cellStyle name="20% - Accent1 2 4 2 3" xfId="287" xr:uid="{00000000-0005-0000-0000-0000A9010000}"/>
    <cellStyle name="20% - Accent1 2 4 2 3 2" xfId="288" xr:uid="{00000000-0005-0000-0000-0000AA010000}"/>
    <cellStyle name="20% - Accent1 2 4 2 3 2 2" xfId="289" xr:uid="{00000000-0005-0000-0000-0000AB010000}"/>
    <cellStyle name="20% - Accent1 2 4 2 3 2 2 2" xfId="290" xr:uid="{00000000-0005-0000-0000-0000AC010000}"/>
    <cellStyle name="20% - Accent1 2 4 2 3 2 2 2 2" xfId="291" xr:uid="{00000000-0005-0000-0000-0000AD010000}"/>
    <cellStyle name="20% - Accent1 2 4 2 3 2 2 3" xfId="292" xr:uid="{00000000-0005-0000-0000-0000AE010000}"/>
    <cellStyle name="20% - Accent1 2 4 2 3 2 3" xfId="293" xr:uid="{00000000-0005-0000-0000-0000AF010000}"/>
    <cellStyle name="20% - Accent1 2 4 2 3 2 3 2" xfId="294" xr:uid="{00000000-0005-0000-0000-0000B0010000}"/>
    <cellStyle name="20% - Accent1 2 4 2 3 2 4" xfId="295" xr:uid="{00000000-0005-0000-0000-0000B1010000}"/>
    <cellStyle name="20% - Accent1 2 4 2 3 3" xfId="296" xr:uid="{00000000-0005-0000-0000-0000B2010000}"/>
    <cellStyle name="20% - Accent1 2 4 2 3 3 2" xfId="297" xr:uid="{00000000-0005-0000-0000-0000B3010000}"/>
    <cellStyle name="20% - Accent1 2 4 2 3 3 2 2" xfId="298" xr:uid="{00000000-0005-0000-0000-0000B4010000}"/>
    <cellStyle name="20% - Accent1 2 4 2 3 3 3" xfId="299" xr:uid="{00000000-0005-0000-0000-0000B5010000}"/>
    <cellStyle name="20% - Accent1 2 4 2 3 4" xfId="300" xr:uid="{00000000-0005-0000-0000-0000B6010000}"/>
    <cellStyle name="20% - Accent1 2 4 2 3 4 2" xfId="301" xr:uid="{00000000-0005-0000-0000-0000B7010000}"/>
    <cellStyle name="20% - Accent1 2 4 2 3 5" xfId="302" xr:uid="{00000000-0005-0000-0000-0000B8010000}"/>
    <cellStyle name="20% - Accent1 2 4 2 4" xfId="303" xr:uid="{00000000-0005-0000-0000-0000B9010000}"/>
    <cellStyle name="20% - Accent1 2 4 2 4 2" xfId="304" xr:uid="{00000000-0005-0000-0000-0000BA010000}"/>
    <cellStyle name="20% - Accent1 2 4 2 4 2 2" xfId="305" xr:uid="{00000000-0005-0000-0000-0000BB010000}"/>
    <cellStyle name="20% - Accent1 2 4 2 4 2 2 2" xfId="306" xr:uid="{00000000-0005-0000-0000-0000BC010000}"/>
    <cellStyle name="20% - Accent1 2 4 2 4 2 2 2 2" xfId="307" xr:uid="{00000000-0005-0000-0000-0000BD010000}"/>
    <cellStyle name="20% - Accent1 2 4 2 4 2 2 3" xfId="308" xr:uid="{00000000-0005-0000-0000-0000BE010000}"/>
    <cellStyle name="20% - Accent1 2 4 2 4 2 3" xfId="309" xr:uid="{00000000-0005-0000-0000-0000BF010000}"/>
    <cellStyle name="20% - Accent1 2 4 2 4 2 3 2" xfId="310" xr:uid="{00000000-0005-0000-0000-0000C0010000}"/>
    <cellStyle name="20% - Accent1 2 4 2 4 2 4" xfId="311" xr:uid="{00000000-0005-0000-0000-0000C1010000}"/>
    <cellStyle name="20% - Accent1 2 4 2 4 3" xfId="312" xr:uid="{00000000-0005-0000-0000-0000C2010000}"/>
    <cellStyle name="20% - Accent1 2 4 2 4 3 2" xfId="313" xr:uid="{00000000-0005-0000-0000-0000C3010000}"/>
    <cellStyle name="20% - Accent1 2 4 2 4 3 2 2" xfId="314" xr:uid="{00000000-0005-0000-0000-0000C4010000}"/>
    <cellStyle name="20% - Accent1 2 4 2 4 3 3" xfId="315" xr:uid="{00000000-0005-0000-0000-0000C5010000}"/>
    <cellStyle name="20% - Accent1 2 4 2 4 4" xfId="316" xr:uid="{00000000-0005-0000-0000-0000C6010000}"/>
    <cellStyle name="20% - Accent1 2 4 2 4 4 2" xfId="317" xr:uid="{00000000-0005-0000-0000-0000C7010000}"/>
    <cellStyle name="20% - Accent1 2 4 2 4 5" xfId="318" xr:uid="{00000000-0005-0000-0000-0000C8010000}"/>
    <cellStyle name="20% - Accent1 2 4 2 5" xfId="319" xr:uid="{00000000-0005-0000-0000-0000C9010000}"/>
    <cellStyle name="20% - Accent1 2 4 2 5 2" xfId="320" xr:uid="{00000000-0005-0000-0000-0000CA010000}"/>
    <cellStyle name="20% - Accent1 2 4 2 5 2 2" xfId="321" xr:uid="{00000000-0005-0000-0000-0000CB010000}"/>
    <cellStyle name="20% - Accent1 2 4 2 5 2 2 2" xfId="322" xr:uid="{00000000-0005-0000-0000-0000CC010000}"/>
    <cellStyle name="20% - Accent1 2 4 2 5 2 3" xfId="323" xr:uid="{00000000-0005-0000-0000-0000CD010000}"/>
    <cellStyle name="20% - Accent1 2 4 2 5 3" xfId="324" xr:uid="{00000000-0005-0000-0000-0000CE010000}"/>
    <cellStyle name="20% - Accent1 2 4 2 5 3 2" xfId="325" xr:uid="{00000000-0005-0000-0000-0000CF010000}"/>
    <cellStyle name="20% - Accent1 2 4 2 5 4" xfId="326" xr:uid="{00000000-0005-0000-0000-0000D0010000}"/>
    <cellStyle name="20% - Accent1 2 4 2 6" xfId="327" xr:uid="{00000000-0005-0000-0000-0000D1010000}"/>
    <cellStyle name="20% - Accent1 2 4 2 6 2" xfId="328" xr:uid="{00000000-0005-0000-0000-0000D2010000}"/>
    <cellStyle name="20% - Accent1 2 4 2 6 2 2" xfId="329" xr:uid="{00000000-0005-0000-0000-0000D3010000}"/>
    <cellStyle name="20% - Accent1 2 4 2 6 3" xfId="330" xr:uid="{00000000-0005-0000-0000-0000D4010000}"/>
    <cellStyle name="20% - Accent1 2 4 2 7" xfId="331" xr:uid="{00000000-0005-0000-0000-0000D5010000}"/>
    <cellStyle name="20% - Accent1 2 4 2 7 2" xfId="332" xr:uid="{00000000-0005-0000-0000-0000D6010000}"/>
    <cellStyle name="20% - Accent1 2 4 2 8" xfId="333" xr:uid="{00000000-0005-0000-0000-0000D7010000}"/>
    <cellStyle name="20% - Accent1 2 4 3" xfId="334" xr:uid="{00000000-0005-0000-0000-0000D8010000}"/>
    <cellStyle name="20% - Accent1 2 4 3 2" xfId="335" xr:uid="{00000000-0005-0000-0000-0000D9010000}"/>
    <cellStyle name="20% - Accent1 2 4 3 2 2" xfId="336" xr:uid="{00000000-0005-0000-0000-0000DA010000}"/>
    <cellStyle name="20% - Accent1 2 4 3 2 2 2" xfId="337" xr:uid="{00000000-0005-0000-0000-0000DB010000}"/>
    <cellStyle name="20% - Accent1 2 4 3 2 2 2 2" xfId="338" xr:uid="{00000000-0005-0000-0000-0000DC010000}"/>
    <cellStyle name="20% - Accent1 2 4 3 2 2 2 2 2" xfId="339" xr:uid="{00000000-0005-0000-0000-0000DD010000}"/>
    <cellStyle name="20% - Accent1 2 4 3 2 2 2 3" xfId="340" xr:uid="{00000000-0005-0000-0000-0000DE010000}"/>
    <cellStyle name="20% - Accent1 2 4 3 2 2 3" xfId="341" xr:uid="{00000000-0005-0000-0000-0000DF010000}"/>
    <cellStyle name="20% - Accent1 2 4 3 2 2 3 2" xfId="342" xr:uid="{00000000-0005-0000-0000-0000E0010000}"/>
    <cellStyle name="20% - Accent1 2 4 3 2 2 4" xfId="343" xr:uid="{00000000-0005-0000-0000-0000E1010000}"/>
    <cellStyle name="20% - Accent1 2 4 3 2 3" xfId="344" xr:uid="{00000000-0005-0000-0000-0000E2010000}"/>
    <cellStyle name="20% - Accent1 2 4 3 2 3 2" xfId="345" xr:uid="{00000000-0005-0000-0000-0000E3010000}"/>
    <cellStyle name="20% - Accent1 2 4 3 2 3 2 2" xfId="346" xr:uid="{00000000-0005-0000-0000-0000E4010000}"/>
    <cellStyle name="20% - Accent1 2 4 3 2 3 3" xfId="347" xr:uid="{00000000-0005-0000-0000-0000E5010000}"/>
    <cellStyle name="20% - Accent1 2 4 3 2 4" xfId="348" xr:uid="{00000000-0005-0000-0000-0000E6010000}"/>
    <cellStyle name="20% - Accent1 2 4 3 2 4 2" xfId="349" xr:uid="{00000000-0005-0000-0000-0000E7010000}"/>
    <cellStyle name="20% - Accent1 2 4 3 2 5" xfId="350" xr:uid="{00000000-0005-0000-0000-0000E8010000}"/>
    <cellStyle name="20% - Accent1 2 4 3 3" xfId="351" xr:uid="{00000000-0005-0000-0000-0000E9010000}"/>
    <cellStyle name="20% - Accent1 2 4 3 3 2" xfId="352" xr:uid="{00000000-0005-0000-0000-0000EA010000}"/>
    <cellStyle name="20% - Accent1 2 4 3 3 2 2" xfId="353" xr:uid="{00000000-0005-0000-0000-0000EB010000}"/>
    <cellStyle name="20% - Accent1 2 4 3 3 2 2 2" xfId="354" xr:uid="{00000000-0005-0000-0000-0000EC010000}"/>
    <cellStyle name="20% - Accent1 2 4 3 3 2 2 2 2" xfId="355" xr:uid="{00000000-0005-0000-0000-0000ED010000}"/>
    <cellStyle name="20% - Accent1 2 4 3 3 2 2 3" xfId="356" xr:uid="{00000000-0005-0000-0000-0000EE010000}"/>
    <cellStyle name="20% - Accent1 2 4 3 3 2 3" xfId="357" xr:uid="{00000000-0005-0000-0000-0000EF010000}"/>
    <cellStyle name="20% - Accent1 2 4 3 3 2 3 2" xfId="358" xr:uid="{00000000-0005-0000-0000-0000F0010000}"/>
    <cellStyle name="20% - Accent1 2 4 3 3 2 4" xfId="359" xr:uid="{00000000-0005-0000-0000-0000F1010000}"/>
    <cellStyle name="20% - Accent1 2 4 3 3 3" xfId="360" xr:uid="{00000000-0005-0000-0000-0000F2010000}"/>
    <cellStyle name="20% - Accent1 2 4 3 3 3 2" xfId="361" xr:uid="{00000000-0005-0000-0000-0000F3010000}"/>
    <cellStyle name="20% - Accent1 2 4 3 3 3 2 2" xfId="362" xr:uid="{00000000-0005-0000-0000-0000F4010000}"/>
    <cellStyle name="20% - Accent1 2 4 3 3 3 3" xfId="363" xr:uid="{00000000-0005-0000-0000-0000F5010000}"/>
    <cellStyle name="20% - Accent1 2 4 3 3 4" xfId="364" xr:uid="{00000000-0005-0000-0000-0000F6010000}"/>
    <cellStyle name="20% - Accent1 2 4 3 3 4 2" xfId="365" xr:uid="{00000000-0005-0000-0000-0000F7010000}"/>
    <cellStyle name="20% - Accent1 2 4 3 3 5" xfId="366" xr:uid="{00000000-0005-0000-0000-0000F8010000}"/>
    <cellStyle name="20% - Accent1 2 4 3 4" xfId="367" xr:uid="{00000000-0005-0000-0000-0000F9010000}"/>
    <cellStyle name="20% - Accent1 2 4 3 4 2" xfId="368" xr:uid="{00000000-0005-0000-0000-0000FA010000}"/>
    <cellStyle name="20% - Accent1 2 4 3 4 2 2" xfId="369" xr:uid="{00000000-0005-0000-0000-0000FB010000}"/>
    <cellStyle name="20% - Accent1 2 4 3 4 2 2 2" xfId="370" xr:uid="{00000000-0005-0000-0000-0000FC010000}"/>
    <cellStyle name="20% - Accent1 2 4 3 4 2 3" xfId="371" xr:uid="{00000000-0005-0000-0000-0000FD010000}"/>
    <cellStyle name="20% - Accent1 2 4 3 4 3" xfId="372" xr:uid="{00000000-0005-0000-0000-0000FE010000}"/>
    <cellStyle name="20% - Accent1 2 4 3 4 3 2" xfId="373" xr:uid="{00000000-0005-0000-0000-0000FF010000}"/>
    <cellStyle name="20% - Accent1 2 4 3 4 4" xfId="374" xr:uid="{00000000-0005-0000-0000-000000020000}"/>
    <cellStyle name="20% - Accent1 2 4 3 5" xfId="375" xr:uid="{00000000-0005-0000-0000-000001020000}"/>
    <cellStyle name="20% - Accent1 2 4 3 5 2" xfId="376" xr:uid="{00000000-0005-0000-0000-000002020000}"/>
    <cellStyle name="20% - Accent1 2 4 3 5 2 2" xfId="377" xr:uid="{00000000-0005-0000-0000-000003020000}"/>
    <cellStyle name="20% - Accent1 2 4 3 5 3" xfId="378" xr:uid="{00000000-0005-0000-0000-000004020000}"/>
    <cellStyle name="20% - Accent1 2 4 3 6" xfId="379" xr:uid="{00000000-0005-0000-0000-000005020000}"/>
    <cellStyle name="20% - Accent1 2 4 3 6 2" xfId="380" xr:uid="{00000000-0005-0000-0000-000006020000}"/>
    <cellStyle name="20% - Accent1 2 4 3 7" xfId="381" xr:uid="{00000000-0005-0000-0000-000007020000}"/>
    <cellStyle name="20% - Accent1 2 4 4" xfId="382" xr:uid="{00000000-0005-0000-0000-000008020000}"/>
    <cellStyle name="20% - Accent1 2 4 4 2" xfId="383" xr:uid="{00000000-0005-0000-0000-000009020000}"/>
    <cellStyle name="20% - Accent1 2 4 4 2 2" xfId="384" xr:uid="{00000000-0005-0000-0000-00000A020000}"/>
    <cellStyle name="20% - Accent1 2 4 4 2 2 2" xfId="385" xr:uid="{00000000-0005-0000-0000-00000B020000}"/>
    <cellStyle name="20% - Accent1 2 4 4 2 2 2 2" xfId="386" xr:uid="{00000000-0005-0000-0000-00000C020000}"/>
    <cellStyle name="20% - Accent1 2 4 4 2 2 3" xfId="387" xr:uid="{00000000-0005-0000-0000-00000D020000}"/>
    <cellStyle name="20% - Accent1 2 4 4 2 3" xfId="388" xr:uid="{00000000-0005-0000-0000-00000E020000}"/>
    <cellStyle name="20% - Accent1 2 4 4 2 3 2" xfId="389" xr:uid="{00000000-0005-0000-0000-00000F020000}"/>
    <cellStyle name="20% - Accent1 2 4 4 2 4" xfId="390" xr:uid="{00000000-0005-0000-0000-000010020000}"/>
    <cellStyle name="20% - Accent1 2 4 4 3" xfId="391" xr:uid="{00000000-0005-0000-0000-000011020000}"/>
    <cellStyle name="20% - Accent1 2 4 4 3 2" xfId="392" xr:uid="{00000000-0005-0000-0000-000012020000}"/>
    <cellStyle name="20% - Accent1 2 4 4 3 2 2" xfId="393" xr:uid="{00000000-0005-0000-0000-000013020000}"/>
    <cellStyle name="20% - Accent1 2 4 4 3 3" xfId="394" xr:uid="{00000000-0005-0000-0000-000014020000}"/>
    <cellStyle name="20% - Accent1 2 4 4 4" xfId="395" xr:uid="{00000000-0005-0000-0000-000015020000}"/>
    <cellStyle name="20% - Accent1 2 4 4 4 2" xfId="396" xr:uid="{00000000-0005-0000-0000-000016020000}"/>
    <cellStyle name="20% - Accent1 2 4 4 5" xfId="397" xr:uid="{00000000-0005-0000-0000-000017020000}"/>
    <cellStyle name="20% - Accent1 2 4 5" xfId="398" xr:uid="{00000000-0005-0000-0000-000018020000}"/>
    <cellStyle name="20% - Accent1 2 4 5 2" xfId="399" xr:uid="{00000000-0005-0000-0000-000019020000}"/>
    <cellStyle name="20% - Accent1 2 4 5 2 2" xfId="400" xr:uid="{00000000-0005-0000-0000-00001A020000}"/>
    <cellStyle name="20% - Accent1 2 4 5 2 2 2" xfId="401" xr:uid="{00000000-0005-0000-0000-00001B020000}"/>
    <cellStyle name="20% - Accent1 2 4 5 2 2 2 2" xfId="402" xr:uid="{00000000-0005-0000-0000-00001C020000}"/>
    <cellStyle name="20% - Accent1 2 4 5 2 2 3" xfId="403" xr:uid="{00000000-0005-0000-0000-00001D020000}"/>
    <cellStyle name="20% - Accent1 2 4 5 2 3" xfId="404" xr:uid="{00000000-0005-0000-0000-00001E020000}"/>
    <cellStyle name="20% - Accent1 2 4 5 2 3 2" xfId="405" xr:uid="{00000000-0005-0000-0000-00001F020000}"/>
    <cellStyle name="20% - Accent1 2 4 5 2 4" xfId="406" xr:uid="{00000000-0005-0000-0000-000020020000}"/>
    <cellStyle name="20% - Accent1 2 4 5 3" xfId="407" xr:uid="{00000000-0005-0000-0000-000021020000}"/>
    <cellStyle name="20% - Accent1 2 4 5 3 2" xfId="408" xr:uid="{00000000-0005-0000-0000-000022020000}"/>
    <cellStyle name="20% - Accent1 2 4 5 3 2 2" xfId="409" xr:uid="{00000000-0005-0000-0000-000023020000}"/>
    <cellStyle name="20% - Accent1 2 4 5 3 3" xfId="410" xr:uid="{00000000-0005-0000-0000-000024020000}"/>
    <cellStyle name="20% - Accent1 2 4 5 4" xfId="411" xr:uid="{00000000-0005-0000-0000-000025020000}"/>
    <cellStyle name="20% - Accent1 2 4 5 4 2" xfId="412" xr:uid="{00000000-0005-0000-0000-000026020000}"/>
    <cellStyle name="20% - Accent1 2 4 5 5" xfId="413" xr:uid="{00000000-0005-0000-0000-000027020000}"/>
    <cellStyle name="20% - Accent1 2 4 6" xfId="414" xr:uid="{00000000-0005-0000-0000-000028020000}"/>
    <cellStyle name="20% - Accent1 2 4 6 2" xfId="415" xr:uid="{00000000-0005-0000-0000-000029020000}"/>
    <cellStyle name="20% - Accent1 2 4 6 2 2" xfId="416" xr:uid="{00000000-0005-0000-0000-00002A020000}"/>
    <cellStyle name="20% - Accent1 2 4 6 2 2 2" xfId="417" xr:uid="{00000000-0005-0000-0000-00002B020000}"/>
    <cellStyle name="20% - Accent1 2 4 6 2 3" xfId="418" xr:uid="{00000000-0005-0000-0000-00002C020000}"/>
    <cellStyle name="20% - Accent1 2 4 6 3" xfId="419" xr:uid="{00000000-0005-0000-0000-00002D020000}"/>
    <cellStyle name="20% - Accent1 2 4 6 3 2" xfId="420" xr:uid="{00000000-0005-0000-0000-00002E020000}"/>
    <cellStyle name="20% - Accent1 2 4 6 4" xfId="421" xr:uid="{00000000-0005-0000-0000-00002F020000}"/>
    <cellStyle name="20% - Accent1 2 4 7" xfId="422" xr:uid="{00000000-0005-0000-0000-000030020000}"/>
    <cellStyle name="20% - Accent1 2 4 7 2" xfId="423" xr:uid="{00000000-0005-0000-0000-000031020000}"/>
    <cellStyle name="20% - Accent1 2 4 7 2 2" xfId="424" xr:uid="{00000000-0005-0000-0000-000032020000}"/>
    <cellStyle name="20% - Accent1 2 4 7 3" xfId="425" xr:uid="{00000000-0005-0000-0000-000033020000}"/>
    <cellStyle name="20% - Accent1 2 4 8" xfId="426" xr:uid="{00000000-0005-0000-0000-000034020000}"/>
    <cellStyle name="20% - Accent1 2 4 8 2" xfId="427" xr:uid="{00000000-0005-0000-0000-000035020000}"/>
    <cellStyle name="20% - Accent1 2 4 9" xfId="428" xr:uid="{00000000-0005-0000-0000-000036020000}"/>
    <cellStyle name="20% - Accent1 2 5" xfId="429" xr:uid="{00000000-0005-0000-0000-000037020000}"/>
    <cellStyle name="20% - Accent1 2 5 2" xfId="430" xr:uid="{00000000-0005-0000-0000-000038020000}"/>
    <cellStyle name="20% - Accent1 2 5 2 2" xfId="431" xr:uid="{00000000-0005-0000-0000-000039020000}"/>
    <cellStyle name="20% - Accent1 2 5 2 2 2" xfId="432" xr:uid="{00000000-0005-0000-0000-00003A020000}"/>
    <cellStyle name="20% - Accent1 2 5 2 2 2 2" xfId="433" xr:uid="{00000000-0005-0000-0000-00003B020000}"/>
    <cellStyle name="20% - Accent1 2 5 2 2 2 2 2" xfId="434" xr:uid="{00000000-0005-0000-0000-00003C020000}"/>
    <cellStyle name="20% - Accent1 2 5 2 2 2 2 2 2" xfId="435" xr:uid="{00000000-0005-0000-0000-00003D020000}"/>
    <cellStyle name="20% - Accent1 2 5 2 2 2 2 2 2 2" xfId="436" xr:uid="{00000000-0005-0000-0000-00003E020000}"/>
    <cellStyle name="20% - Accent1 2 5 2 2 2 2 2 3" xfId="437" xr:uid="{00000000-0005-0000-0000-00003F020000}"/>
    <cellStyle name="20% - Accent1 2 5 2 2 2 2 3" xfId="438" xr:uid="{00000000-0005-0000-0000-000040020000}"/>
    <cellStyle name="20% - Accent1 2 5 2 2 2 2 3 2" xfId="439" xr:uid="{00000000-0005-0000-0000-000041020000}"/>
    <cellStyle name="20% - Accent1 2 5 2 2 2 2 4" xfId="440" xr:uid="{00000000-0005-0000-0000-000042020000}"/>
    <cellStyle name="20% - Accent1 2 5 2 2 2 3" xfId="441" xr:uid="{00000000-0005-0000-0000-000043020000}"/>
    <cellStyle name="20% - Accent1 2 5 2 2 2 3 2" xfId="442" xr:uid="{00000000-0005-0000-0000-000044020000}"/>
    <cellStyle name="20% - Accent1 2 5 2 2 2 3 2 2" xfId="443" xr:uid="{00000000-0005-0000-0000-000045020000}"/>
    <cellStyle name="20% - Accent1 2 5 2 2 2 3 3" xfId="444" xr:uid="{00000000-0005-0000-0000-000046020000}"/>
    <cellStyle name="20% - Accent1 2 5 2 2 2 4" xfId="445" xr:uid="{00000000-0005-0000-0000-000047020000}"/>
    <cellStyle name="20% - Accent1 2 5 2 2 2 4 2" xfId="446" xr:uid="{00000000-0005-0000-0000-000048020000}"/>
    <cellStyle name="20% - Accent1 2 5 2 2 2 5" xfId="447" xr:uid="{00000000-0005-0000-0000-000049020000}"/>
    <cellStyle name="20% - Accent1 2 5 2 2 3" xfId="448" xr:uid="{00000000-0005-0000-0000-00004A020000}"/>
    <cellStyle name="20% - Accent1 2 5 2 2 3 2" xfId="449" xr:uid="{00000000-0005-0000-0000-00004B020000}"/>
    <cellStyle name="20% - Accent1 2 5 2 2 3 2 2" xfId="450" xr:uid="{00000000-0005-0000-0000-00004C020000}"/>
    <cellStyle name="20% - Accent1 2 5 2 2 3 2 2 2" xfId="451" xr:uid="{00000000-0005-0000-0000-00004D020000}"/>
    <cellStyle name="20% - Accent1 2 5 2 2 3 2 2 2 2" xfId="452" xr:uid="{00000000-0005-0000-0000-00004E020000}"/>
    <cellStyle name="20% - Accent1 2 5 2 2 3 2 2 3" xfId="453" xr:uid="{00000000-0005-0000-0000-00004F020000}"/>
    <cellStyle name="20% - Accent1 2 5 2 2 3 2 3" xfId="454" xr:uid="{00000000-0005-0000-0000-000050020000}"/>
    <cellStyle name="20% - Accent1 2 5 2 2 3 2 3 2" xfId="455" xr:uid="{00000000-0005-0000-0000-000051020000}"/>
    <cellStyle name="20% - Accent1 2 5 2 2 3 2 4" xfId="456" xr:uid="{00000000-0005-0000-0000-000052020000}"/>
    <cellStyle name="20% - Accent1 2 5 2 2 3 3" xfId="457" xr:uid="{00000000-0005-0000-0000-000053020000}"/>
    <cellStyle name="20% - Accent1 2 5 2 2 3 3 2" xfId="458" xr:uid="{00000000-0005-0000-0000-000054020000}"/>
    <cellStyle name="20% - Accent1 2 5 2 2 3 3 2 2" xfId="459" xr:uid="{00000000-0005-0000-0000-000055020000}"/>
    <cellStyle name="20% - Accent1 2 5 2 2 3 3 3" xfId="460" xr:uid="{00000000-0005-0000-0000-000056020000}"/>
    <cellStyle name="20% - Accent1 2 5 2 2 3 4" xfId="461" xr:uid="{00000000-0005-0000-0000-000057020000}"/>
    <cellStyle name="20% - Accent1 2 5 2 2 3 4 2" xfId="462" xr:uid="{00000000-0005-0000-0000-000058020000}"/>
    <cellStyle name="20% - Accent1 2 5 2 2 3 5" xfId="463" xr:uid="{00000000-0005-0000-0000-000059020000}"/>
    <cellStyle name="20% - Accent1 2 5 2 2 4" xfId="464" xr:uid="{00000000-0005-0000-0000-00005A020000}"/>
    <cellStyle name="20% - Accent1 2 5 2 2 4 2" xfId="465" xr:uid="{00000000-0005-0000-0000-00005B020000}"/>
    <cellStyle name="20% - Accent1 2 5 2 2 4 2 2" xfId="466" xr:uid="{00000000-0005-0000-0000-00005C020000}"/>
    <cellStyle name="20% - Accent1 2 5 2 2 4 2 2 2" xfId="467" xr:uid="{00000000-0005-0000-0000-00005D020000}"/>
    <cellStyle name="20% - Accent1 2 5 2 2 4 2 3" xfId="468" xr:uid="{00000000-0005-0000-0000-00005E020000}"/>
    <cellStyle name="20% - Accent1 2 5 2 2 4 3" xfId="469" xr:uid="{00000000-0005-0000-0000-00005F020000}"/>
    <cellStyle name="20% - Accent1 2 5 2 2 4 3 2" xfId="470" xr:uid="{00000000-0005-0000-0000-000060020000}"/>
    <cellStyle name="20% - Accent1 2 5 2 2 4 4" xfId="471" xr:uid="{00000000-0005-0000-0000-000061020000}"/>
    <cellStyle name="20% - Accent1 2 5 2 2 5" xfId="472" xr:uid="{00000000-0005-0000-0000-000062020000}"/>
    <cellStyle name="20% - Accent1 2 5 2 2 5 2" xfId="473" xr:uid="{00000000-0005-0000-0000-000063020000}"/>
    <cellStyle name="20% - Accent1 2 5 2 2 5 2 2" xfId="474" xr:uid="{00000000-0005-0000-0000-000064020000}"/>
    <cellStyle name="20% - Accent1 2 5 2 2 5 3" xfId="475" xr:uid="{00000000-0005-0000-0000-000065020000}"/>
    <cellStyle name="20% - Accent1 2 5 2 2 6" xfId="476" xr:uid="{00000000-0005-0000-0000-000066020000}"/>
    <cellStyle name="20% - Accent1 2 5 2 2 6 2" xfId="477" xr:uid="{00000000-0005-0000-0000-000067020000}"/>
    <cellStyle name="20% - Accent1 2 5 2 2 7" xfId="478" xr:uid="{00000000-0005-0000-0000-000068020000}"/>
    <cellStyle name="20% - Accent1 2 5 2 3" xfId="479" xr:uid="{00000000-0005-0000-0000-000069020000}"/>
    <cellStyle name="20% - Accent1 2 5 2 3 2" xfId="480" xr:uid="{00000000-0005-0000-0000-00006A020000}"/>
    <cellStyle name="20% - Accent1 2 5 2 3 2 2" xfId="481" xr:uid="{00000000-0005-0000-0000-00006B020000}"/>
    <cellStyle name="20% - Accent1 2 5 2 3 2 2 2" xfId="482" xr:uid="{00000000-0005-0000-0000-00006C020000}"/>
    <cellStyle name="20% - Accent1 2 5 2 3 2 2 2 2" xfId="483" xr:uid="{00000000-0005-0000-0000-00006D020000}"/>
    <cellStyle name="20% - Accent1 2 5 2 3 2 2 3" xfId="484" xr:uid="{00000000-0005-0000-0000-00006E020000}"/>
    <cellStyle name="20% - Accent1 2 5 2 3 2 3" xfId="485" xr:uid="{00000000-0005-0000-0000-00006F020000}"/>
    <cellStyle name="20% - Accent1 2 5 2 3 2 3 2" xfId="486" xr:uid="{00000000-0005-0000-0000-000070020000}"/>
    <cellStyle name="20% - Accent1 2 5 2 3 2 4" xfId="487" xr:uid="{00000000-0005-0000-0000-000071020000}"/>
    <cellStyle name="20% - Accent1 2 5 2 3 3" xfId="488" xr:uid="{00000000-0005-0000-0000-000072020000}"/>
    <cellStyle name="20% - Accent1 2 5 2 3 3 2" xfId="489" xr:uid="{00000000-0005-0000-0000-000073020000}"/>
    <cellStyle name="20% - Accent1 2 5 2 3 3 2 2" xfId="490" xr:uid="{00000000-0005-0000-0000-000074020000}"/>
    <cellStyle name="20% - Accent1 2 5 2 3 3 3" xfId="491" xr:uid="{00000000-0005-0000-0000-000075020000}"/>
    <cellStyle name="20% - Accent1 2 5 2 3 4" xfId="492" xr:uid="{00000000-0005-0000-0000-000076020000}"/>
    <cellStyle name="20% - Accent1 2 5 2 3 4 2" xfId="493" xr:uid="{00000000-0005-0000-0000-000077020000}"/>
    <cellStyle name="20% - Accent1 2 5 2 3 5" xfId="494" xr:uid="{00000000-0005-0000-0000-000078020000}"/>
    <cellStyle name="20% - Accent1 2 5 2 4" xfId="495" xr:uid="{00000000-0005-0000-0000-000079020000}"/>
    <cellStyle name="20% - Accent1 2 5 2 4 2" xfId="496" xr:uid="{00000000-0005-0000-0000-00007A020000}"/>
    <cellStyle name="20% - Accent1 2 5 2 4 2 2" xfId="497" xr:uid="{00000000-0005-0000-0000-00007B020000}"/>
    <cellStyle name="20% - Accent1 2 5 2 4 2 2 2" xfId="498" xr:uid="{00000000-0005-0000-0000-00007C020000}"/>
    <cellStyle name="20% - Accent1 2 5 2 4 2 2 2 2" xfId="499" xr:uid="{00000000-0005-0000-0000-00007D020000}"/>
    <cellStyle name="20% - Accent1 2 5 2 4 2 2 3" xfId="500" xr:uid="{00000000-0005-0000-0000-00007E020000}"/>
    <cellStyle name="20% - Accent1 2 5 2 4 2 3" xfId="501" xr:uid="{00000000-0005-0000-0000-00007F020000}"/>
    <cellStyle name="20% - Accent1 2 5 2 4 2 3 2" xfId="502" xr:uid="{00000000-0005-0000-0000-000080020000}"/>
    <cellStyle name="20% - Accent1 2 5 2 4 2 4" xfId="503" xr:uid="{00000000-0005-0000-0000-000081020000}"/>
    <cellStyle name="20% - Accent1 2 5 2 4 3" xfId="504" xr:uid="{00000000-0005-0000-0000-000082020000}"/>
    <cellStyle name="20% - Accent1 2 5 2 4 3 2" xfId="505" xr:uid="{00000000-0005-0000-0000-000083020000}"/>
    <cellStyle name="20% - Accent1 2 5 2 4 3 2 2" xfId="506" xr:uid="{00000000-0005-0000-0000-000084020000}"/>
    <cellStyle name="20% - Accent1 2 5 2 4 3 3" xfId="507" xr:uid="{00000000-0005-0000-0000-000085020000}"/>
    <cellStyle name="20% - Accent1 2 5 2 4 4" xfId="508" xr:uid="{00000000-0005-0000-0000-000086020000}"/>
    <cellStyle name="20% - Accent1 2 5 2 4 4 2" xfId="509" xr:uid="{00000000-0005-0000-0000-000087020000}"/>
    <cellStyle name="20% - Accent1 2 5 2 4 5" xfId="510" xr:uid="{00000000-0005-0000-0000-000088020000}"/>
    <cellStyle name="20% - Accent1 2 5 2 5" xfId="511" xr:uid="{00000000-0005-0000-0000-000089020000}"/>
    <cellStyle name="20% - Accent1 2 5 2 5 2" xfId="512" xr:uid="{00000000-0005-0000-0000-00008A020000}"/>
    <cellStyle name="20% - Accent1 2 5 2 5 2 2" xfId="513" xr:uid="{00000000-0005-0000-0000-00008B020000}"/>
    <cellStyle name="20% - Accent1 2 5 2 5 2 2 2" xfId="514" xr:uid="{00000000-0005-0000-0000-00008C020000}"/>
    <cellStyle name="20% - Accent1 2 5 2 5 2 3" xfId="515" xr:uid="{00000000-0005-0000-0000-00008D020000}"/>
    <cellStyle name="20% - Accent1 2 5 2 5 3" xfId="516" xr:uid="{00000000-0005-0000-0000-00008E020000}"/>
    <cellStyle name="20% - Accent1 2 5 2 5 3 2" xfId="517" xr:uid="{00000000-0005-0000-0000-00008F020000}"/>
    <cellStyle name="20% - Accent1 2 5 2 5 4" xfId="518" xr:uid="{00000000-0005-0000-0000-000090020000}"/>
    <cellStyle name="20% - Accent1 2 5 2 6" xfId="519" xr:uid="{00000000-0005-0000-0000-000091020000}"/>
    <cellStyle name="20% - Accent1 2 5 2 6 2" xfId="520" xr:uid="{00000000-0005-0000-0000-000092020000}"/>
    <cellStyle name="20% - Accent1 2 5 2 6 2 2" xfId="521" xr:uid="{00000000-0005-0000-0000-000093020000}"/>
    <cellStyle name="20% - Accent1 2 5 2 6 3" xfId="522" xr:uid="{00000000-0005-0000-0000-000094020000}"/>
    <cellStyle name="20% - Accent1 2 5 2 7" xfId="523" xr:uid="{00000000-0005-0000-0000-000095020000}"/>
    <cellStyle name="20% - Accent1 2 5 2 7 2" xfId="524" xr:uid="{00000000-0005-0000-0000-000096020000}"/>
    <cellStyle name="20% - Accent1 2 5 2 8" xfId="525" xr:uid="{00000000-0005-0000-0000-000097020000}"/>
    <cellStyle name="20% - Accent1 2 5 3" xfId="526" xr:uid="{00000000-0005-0000-0000-000098020000}"/>
    <cellStyle name="20% - Accent1 2 5 3 2" xfId="527" xr:uid="{00000000-0005-0000-0000-000099020000}"/>
    <cellStyle name="20% - Accent1 2 5 3 2 2" xfId="528" xr:uid="{00000000-0005-0000-0000-00009A020000}"/>
    <cellStyle name="20% - Accent1 2 5 3 2 2 2" xfId="529" xr:uid="{00000000-0005-0000-0000-00009B020000}"/>
    <cellStyle name="20% - Accent1 2 5 3 2 2 2 2" xfId="530" xr:uid="{00000000-0005-0000-0000-00009C020000}"/>
    <cellStyle name="20% - Accent1 2 5 3 2 2 2 2 2" xfId="531" xr:uid="{00000000-0005-0000-0000-00009D020000}"/>
    <cellStyle name="20% - Accent1 2 5 3 2 2 2 3" xfId="532" xr:uid="{00000000-0005-0000-0000-00009E020000}"/>
    <cellStyle name="20% - Accent1 2 5 3 2 2 3" xfId="533" xr:uid="{00000000-0005-0000-0000-00009F020000}"/>
    <cellStyle name="20% - Accent1 2 5 3 2 2 3 2" xfId="534" xr:uid="{00000000-0005-0000-0000-0000A0020000}"/>
    <cellStyle name="20% - Accent1 2 5 3 2 2 4" xfId="535" xr:uid="{00000000-0005-0000-0000-0000A1020000}"/>
    <cellStyle name="20% - Accent1 2 5 3 2 3" xfId="536" xr:uid="{00000000-0005-0000-0000-0000A2020000}"/>
    <cellStyle name="20% - Accent1 2 5 3 2 3 2" xfId="537" xr:uid="{00000000-0005-0000-0000-0000A3020000}"/>
    <cellStyle name="20% - Accent1 2 5 3 2 3 2 2" xfId="538" xr:uid="{00000000-0005-0000-0000-0000A4020000}"/>
    <cellStyle name="20% - Accent1 2 5 3 2 3 3" xfId="539" xr:uid="{00000000-0005-0000-0000-0000A5020000}"/>
    <cellStyle name="20% - Accent1 2 5 3 2 4" xfId="540" xr:uid="{00000000-0005-0000-0000-0000A6020000}"/>
    <cellStyle name="20% - Accent1 2 5 3 2 4 2" xfId="541" xr:uid="{00000000-0005-0000-0000-0000A7020000}"/>
    <cellStyle name="20% - Accent1 2 5 3 2 5" xfId="542" xr:uid="{00000000-0005-0000-0000-0000A8020000}"/>
    <cellStyle name="20% - Accent1 2 5 3 3" xfId="543" xr:uid="{00000000-0005-0000-0000-0000A9020000}"/>
    <cellStyle name="20% - Accent1 2 5 3 3 2" xfId="544" xr:uid="{00000000-0005-0000-0000-0000AA020000}"/>
    <cellStyle name="20% - Accent1 2 5 3 3 2 2" xfId="545" xr:uid="{00000000-0005-0000-0000-0000AB020000}"/>
    <cellStyle name="20% - Accent1 2 5 3 3 2 2 2" xfId="546" xr:uid="{00000000-0005-0000-0000-0000AC020000}"/>
    <cellStyle name="20% - Accent1 2 5 3 3 2 2 2 2" xfId="547" xr:uid="{00000000-0005-0000-0000-0000AD020000}"/>
    <cellStyle name="20% - Accent1 2 5 3 3 2 2 3" xfId="548" xr:uid="{00000000-0005-0000-0000-0000AE020000}"/>
    <cellStyle name="20% - Accent1 2 5 3 3 2 3" xfId="549" xr:uid="{00000000-0005-0000-0000-0000AF020000}"/>
    <cellStyle name="20% - Accent1 2 5 3 3 2 3 2" xfId="550" xr:uid="{00000000-0005-0000-0000-0000B0020000}"/>
    <cellStyle name="20% - Accent1 2 5 3 3 2 4" xfId="551" xr:uid="{00000000-0005-0000-0000-0000B1020000}"/>
    <cellStyle name="20% - Accent1 2 5 3 3 3" xfId="552" xr:uid="{00000000-0005-0000-0000-0000B2020000}"/>
    <cellStyle name="20% - Accent1 2 5 3 3 3 2" xfId="553" xr:uid="{00000000-0005-0000-0000-0000B3020000}"/>
    <cellStyle name="20% - Accent1 2 5 3 3 3 2 2" xfId="554" xr:uid="{00000000-0005-0000-0000-0000B4020000}"/>
    <cellStyle name="20% - Accent1 2 5 3 3 3 3" xfId="555" xr:uid="{00000000-0005-0000-0000-0000B5020000}"/>
    <cellStyle name="20% - Accent1 2 5 3 3 4" xfId="556" xr:uid="{00000000-0005-0000-0000-0000B6020000}"/>
    <cellStyle name="20% - Accent1 2 5 3 3 4 2" xfId="557" xr:uid="{00000000-0005-0000-0000-0000B7020000}"/>
    <cellStyle name="20% - Accent1 2 5 3 3 5" xfId="558" xr:uid="{00000000-0005-0000-0000-0000B8020000}"/>
    <cellStyle name="20% - Accent1 2 5 3 4" xfId="559" xr:uid="{00000000-0005-0000-0000-0000B9020000}"/>
    <cellStyle name="20% - Accent1 2 5 3 4 2" xfId="560" xr:uid="{00000000-0005-0000-0000-0000BA020000}"/>
    <cellStyle name="20% - Accent1 2 5 3 4 2 2" xfId="561" xr:uid="{00000000-0005-0000-0000-0000BB020000}"/>
    <cellStyle name="20% - Accent1 2 5 3 4 2 2 2" xfId="562" xr:uid="{00000000-0005-0000-0000-0000BC020000}"/>
    <cellStyle name="20% - Accent1 2 5 3 4 2 3" xfId="563" xr:uid="{00000000-0005-0000-0000-0000BD020000}"/>
    <cellStyle name="20% - Accent1 2 5 3 4 3" xfId="564" xr:uid="{00000000-0005-0000-0000-0000BE020000}"/>
    <cellStyle name="20% - Accent1 2 5 3 4 3 2" xfId="565" xr:uid="{00000000-0005-0000-0000-0000BF020000}"/>
    <cellStyle name="20% - Accent1 2 5 3 4 4" xfId="566" xr:uid="{00000000-0005-0000-0000-0000C0020000}"/>
    <cellStyle name="20% - Accent1 2 5 3 5" xfId="567" xr:uid="{00000000-0005-0000-0000-0000C1020000}"/>
    <cellStyle name="20% - Accent1 2 5 3 5 2" xfId="568" xr:uid="{00000000-0005-0000-0000-0000C2020000}"/>
    <cellStyle name="20% - Accent1 2 5 3 5 2 2" xfId="569" xr:uid="{00000000-0005-0000-0000-0000C3020000}"/>
    <cellStyle name="20% - Accent1 2 5 3 5 3" xfId="570" xr:uid="{00000000-0005-0000-0000-0000C4020000}"/>
    <cellStyle name="20% - Accent1 2 5 3 6" xfId="571" xr:uid="{00000000-0005-0000-0000-0000C5020000}"/>
    <cellStyle name="20% - Accent1 2 5 3 6 2" xfId="572" xr:uid="{00000000-0005-0000-0000-0000C6020000}"/>
    <cellStyle name="20% - Accent1 2 5 3 7" xfId="573" xr:uid="{00000000-0005-0000-0000-0000C7020000}"/>
    <cellStyle name="20% - Accent1 2 5 4" xfId="574" xr:uid="{00000000-0005-0000-0000-0000C8020000}"/>
    <cellStyle name="20% - Accent1 2 5 4 2" xfId="575" xr:uid="{00000000-0005-0000-0000-0000C9020000}"/>
    <cellStyle name="20% - Accent1 2 5 4 2 2" xfId="576" xr:uid="{00000000-0005-0000-0000-0000CA020000}"/>
    <cellStyle name="20% - Accent1 2 5 4 2 2 2" xfId="577" xr:uid="{00000000-0005-0000-0000-0000CB020000}"/>
    <cellStyle name="20% - Accent1 2 5 4 2 2 2 2" xfId="578" xr:uid="{00000000-0005-0000-0000-0000CC020000}"/>
    <cellStyle name="20% - Accent1 2 5 4 2 2 3" xfId="579" xr:uid="{00000000-0005-0000-0000-0000CD020000}"/>
    <cellStyle name="20% - Accent1 2 5 4 2 3" xfId="580" xr:uid="{00000000-0005-0000-0000-0000CE020000}"/>
    <cellStyle name="20% - Accent1 2 5 4 2 3 2" xfId="581" xr:uid="{00000000-0005-0000-0000-0000CF020000}"/>
    <cellStyle name="20% - Accent1 2 5 4 2 4" xfId="582" xr:uid="{00000000-0005-0000-0000-0000D0020000}"/>
    <cellStyle name="20% - Accent1 2 5 4 3" xfId="583" xr:uid="{00000000-0005-0000-0000-0000D1020000}"/>
    <cellStyle name="20% - Accent1 2 5 4 3 2" xfId="584" xr:uid="{00000000-0005-0000-0000-0000D2020000}"/>
    <cellStyle name="20% - Accent1 2 5 4 3 2 2" xfId="585" xr:uid="{00000000-0005-0000-0000-0000D3020000}"/>
    <cellStyle name="20% - Accent1 2 5 4 3 3" xfId="586" xr:uid="{00000000-0005-0000-0000-0000D4020000}"/>
    <cellStyle name="20% - Accent1 2 5 4 4" xfId="587" xr:uid="{00000000-0005-0000-0000-0000D5020000}"/>
    <cellStyle name="20% - Accent1 2 5 4 4 2" xfId="588" xr:uid="{00000000-0005-0000-0000-0000D6020000}"/>
    <cellStyle name="20% - Accent1 2 5 4 5" xfId="589" xr:uid="{00000000-0005-0000-0000-0000D7020000}"/>
    <cellStyle name="20% - Accent1 2 5 5" xfId="590" xr:uid="{00000000-0005-0000-0000-0000D8020000}"/>
    <cellStyle name="20% - Accent1 2 5 5 2" xfId="591" xr:uid="{00000000-0005-0000-0000-0000D9020000}"/>
    <cellStyle name="20% - Accent1 2 5 5 2 2" xfId="592" xr:uid="{00000000-0005-0000-0000-0000DA020000}"/>
    <cellStyle name="20% - Accent1 2 5 5 2 2 2" xfId="593" xr:uid="{00000000-0005-0000-0000-0000DB020000}"/>
    <cellStyle name="20% - Accent1 2 5 5 2 2 2 2" xfId="594" xr:uid="{00000000-0005-0000-0000-0000DC020000}"/>
    <cellStyle name="20% - Accent1 2 5 5 2 2 3" xfId="595" xr:uid="{00000000-0005-0000-0000-0000DD020000}"/>
    <cellStyle name="20% - Accent1 2 5 5 2 3" xfId="596" xr:uid="{00000000-0005-0000-0000-0000DE020000}"/>
    <cellStyle name="20% - Accent1 2 5 5 2 3 2" xfId="597" xr:uid="{00000000-0005-0000-0000-0000DF020000}"/>
    <cellStyle name="20% - Accent1 2 5 5 2 4" xfId="598" xr:uid="{00000000-0005-0000-0000-0000E0020000}"/>
    <cellStyle name="20% - Accent1 2 5 5 3" xfId="599" xr:uid="{00000000-0005-0000-0000-0000E1020000}"/>
    <cellStyle name="20% - Accent1 2 5 5 3 2" xfId="600" xr:uid="{00000000-0005-0000-0000-0000E2020000}"/>
    <cellStyle name="20% - Accent1 2 5 5 3 2 2" xfId="601" xr:uid="{00000000-0005-0000-0000-0000E3020000}"/>
    <cellStyle name="20% - Accent1 2 5 5 3 3" xfId="602" xr:uid="{00000000-0005-0000-0000-0000E4020000}"/>
    <cellStyle name="20% - Accent1 2 5 5 4" xfId="603" xr:uid="{00000000-0005-0000-0000-0000E5020000}"/>
    <cellStyle name="20% - Accent1 2 5 5 4 2" xfId="604" xr:uid="{00000000-0005-0000-0000-0000E6020000}"/>
    <cellStyle name="20% - Accent1 2 5 5 5" xfId="605" xr:uid="{00000000-0005-0000-0000-0000E7020000}"/>
    <cellStyle name="20% - Accent1 2 5 6" xfId="606" xr:uid="{00000000-0005-0000-0000-0000E8020000}"/>
    <cellStyle name="20% - Accent1 2 5 6 2" xfId="607" xr:uid="{00000000-0005-0000-0000-0000E9020000}"/>
    <cellStyle name="20% - Accent1 2 5 6 2 2" xfId="608" xr:uid="{00000000-0005-0000-0000-0000EA020000}"/>
    <cellStyle name="20% - Accent1 2 5 6 2 2 2" xfId="609" xr:uid="{00000000-0005-0000-0000-0000EB020000}"/>
    <cellStyle name="20% - Accent1 2 5 6 2 3" xfId="610" xr:uid="{00000000-0005-0000-0000-0000EC020000}"/>
    <cellStyle name="20% - Accent1 2 5 6 3" xfId="611" xr:uid="{00000000-0005-0000-0000-0000ED020000}"/>
    <cellStyle name="20% - Accent1 2 5 6 3 2" xfId="612" xr:uid="{00000000-0005-0000-0000-0000EE020000}"/>
    <cellStyle name="20% - Accent1 2 5 6 4" xfId="613" xr:uid="{00000000-0005-0000-0000-0000EF020000}"/>
    <cellStyle name="20% - Accent1 2 5 7" xfId="614" xr:uid="{00000000-0005-0000-0000-0000F0020000}"/>
    <cellStyle name="20% - Accent1 2 5 7 2" xfId="615" xr:uid="{00000000-0005-0000-0000-0000F1020000}"/>
    <cellStyle name="20% - Accent1 2 5 7 2 2" xfId="616" xr:uid="{00000000-0005-0000-0000-0000F2020000}"/>
    <cellStyle name="20% - Accent1 2 5 7 3" xfId="617" xr:uid="{00000000-0005-0000-0000-0000F3020000}"/>
    <cellStyle name="20% - Accent1 2 5 8" xfId="618" xr:uid="{00000000-0005-0000-0000-0000F4020000}"/>
    <cellStyle name="20% - Accent1 2 5 8 2" xfId="619" xr:uid="{00000000-0005-0000-0000-0000F5020000}"/>
    <cellStyle name="20% - Accent1 2 5 9" xfId="620" xr:uid="{00000000-0005-0000-0000-0000F6020000}"/>
    <cellStyle name="20% - Accent1 2 6" xfId="621" xr:uid="{00000000-0005-0000-0000-0000F7020000}"/>
    <cellStyle name="20% - Accent1 2 6 2" xfId="622" xr:uid="{00000000-0005-0000-0000-0000F8020000}"/>
    <cellStyle name="20% - Accent1 2 6 2 2" xfId="623" xr:uid="{00000000-0005-0000-0000-0000F9020000}"/>
    <cellStyle name="20% - Accent1 2 6 2 2 2" xfId="624" xr:uid="{00000000-0005-0000-0000-0000FA020000}"/>
    <cellStyle name="20% - Accent1 2 6 2 2 2 2" xfId="625" xr:uid="{00000000-0005-0000-0000-0000FB020000}"/>
    <cellStyle name="20% - Accent1 2 6 2 2 2 2 2" xfId="626" xr:uid="{00000000-0005-0000-0000-0000FC020000}"/>
    <cellStyle name="20% - Accent1 2 6 2 2 2 2 2 2" xfId="627" xr:uid="{00000000-0005-0000-0000-0000FD020000}"/>
    <cellStyle name="20% - Accent1 2 6 2 2 2 2 3" xfId="628" xr:uid="{00000000-0005-0000-0000-0000FE020000}"/>
    <cellStyle name="20% - Accent1 2 6 2 2 2 3" xfId="629" xr:uid="{00000000-0005-0000-0000-0000FF020000}"/>
    <cellStyle name="20% - Accent1 2 6 2 2 2 3 2" xfId="630" xr:uid="{00000000-0005-0000-0000-000000030000}"/>
    <cellStyle name="20% - Accent1 2 6 2 2 2 4" xfId="631" xr:uid="{00000000-0005-0000-0000-000001030000}"/>
    <cellStyle name="20% - Accent1 2 6 2 2 3" xfId="632" xr:uid="{00000000-0005-0000-0000-000002030000}"/>
    <cellStyle name="20% - Accent1 2 6 2 2 3 2" xfId="633" xr:uid="{00000000-0005-0000-0000-000003030000}"/>
    <cellStyle name="20% - Accent1 2 6 2 2 3 2 2" xfId="634" xr:uid="{00000000-0005-0000-0000-000004030000}"/>
    <cellStyle name="20% - Accent1 2 6 2 2 3 3" xfId="635" xr:uid="{00000000-0005-0000-0000-000005030000}"/>
    <cellStyle name="20% - Accent1 2 6 2 2 4" xfId="636" xr:uid="{00000000-0005-0000-0000-000006030000}"/>
    <cellStyle name="20% - Accent1 2 6 2 2 4 2" xfId="637" xr:uid="{00000000-0005-0000-0000-000007030000}"/>
    <cellStyle name="20% - Accent1 2 6 2 2 5" xfId="638" xr:uid="{00000000-0005-0000-0000-000008030000}"/>
    <cellStyle name="20% - Accent1 2 6 2 3" xfId="639" xr:uid="{00000000-0005-0000-0000-000009030000}"/>
    <cellStyle name="20% - Accent1 2 6 2 3 2" xfId="640" xr:uid="{00000000-0005-0000-0000-00000A030000}"/>
    <cellStyle name="20% - Accent1 2 6 2 3 2 2" xfId="641" xr:uid="{00000000-0005-0000-0000-00000B030000}"/>
    <cellStyle name="20% - Accent1 2 6 2 3 2 2 2" xfId="642" xr:uid="{00000000-0005-0000-0000-00000C030000}"/>
    <cellStyle name="20% - Accent1 2 6 2 3 2 2 2 2" xfId="643" xr:uid="{00000000-0005-0000-0000-00000D030000}"/>
    <cellStyle name="20% - Accent1 2 6 2 3 2 2 3" xfId="644" xr:uid="{00000000-0005-0000-0000-00000E030000}"/>
    <cellStyle name="20% - Accent1 2 6 2 3 2 3" xfId="645" xr:uid="{00000000-0005-0000-0000-00000F030000}"/>
    <cellStyle name="20% - Accent1 2 6 2 3 2 3 2" xfId="646" xr:uid="{00000000-0005-0000-0000-000010030000}"/>
    <cellStyle name="20% - Accent1 2 6 2 3 2 4" xfId="647" xr:uid="{00000000-0005-0000-0000-000011030000}"/>
    <cellStyle name="20% - Accent1 2 6 2 3 3" xfId="648" xr:uid="{00000000-0005-0000-0000-000012030000}"/>
    <cellStyle name="20% - Accent1 2 6 2 3 3 2" xfId="649" xr:uid="{00000000-0005-0000-0000-000013030000}"/>
    <cellStyle name="20% - Accent1 2 6 2 3 3 2 2" xfId="650" xr:uid="{00000000-0005-0000-0000-000014030000}"/>
    <cellStyle name="20% - Accent1 2 6 2 3 3 3" xfId="651" xr:uid="{00000000-0005-0000-0000-000015030000}"/>
    <cellStyle name="20% - Accent1 2 6 2 3 4" xfId="652" xr:uid="{00000000-0005-0000-0000-000016030000}"/>
    <cellStyle name="20% - Accent1 2 6 2 3 4 2" xfId="653" xr:uid="{00000000-0005-0000-0000-000017030000}"/>
    <cellStyle name="20% - Accent1 2 6 2 3 5" xfId="654" xr:uid="{00000000-0005-0000-0000-000018030000}"/>
    <cellStyle name="20% - Accent1 2 6 2 4" xfId="655" xr:uid="{00000000-0005-0000-0000-000019030000}"/>
    <cellStyle name="20% - Accent1 2 6 2 4 2" xfId="656" xr:uid="{00000000-0005-0000-0000-00001A030000}"/>
    <cellStyle name="20% - Accent1 2 6 2 4 2 2" xfId="657" xr:uid="{00000000-0005-0000-0000-00001B030000}"/>
    <cellStyle name="20% - Accent1 2 6 2 4 2 2 2" xfId="658" xr:uid="{00000000-0005-0000-0000-00001C030000}"/>
    <cellStyle name="20% - Accent1 2 6 2 4 2 3" xfId="659" xr:uid="{00000000-0005-0000-0000-00001D030000}"/>
    <cellStyle name="20% - Accent1 2 6 2 4 3" xfId="660" xr:uid="{00000000-0005-0000-0000-00001E030000}"/>
    <cellStyle name="20% - Accent1 2 6 2 4 3 2" xfId="661" xr:uid="{00000000-0005-0000-0000-00001F030000}"/>
    <cellStyle name="20% - Accent1 2 6 2 4 4" xfId="662" xr:uid="{00000000-0005-0000-0000-000020030000}"/>
    <cellStyle name="20% - Accent1 2 6 2 5" xfId="663" xr:uid="{00000000-0005-0000-0000-000021030000}"/>
    <cellStyle name="20% - Accent1 2 6 2 5 2" xfId="664" xr:uid="{00000000-0005-0000-0000-000022030000}"/>
    <cellStyle name="20% - Accent1 2 6 2 5 2 2" xfId="665" xr:uid="{00000000-0005-0000-0000-000023030000}"/>
    <cellStyle name="20% - Accent1 2 6 2 5 3" xfId="666" xr:uid="{00000000-0005-0000-0000-000024030000}"/>
    <cellStyle name="20% - Accent1 2 6 2 6" xfId="667" xr:uid="{00000000-0005-0000-0000-000025030000}"/>
    <cellStyle name="20% - Accent1 2 6 2 6 2" xfId="668" xr:uid="{00000000-0005-0000-0000-000026030000}"/>
    <cellStyle name="20% - Accent1 2 6 2 7" xfId="669" xr:uid="{00000000-0005-0000-0000-000027030000}"/>
    <cellStyle name="20% - Accent1 2 6 3" xfId="670" xr:uid="{00000000-0005-0000-0000-000028030000}"/>
    <cellStyle name="20% - Accent1 2 6 3 2" xfId="671" xr:uid="{00000000-0005-0000-0000-000029030000}"/>
    <cellStyle name="20% - Accent1 2 6 3 2 2" xfId="672" xr:uid="{00000000-0005-0000-0000-00002A030000}"/>
    <cellStyle name="20% - Accent1 2 6 3 2 2 2" xfId="673" xr:uid="{00000000-0005-0000-0000-00002B030000}"/>
    <cellStyle name="20% - Accent1 2 6 3 2 2 2 2" xfId="674" xr:uid="{00000000-0005-0000-0000-00002C030000}"/>
    <cellStyle name="20% - Accent1 2 6 3 2 2 3" xfId="675" xr:uid="{00000000-0005-0000-0000-00002D030000}"/>
    <cellStyle name="20% - Accent1 2 6 3 2 3" xfId="676" xr:uid="{00000000-0005-0000-0000-00002E030000}"/>
    <cellStyle name="20% - Accent1 2 6 3 2 3 2" xfId="677" xr:uid="{00000000-0005-0000-0000-00002F030000}"/>
    <cellStyle name="20% - Accent1 2 6 3 2 4" xfId="678" xr:uid="{00000000-0005-0000-0000-000030030000}"/>
    <cellStyle name="20% - Accent1 2 6 3 3" xfId="679" xr:uid="{00000000-0005-0000-0000-000031030000}"/>
    <cellStyle name="20% - Accent1 2 6 3 3 2" xfId="680" xr:uid="{00000000-0005-0000-0000-000032030000}"/>
    <cellStyle name="20% - Accent1 2 6 3 3 2 2" xfId="681" xr:uid="{00000000-0005-0000-0000-000033030000}"/>
    <cellStyle name="20% - Accent1 2 6 3 3 3" xfId="682" xr:uid="{00000000-0005-0000-0000-000034030000}"/>
    <cellStyle name="20% - Accent1 2 6 3 4" xfId="683" xr:uid="{00000000-0005-0000-0000-000035030000}"/>
    <cellStyle name="20% - Accent1 2 6 3 4 2" xfId="684" xr:uid="{00000000-0005-0000-0000-000036030000}"/>
    <cellStyle name="20% - Accent1 2 6 3 5" xfId="685" xr:uid="{00000000-0005-0000-0000-000037030000}"/>
    <cellStyle name="20% - Accent1 2 6 4" xfId="686" xr:uid="{00000000-0005-0000-0000-000038030000}"/>
    <cellStyle name="20% - Accent1 2 6 4 2" xfId="687" xr:uid="{00000000-0005-0000-0000-000039030000}"/>
    <cellStyle name="20% - Accent1 2 6 4 2 2" xfId="688" xr:uid="{00000000-0005-0000-0000-00003A030000}"/>
    <cellStyle name="20% - Accent1 2 6 4 2 2 2" xfId="689" xr:uid="{00000000-0005-0000-0000-00003B030000}"/>
    <cellStyle name="20% - Accent1 2 6 4 2 2 2 2" xfId="690" xr:uid="{00000000-0005-0000-0000-00003C030000}"/>
    <cellStyle name="20% - Accent1 2 6 4 2 2 3" xfId="691" xr:uid="{00000000-0005-0000-0000-00003D030000}"/>
    <cellStyle name="20% - Accent1 2 6 4 2 3" xfId="692" xr:uid="{00000000-0005-0000-0000-00003E030000}"/>
    <cellStyle name="20% - Accent1 2 6 4 2 3 2" xfId="693" xr:uid="{00000000-0005-0000-0000-00003F030000}"/>
    <cellStyle name="20% - Accent1 2 6 4 2 4" xfId="694" xr:uid="{00000000-0005-0000-0000-000040030000}"/>
    <cellStyle name="20% - Accent1 2 6 4 3" xfId="695" xr:uid="{00000000-0005-0000-0000-000041030000}"/>
    <cellStyle name="20% - Accent1 2 6 4 3 2" xfId="696" xr:uid="{00000000-0005-0000-0000-000042030000}"/>
    <cellStyle name="20% - Accent1 2 6 4 3 2 2" xfId="697" xr:uid="{00000000-0005-0000-0000-000043030000}"/>
    <cellStyle name="20% - Accent1 2 6 4 3 3" xfId="698" xr:uid="{00000000-0005-0000-0000-000044030000}"/>
    <cellStyle name="20% - Accent1 2 6 4 4" xfId="699" xr:uid="{00000000-0005-0000-0000-000045030000}"/>
    <cellStyle name="20% - Accent1 2 6 4 4 2" xfId="700" xr:uid="{00000000-0005-0000-0000-000046030000}"/>
    <cellStyle name="20% - Accent1 2 6 4 5" xfId="701" xr:uid="{00000000-0005-0000-0000-000047030000}"/>
    <cellStyle name="20% - Accent1 2 6 5" xfId="702" xr:uid="{00000000-0005-0000-0000-000048030000}"/>
    <cellStyle name="20% - Accent1 2 6 5 2" xfId="703" xr:uid="{00000000-0005-0000-0000-000049030000}"/>
    <cellStyle name="20% - Accent1 2 6 5 2 2" xfId="704" xr:uid="{00000000-0005-0000-0000-00004A030000}"/>
    <cellStyle name="20% - Accent1 2 6 5 2 2 2" xfId="705" xr:uid="{00000000-0005-0000-0000-00004B030000}"/>
    <cellStyle name="20% - Accent1 2 6 5 2 3" xfId="706" xr:uid="{00000000-0005-0000-0000-00004C030000}"/>
    <cellStyle name="20% - Accent1 2 6 5 3" xfId="707" xr:uid="{00000000-0005-0000-0000-00004D030000}"/>
    <cellStyle name="20% - Accent1 2 6 5 3 2" xfId="708" xr:uid="{00000000-0005-0000-0000-00004E030000}"/>
    <cellStyle name="20% - Accent1 2 6 5 4" xfId="709" xr:uid="{00000000-0005-0000-0000-00004F030000}"/>
    <cellStyle name="20% - Accent1 2 6 6" xfId="710" xr:uid="{00000000-0005-0000-0000-000050030000}"/>
    <cellStyle name="20% - Accent1 2 6 6 2" xfId="711" xr:uid="{00000000-0005-0000-0000-000051030000}"/>
    <cellStyle name="20% - Accent1 2 6 6 2 2" xfId="712" xr:uid="{00000000-0005-0000-0000-000052030000}"/>
    <cellStyle name="20% - Accent1 2 6 6 3" xfId="713" xr:uid="{00000000-0005-0000-0000-000053030000}"/>
    <cellStyle name="20% - Accent1 2 6 7" xfId="714" xr:uid="{00000000-0005-0000-0000-000054030000}"/>
    <cellStyle name="20% - Accent1 2 6 7 2" xfId="715" xr:uid="{00000000-0005-0000-0000-000055030000}"/>
    <cellStyle name="20% - Accent1 2 6 8" xfId="716" xr:uid="{00000000-0005-0000-0000-000056030000}"/>
    <cellStyle name="20% - Accent1 2 7" xfId="717" xr:uid="{00000000-0005-0000-0000-000057030000}"/>
    <cellStyle name="20% - Accent1 2 7 2" xfId="718" xr:uid="{00000000-0005-0000-0000-000058030000}"/>
    <cellStyle name="20% - Accent1 2 7 2 2" xfId="719" xr:uid="{00000000-0005-0000-0000-000059030000}"/>
    <cellStyle name="20% - Accent1 2 7 2 2 2" xfId="720" xr:uid="{00000000-0005-0000-0000-00005A030000}"/>
    <cellStyle name="20% - Accent1 2 7 2 2 2 2" xfId="721" xr:uid="{00000000-0005-0000-0000-00005B030000}"/>
    <cellStyle name="20% - Accent1 2 7 2 2 2 2 2" xfId="722" xr:uid="{00000000-0005-0000-0000-00005C030000}"/>
    <cellStyle name="20% - Accent1 2 7 2 2 2 3" xfId="723" xr:uid="{00000000-0005-0000-0000-00005D030000}"/>
    <cellStyle name="20% - Accent1 2 7 2 2 3" xfId="724" xr:uid="{00000000-0005-0000-0000-00005E030000}"/>
    <cellStyle name="20% - Accent1 2 7 2 2 3 2" xfId="725" xr:uid="{00000000-0005-0000-0000-00005F030000}"/>
    <cellStyle name="20% - Accent1 2 7 2 2 4" xfId="726" xr:uid="{00000000-0005-0000-0000-000060030000}"/>
    <cellStyle name="20% - Accent1 2 7 2 3" xfId="727" xr:uid="{00000000-0005-0000-0000-000061030000}"/>
    <cellStyle name="20% - Accent1 2 7 2 3 2" xfId="728" xr:uid="{00000000-0005-0000-0000-000062030000}"/>
    <cellStyle name="20% - Accent1 2 7 2 3 2 2" xfId="729" xr:uid="{00000000-0005-0000-0000-000063030000}"/>
    <cellStyle name="20% - Accent1 2 7 2 3 3" xfId="730" xr:uid="{00000000-0005-0000-0000-000064030000}"/>
    <cellStyle name="20% - Accent1 2 7 2 4" xfId="731" xr:uid="{00000000-0005-0000-0000-000065030000}"/>
    <cellStyle name="20% - Accent1 2 7 2 4 2" xfId="732" xr:uid="{00000000-0005-0000-0000-000066030000}"/>
    <cellStyle name="20% - Accent1 2 7 2 5" xfId="733" xr:uid="{00000000-0005-0000-0000-000067030000}"/>
    <cellStyle name="20% - Accent1 2 7 3" xfId="734" xr:uid="{00000000-0005-0000-0000-000068030000}"/>
    <cellStyle name="20% - Accent1 2 7 3 2" xfId="735" xr:uid="{00000000-0005-0000-0000-000069030000}"/>
    <cellStyle name="20% - Accent1 2 7 3 2 2" xfId="736" xr:uid="{00000000-0005-0000-0000-00006A030000}"/>
    <cellStyle name="20% - Accent1 2 7 3 2 2 2" xfId="737" xr:uid="{00000000-0005-0000-0000-00006B030000}"/>
    <cellStyle name="20% - Accent1 2 7 3 2 2 2 2" xfId="738" xr:uid="{00000000-0005-0000-0000-00006C030000}"/>
    <cellStyle name="20% - Accent1 2 7 3 2 2 3" xfId="739" xr:uid="{00000000-0005-0000-0000-00006D030000}"/>
    <cellStyle name="20% - Accent1 2 7 3 2 3" xfId="740" xr:uid="{00000000-0005-0000-0000-00006E030000}"/>
    <cellStyle name="20% - Accent1 2 7 3 2 3 2" xfId="741" xr:uid="{00000000-0005-0000-0000-00006F030000}"/>
    <cellStyle name="20% - Accent1 2 7 3 2 4" xfId="742" xr:uid="{00000000-0005-0000-0000-000070030000}"/>
    <cellStyle name="20% - Accent1 2 7 3 3" xfId="743" xr:uid="{00000000-0005-0000-0000-000071030000}"/>
    <cellStyle name="20% - Accent1 2 7 3 3 2" xfId="744" xr:uid="{00000000-0005-0000-0000-000072030000}"/>
    <cellStyle name="20% - Accent1 2 7 3 3 2 2" xfId="745" xr:uid="{00000000-0005-0000-0000-000073030000}"/>
    <cellStyle name="20% - Accent1 2 7 3 3 3" xfId="746" xr:uid="{00000000-0005-0000-0000-000074030000}"/>
    <cellStyle name="20% - Accent1 2 7 3 4" xfId="747" xr:uid="{00000000-0005-0000-0000-000075030000}"/>
    <cellStyle name="20% - Accent1 2 7 3 4 2" xfId="748" xr:uid="{00000000-0005-0000-0000-000076030000}"/>
    <cellStyle name="20% - Accent1 2 7 3 5" xfId="749" xr:uid="{00000000-0005-0000-0000-000077030000}"/>
    <cellStyle name="20% - Accent1 2 7 4" xfId="750" xr:uid="{00000000-0005-0000-0000-000078030000}"/>
    <cellStyle name="20% - Accent1 2 7 4 2" xfId="751" xr:uid="{00000000-0005-0000-0000-000079030000}"/>
    <cellStyle name="20% - Accent1 2 7 4 2 2" xfId="752" xr:uid="{00000000-0005-0000-0000-00007A030000}"/>
    <cellStyle name="20% - Accent1 2 7 4 2 2 2" xfId="753" xr:uid="{00000000-0005-0000-0000-00007B030000}"/>
    <cellStyle name="20% - Accent1 2 7 4 2 3" xfId="754" xr:uid="{00000000-0005-0000-0000-00007C030000}"/>
    <cellStyle name="20% - Accent1 2 7 4 3" xfId="755" xr:uid="{00000000-0005-0000-0000-00007D030000}"/>
    <cellStyle name="20% - Accent1 2 7 4 3 2" xfId="756" xr:uid="{00000000-0005-0000-0000-00007E030000}"/>
    <cellStyle name="20% - Accent1 2 7 4 4" xfId="757" xr:uid="{00000000-0005-0000-0000-00007F030000}"/>
    <cellStyle name="20% - Accent1 2 7 5" xfId="758" xr:uid="{00000000-0005-0000-0000-000080030000}"/>
    <cellStyle name="20% - Accent1 2 7 5 2" xfId="759" xr:uid="{00000000-0005-0000-0000-000081030000}"/>
    <cellStyle name="20% - Accent1 2 7 5 2 2" xfId="760" xr:uid="{00000000-0005-0000-0000-000082030000}"/>
    <cellStyle name="20% - Accent1 2 7 5 3" xfId="761" xr:uid="{00000000-0005-0000-0000-000083030000}"/>
    <cellStyle name="20% - Accent1 2 7 6" xfId="762" xr:uid="{00000000-0005-0000-0000-000084030000}"/>
    <cellStyle name="20% - Accent1 2 7 6 2" xfId="763" xr:uid="{00000000-0005-0000-0000-000085030000}"/>
    <cellStyle name="20% - Accent1 2 7 7" xfId="764" xr:uid="{00000000-0005-0000-0000-000086030000}"/>
    <cellStyle name="20% - Accent1 2 8" xfId="765" xr:uid="{00000000-0005-0000-0000-000087030000}"/>
    <cellStyle name="20% - Accent1 2 8 2" xfId="766" xr:uid="{00000000-0005-0000-0000-000088030000}"/>
    <cellStyle name="20% - Accent1 2 8 2 2" xfId="767" xr:uid="{00000000-0005-0000-0000-000089030000}"/>
    <cellStyle name="20% - Accent1 2 8 2 2 2" xfId="768" xr:uid="{00000000-0005-0000-0000-00008A030000}"/>
    <cellStyle name="20% - Accent1 2 8 2 2 2 2" xfId="769" xr:uid="{00000000-0005-0000-0000-00008B030000}"/>
    <cellStyle name="20% - Accent1 2 8 2 2 3" xfId="770" xr:uid="{00000000-0005-0000-0000-00008C030000}"/>
    <cellStyle name="20% - Accent1 2 8 2 3" xfId="771" xr:uid="{00000000-0005-0000-0000-00008D030000}"/>
    <cellStyle name="20% - Accent1 2 8 2 3 2" xfId="772" xr:uid="{00000000-0005-0000-0000-00008E030000}"/>
    <cellStyle name="20% - Accent1 2 8 2 4" xfId="773" xr:uid="{00000000-0005-0000-0000-00008F030000}"/>
    <cellStyle name="20% - Accent1 2 8 3" xfId="774" xr:uid="{00000000-0005-0000-0000-000090030000}"/>
    <cellStyle name="20% - Accent1 2 8 3 2" xfId="775" xr:uid="{00000000-0005-0000-0000-000091030000}"/>
    <cellStyle name="20% - Accent1 2 8 3 2 2" xfId="776" xr:uid="{00000000-0005-0000-0000-000092030000}"/>
    <cellStyle name="20% - Accent1 2 8 3 3" xfId="777" xr:uid="{00000000-0005-0000-0000-000093030000}"/>
    <cellStyle name="20% - Accent1 2 8 4" xfId="778" xr:uid="{00000000-0005-0000-0000-000094030000}"/>
    <cellStyle name="20% - Accent1 2 8 4 2" xfId="779" xr:uid="{00000000-0005-0000-0000-000095030000}"/>
    <cellStyle name="20% - Accent1 2 8 5" xfId="780" xr:uid="{00000000-0005-0000-0000-000096030000}"/>
    <cellStyle name="20% - Accent1 2 9" xfId="781" xr:uid="{00000000-0005-0000-0000-000097030000}"/>
    <cellStyle name="20% - Accent1 2 9 2" xfId="782" xr:uid="{00000000-0005-0000-0000-000098030000}"/>
    <cellStyle name="20% - Accent1 2 9 2 2" xfId="783" xr:uid="{00000000-0005-0000-0000-000099030000}"/>
    <cellStyle name="20% - Accent1 2 9 2 2 2" xfId="784" xr:uid="{00000000-0005-0000-0000-00009A030000}"/>
    <cellStyle name="20% - Accent1 2 9 2 2 2 2" xfId="785" xr:uid="{00000000-0005-0000-0000-00009B030000}"/>
    <cellStyle name="20% - Accent1 2 9 2 2 3" xfId="786" xr:uid="{00000000-0005-0000-0000-00009C030000}"/>
    <cellStyle name="20% - Accent1 2 9 2 3" xfId="787" xr:uid="{00000000-0005-0000-0000-00009D030000}"/>
    <cellStyle name="20% - Accent1 2 9 2 3 2" xfId="788" xr:uid="{00000000-0005-0000-0000-00009E030000}"/>
    <cellStyle name="20% - Accent1 2 9 2 4" xfId="789" xr:uid="{00000000-0005-0000-0000-00009F030000}"/>
    <cellStyle name="20% - Accent1 2 9 3" xfId="790" xr:uid="{00000000-0005-0000-0000-0000A0030000}"/>
    <cellStyle name="20% - Accent1 2 9 3 2" xfId="791" xr:uid="{00000000-0005-0000-0000-0000A1030000}"/>
    <cellStyle name="20% - Accent1 2 9 3 2 2" xfId="792" xr:uid="{00000000-0005-0000-0000-0000A2030000}"/>
    <cellStyle name="20% - Accent1 2 9 3 3" xfId="793" xr:uid="{00000000-0005-0000-0000-0000A3030000}"/>
    <cellStyle name="20% - Accent1 2 9 4" xfId="794" xr:uid="{00000000-0005-0000-0000-0000A4030000}"/>
    <cellStyle name="20% - Accent1 2 9 4 2" xfId="795" xr:uid="{00000000-0005-0000-0000-0000A5030000}"/>
    <cellStyle name="20% - Accent1 2 9 5" xfId="796" xr:uid="{00000000-0005-0000-0000-0000A6030000}"/>
    <cellStyle name="20% - Accent1 3" xfId="797" xr:uid="{00000000-0005-0000-0000-0000A7030000}"/>
    <cellStyle name="20% - Accent1 3 2" xfId="798" xr:uid="{00000000-0005-0000-0000-0000A8030000}"/>
    <cellStyle name="20% - Accent1 3 2 2" xfId="799" xr:uid="{00000000-0005-0000-0000-0000A9030000}"/>
    <cellStyle name="20% - Accent1 3 2 2 2" xfId="800" xr:uid="{00000000-0005-0000-0000-0000AA030000}"/>
    <cellStyle name="20% - Accent1 3 2 2 2 2" xfId="801" xr:uid="{00000000-0005-0000-0000-0000AB030000}"/>
    <cellStyle name="20% - Accent1 3 2 2 2 2 2" xfId="802" xr:uid="{00000000-0005-0000-0000-0000AC030000}"/>
    <cellStyle name="20% - Accent1 3 2 2 2 2 2 2" xfId="803" xr:uid="{00000000-0005-0000-0000-0000AD030000}"/>
    <cellStyle name="20% - Accent1 3 2 2 2 2 2 2 2" xfId="804" xr:uid="{00000000-0005-0000-0000-0000AE030000}"/>
    <cellStyle name="20% - Accent1 3 2 2 2 2 2 2 2 2" xfId="805" xr:uid="{00000000-0005-0000-0000-0000AF030000}"/>
    <cellStyle name="20% - Accent1 3 2 2 2 2 2 2 3" xfId="806" xr:uid="{00000000-0005-0000-0000-0000B0030000}"/>
    <cellStyle name="20% - Accent1 3 2 2 2 2 2 3" xfId="807" xr:uid="{00000000-0005-0000-0000-0000B1030000}"/>
    <cellStyle name="20% - Accent1 3 2 2 2 2 2 3 2" xfId="808" xr:uid="{00000000-0005-0000-0000-0000B2030000}"/>
    <cellStyle name="20% - Accent1 3 2 2 2 2 2 4" xfId="809" xr:uid="{00000000-0005-0000-0000-0000B3030000}"/>
    <cellStyle name="20% - Accent1 3 2 2 2 2 3" xfId="810" xr:uid="{00000000-0005-0000-0000-0000B4030000}"/>
    <cellStyle name="20% - Accent1 3 2 2 2 2 3 2" xfId="811" xr:uid="{00000000-0005-0000-0000-0000B5030000}"/>
    <cellStyle name="20% - Accent1 3 2 2 2 2 3 2 2" xfId="812" xr:uid="{00000000-0005-0000-0000-0000B6030000}"/>
    <cellStyle name="20% - Accent1 3 2 2 2 2 3 3" xfId="813" xr:uid="{00000000-0005-0000-0000-0000B7030000}"/>
    <cellStyle name="20% - Accent1 3 2 2 2 2 4" xfId="814" xr:uid="{00000000-0005-0000-0000-0000B8030000}"/>
    <cellStyle name="20% - Accent1 3 2 2 2 2 4 2" xfId="815" xr:uid="{00000000-0005-0000-0000-0000B9030000}"/>
    <cellStyle name="20% - Accent1 3 2 2 2 2 5" xfId="816" xr:uid="{00000000-0005-0000-0000-0000BA030000}"/>
    <cellStyle name="20% - Accent1 3 2 2 2 3" xfId="817" xr:uid="{00000000-0005-0000-0000-0000BB030000}"/>
    <cellStyle name="20% - Accent1 3 2 2 2 3 2" xfId="818" xr:uid="{00000000-0005-0000-0000-0000BC030000}"/>
    <cellStyle name="20% - Accent1 3 2 2 2 3 2 2" xfId="819" xr:uid="{00000000-0005-0000-0000-0000BD030000}"/>
    <cellStyle name="20% - Accent1 3 2 2 2 3 2 2 2" xfId="820" xr:uid="{00000000-0005-0000-0000-0000BE030000}"/>
    <cellStyle name="20% - Accent1 3 2 2 2 3 2 2 2 2" xfId="821" xr:uid="{00000000-0005-0000-0000-0000BF030000}"/>
    <cellStyle name="20% - Accent1 3 2 2 2 3 2 2 3" xfId="822" xr:uid="{00000000-0005-0000-0000-0000C0030000}"/>
    <cellStyle name="20% - Accent1 3 2 2 2 3 2 3" xfId="823" xr:uid="{00000000-0005-0000-0000-0000C1030000}"/>
    <cellStyle name="20% - Accent1 3 2 2 2 3 2 3 2" xfId="824" xr:uid="{00000000-0005-0000-0000-0000C2030000}"/>
    <cellStyle name="20% - Accent1 3 2 2 2 3 2 4" xfId="825" xr:uid="{00000000-0005-0000-0000-0000C3030000}"/>
    <cellStyle name="20% - Accent1 3 2 2 2 3 3" xfId="826" xr:uid="{00000000-0005-0000-0000-0000C4030000}"/>
    <cellStyle name="20% - Accent1 3 2 2 2 3 3 2" xfId="827" xr:uid="{00000000-0005-0000-0000-0000C5030000}"/>
    <cellStyle name="20% - Accent1 3 2 2 2 3 3 2 2" xfId="828" xr:uid="{00000000-0005-0000-0000-0000C6030000}"/>
    <cellStyle name="20% - Accent1 3 2 2 2 3 3 3" xfId="829" xr:uid="{00000000-0005-0000-0000-0000C7030000}"/>
    <cellStyle name="20% - Accent1 3 2 2 2 3 4" xfId="830" xr:uid="{00000000-0005-0000-0000-0000C8030000}"/>
    <cellStyle name="20% - Accent1 3 2 2 2 3 4 2" xfId="831" xr:uid="{00000000-0005-0000-0000-0000C9030000}"/>
    <cellStyle name="20% - Accent1 3 2 2 2 3 5" xfId="832" xr:uid="{00000000-0005-0000-0000-0000CA030000}"/>
    <cellStyle name="20% - Accent1 3 2 2 2 4" xfId="833" xr:uid="{00000000-0005-0000-0000-0000CB030000}"/>
    <cellStyle name="20% - Accent1 3 2 2 2 4 2" xfId="834" xr:uid="{00000000-0005-0000-0000-0000CC030000}"/>
    <cellStyle name="20% - Accent1 3 2 2 2 4 2 2" xfId="835" xr:uid="{00000000-0005-0000-0000-0000CD030000}"/>
    <cellStyle name="20% - Accent1 3 2 2 2 4 2 2 2" xfId="836" xr:uid="{00000000-0005-0000-0000-0000CE030000}"/>
    <cellStyle name="20% - Accent1 3 2 2 2 4 2 3" xfId="837" xr:uid="{00000000-0005-0000-0000-0000CF030000}"/>
    <cellStyle name="20% - Accent1 3 2 2 2 4 3" xfId="838" xr:uid="{00000000-0005-0000-0000-0000D0030000}"/>
    <cellStyle name="20% - Accent1 3 2 2 2 4 3 2" xfId="839" xr:uid="{00000000-0005-0000-0000-0000D1030000}"/>
    <cellStyle name="20% - Accent1 3 2 2 2 4 4" xfId="840" xr:uid="{00000000-0005-0000-0000-0000D2030000}"/>
    <cellStyle name="20% - Accent1 3 2 2 2 5" xfId="841" xr:uid="{00000000-0005-0000-0000-0000D3030000}"/>
    <cellStyle name="20% - Accent1 3 2 2 2 5 2" xfId="842" xr:uid="{00000000-0005-0000-0000-0000D4030000}"/>
    <cellStyle name="20% - Accent1 3 2 2 2 5 2 2" xfId="843" xr:uid="{00000000-0005-0000-0000-0000D5030000}"/>
    <cellStyle name="20% - Accent1 3 2 2 2 5 3" xfId="844" xr:uid="{00000000-0005-0000-0000-0000D6030000}"/>
    <cellStyle name="20% - Accent1 3 2 2 2 6" xfId="845" xr:uid="{00000000-0005-0000-0000-0000D7030000}"/>
    <cellStyle name="20% - Accent1 3 2 2 2 6 2" xfId="846" xr:uid="{00000000-0005-0000-0000-0000D8030000}"/>
    <cellStyle name="20% - Accent1 3 2 2 2 7" xfId="847" xr:uid="{00000000-0005-0000-0000-0000D9030000}"/>
    <cellStyle name="20% - Accent1 3 2 2 3" xfId="848" xr:uid="{00000000-0005-0000-0000-0000DA030000}"/>
    <cellStyle name="20% - Accent1 3 2 2 3 2" xfId="849" xr:uid="{00000000-0005-0000-0000-0000DB030000}"/>
    <cellStyle name="20% - Accent1 3 2 2 3 2 2" xfId="850" xr:uid="{00000000-0005-0000-0000-0000DC030000}"/>
    <cellStyle name="20% - Accent1 3 2 2 3 2 2 2" xfId="851" xr:uid="{00000000-0005-0000-0000-0000DD030000}"/>
    <cellStyle name="20% - Accent1 3 2 2 3 2 2 2 2" xfId="852" xr:uid="{00000000-0005-0000-0000-0000DE030000}"/>
    <cellStyle name="20% - Accent1 3 2 2 3 2 2 3" xfId="853" xr:uid="{00000000-0005-0000-0000-0000DF030000}"/>
    <cellStyle name="20% - Accent1 3 2 2 3 2 3" xfId="854" xr:uid="{00000000-0005-0000-0000-0000E0030000}"/>
    <cellStyle name="20% - Accent1 3 2 2 3 2 3 2" xfId="855" xr:uid="{00000000-0005-0000-0000-0000E1030000}"/>
    <cellStyle name="20% - Accent1 3 2 2 3 2 4" xfId="856" xr:uid="{00000000-0005-0000-0000-0000E2030000}"/>
    <cellStyle name="20% - Accent1 3 2 2 3 3" xfId="857" xr:uid="{00000000-0005-0000-0000-0000E3030000}"/>
    <cellStyle name="20% - Accent1 3 2 2 3 3 2" xfId="858" xr:uid="{00000000-0005-0000-0000-0000E4030000}"/>
    <cellStyle name="20% - Accent1 3 2 2 3 3 2 2" xfId="859" xr:uid="{00000000-0005-0000-0000-0000E5030000}"/>
    <cellStyle name="20% - Accent1 3 2 2 3 3 3" xfId="860" xr:uid="{00000000-0005-0000-0000-0000E6030000}"/>
    <cellStyle name="20% - Accent1 3 2 2 3 4" xfId="861" xr:uid="{00000000-0005-0000-0000-0000E7030000}"/>
    <cellStyle name="20% - Accent1 3 2 2 3 4 2" xfId="862" xr:uid="{00000000-0005-0000-0000-0000E8030000}"/>
    <cellStyle name="20% - Accent1 3 2 2 3 5" xfId="863" xr:uid="{00000000-0005-0000-0000-0000E9030000}"/>
    <cellStyle name="20% - Accent1 3 2 2 4" xfId="864" xr:uid="{00000000-0005-0000-0000-0000EA030000}"/>
    <cellStyle name="20% - Accent1 3 2 2 4 2" xfId="865" xr:uid="{00000000-0005-0000-0000-0000EB030000}"/>
    <cellStyle name="20% - Accent1 3 2 2 4 2 2" xfId="866" xr:uid="{00000000-0005-0000-0000-0000EC030000}"/>
    <cellStyle name="20% - Accent1 3 2 2 4 2 2 2" xfId="867" xr:uid="{00000000-0005-0000-0000-0000ED030000}"/>
    <cellStyle name="20% - Accent1 3 2 2 4 2 2 2 2" xfId="868" xr:uid="{00000000-0005-0000-0000-0000EE030000}"/>
    <cellStyle name="20% - Accent1 3 2 2 4 2 2 3" xfId="869" xr:uid="{00000000-0005-0000-0000-0000EF030000}"/>
    <cellStyle name="20% - Accent1 3 2 2 4 2 3" xfId="870" xr:uid="{00000000-0005-0000-0000-0000F0030000}"/>
    <cellStyle name="20% - Accent1 3 2 2 4 2 3 2" xfId="871" xr:uid="{00000000-0005-0000-0000-0000F1030000}"/>
    <cellStyle name="20% - Accent1 3 2 2 4 2 4" xfId="872" xr:uid="{00000000-0005-0000-0000-0000F2030000}"/>
    <cellStyle name="20% - Accent1 3 2 2 4 3" xfId="873" xr:uid="{00000000-0005-0000-0000-0000F3030000}"/>
    <cellStyle name="20% - Accent1 3 2 2 4 3 2" xfId="874" xr:uid="{00000000-0005-0000-0000-0000F4030000}"/>
    <cellStyle name="20% - Accent1 3 2 2 4 3 2 2" xfId="875" xr:uid="{00000000-0005-0000-0000-0000F5030000}"/>
    <cellStyle name="20% - Accent1 3 2 2 4 3 3" xfId="876" xr:uid="{00000000-0005-0000-0000-0000F6030000}"/>
    <cellStyle name="20% - Accent1 3 2 2 4 4" xfId="877" xr:uid="{00000000-0005-0000-0000-0000F7030000}"/>
    <cellStyle name="20% - Accent1 3 2 2 4 4 2" xfId="878" xr:uid="{00000000-0005-0000-0000-0000F8030000}"/>
    <cellStyle name="20% - Accent1 3 2 2 4 5" xfId="879" xr:uid="{00000000-0005-0000-0000-0000F9030000}"/>
    <cellStyle name="20% - Accent1 3 2 2 5" xfId="880" xr:uid="{00000000-0005-0000-0000-0000FA030000}"/>
    <cellStyle name="20% - Accent1 3 2 2 5 2" xfId="881" xr:uid="{00000000-0005-0000-0000-0000FB030000}"/>
    <cellStyle name="20% - Accent1 3 2 2 5 2 2" xfId="882" xr:uid="{00000000-0005-0000-0000-0000FC030000}"/>
    <cellStyle name="20% - Accent1 3 2 2 5 2 2 2" xfId="883" xr:uid="{00000000-0005-0000-0000-0000FD030000}"/>
    <cellStyle name="20% - Accent1 3 2 2 5 2 3" xfId="884" xr:uid="{00000000-0005-0000-0000-0000FE030000}"/>
    <cellStyle name="20% - Accent1 3 2 2 5 3" xfId="885" xr:uid="{00000000-0005-0000-0000-0000FF030000}"/>
    <cellStyle name="20% - Accent1 3 2 2 5 3 2" xfId="886" xr:uid="{00000000-0005-0000-0000-000000040000}"/>
    <cellStyle name="20% - Accent1 3 2 2 5 4" xfId="887" xr:uid="{00000000-0005-0000-0000-000001040000}"/>
    <cellStyle name="20% - Accent1 3 2 2 6" xfId="888" xr:uid="{00000000-0005-0000-0000-000002040000}"/>
    <cellStyle name="20% - Accent1 3 2 2 6 2" xfId="889" xr:uid="{00000000-0005-0000-0000-000003040000}"/>
    <cellStyle name="20% - Accent1 3 2 2 6 2 2" xfId="890" xr:uid="{00000000-0005-0000-0000-000004040000}"/>
    <cellStyle name="20% - Accent1 3 2 2 6 3" xfId="891" xr:uid="{00000000-0005-0000-0000-000005040000}"/>
    <cellStyle name="20% - Accent1 3 2 2 7" xfId="892" xr:uid="{00000000-0005-0000-0000-000006040000}"/>
    <cellStyle name="20% - Accent1 3 2 2 7 2" xfId="893" xr:uid="{00000000-0005-0000-0000-000007040000}"/>
    <cellStyle name="20% - Accent1 3 2 2 8" xfId="894" xr:uid="{00000000-0005-0000-0000-000008040000}"/>
    <cellStyle name="20% - Accent1 3 2 3" xfId="895" xr:uid="{00000000-0005-0000-0000-000009040000}"/>
    <cellStyle name="20% - Accent1 3 2 3 2" xfId="896" xr:uid="{00000000-0005-0000-0000-00000A040000}"/>
    <cellStyle name="20% - Accent1 3 2 3 2 2" xfId="897" xr:uid="{00000000-0005-0000-0000-00000B040000}"/>
    <cellStyle name="20% - Accent1 3 2 3 2 2 2" xfId="898" xr:uid="{00000000-0005-0000-0000-00000C040000}"/>
    <cellStyle name="20% - Accent1 3 2 3 2 2 2 2" xfId="899" xr:uid="{00000000-0005-0000-0000-00000D040000}"/>
    <cellStyle name="20% - Accent1 3 2 3 2 2 2 2 2" xfId="900" xr:uid="{00000000-0005-0000-0000-00000E040000}"/>
    <cellStyle name="20% - Accent1 3 2 3 2 2 2 3" xfId="901" xr:uid="{00000000-0005-0000-0000-00000F040000}"/>
    <cellStyle name="20% - Accent1 3 2 3 2 2 3" xfId="902" xr:uid="{00000000-0005-0000-0000-000010040000}"/>
    <cellStyle name="20% - Accent1 3 2 3 2 2 3 2" xfId="903" xr:uid="{00000000-0005-0000-0000-000011040000}"/>
    <cellStyle name="20% - Accent1 3 2 3 2 2 4" xfId="904" xr:uid="{00000000-0005-0000-0000-000012040000}"/>
    <cellStyle name="20% - Accent1 3 2 3 2 3" xfId="905" xr:uid="{00000000-0005-0000-0000-000013040000}"/>
    <cellStyle name="20% - Accent1 3 2 3 2 3 2" xfId="906" xr:uid="{00000000-0005-0000-0000-000014040000}"/>
    <cellStyle name="20% - Accent1 3 2 3 2 3 2 2" xfId="907" xr:uid="{00000000-0005-0000-0000-000015040000}"/>
    <cellStyle name="20% - Accent1 3 2 3 2 3 3" xfId="908" xr:uid="{00000000-0005-0000-0000-000016040000}"/>
    <cellStyle name="20% - Accent1 3 2 3 2 4" xfId="909" xr:uid="{00000000-0005-0000-0000-000017040000}"/>
    <cellStyle name="20% - Accent1 3 2 3 2 4 2" xfId="910" xr:uid="{00000000-0005-0000-0000-000018040000}"/>
    <cellStyle name="20% - Accent1 3 2 3 2 5" xfId="911" xr:uid="{00000000-0005-0000-0000-000019040000}"/>
    <cellStyle name="20% - Accent1 3 2 3 3" xfId="912" xr:uid="{00000000-0005-0000-0000-00001A040000}"/>
    <cellStyle name="20% - Accent1 3 2 3 3 2" xfId="913" xr:uid="{00000000-0005-0000-0000-00001B040000}"/>
    <cellStyle name="20% - Accent1 3 2 3 3 2 2" xfId="914" xr:uid="{00000000-0005-0000-0000-00001C040000}"/>
    <cellStyle name="20% - Accent1 3 2 3 3 2 2 2" xfId="915" xr:uid="{00000000-0005-0000-0000-00001D040000}"/>
    <cellStyle name="20% - Accent1 3 2 3 3 2 2 2 2" xfId="916" xr:uid="{00000000-0005-0000-0000-00001E040000}"/>
    <cellStyle name="20% - Accent1 3 2 3 3 2 2 3" xfId="917" xr:uid="{00000000-0005-0000-0000-00001F040000}"/>
    <cellStyle name="20% - Accent1 3 2 3 3 2 3" xfId="918" xr:uid="{00000000-0005-0000-0000-000020040000}"/>
    <cellStyle name="20% - Accent1 3 2 3 3 2 3 2" xfId="919" xr:uid="{00000000-0005-0000-0000-000021040000}"/>
    <cellStyle name="20% - Accent1 3 2 3 3 2 4" xfId="920" xr:uid="{00000000-0005-0000-0000-000022040000}"/>
    <cellStyle name="20% - Accent1 3 2 3 3 3" xfId="921" xr:uid="{00000000-0005-0000-0000-000023040000}"/>
    <cellStyle name="20% - Accent1 3 2 3 3 3 2" xfId="922" xr:uid="{00000000-0005-0000-0000-000024040000}"/>
    <cellStyle name="20% - Accent1 3 2 3 3 3 2 2" xfId="923" xr:uid="{00000000-0005-0000-0000-000025040000}"/>
    <cellStyle name="20% - Accent1 3 2 3 3 3 3" xfId="924" xr:uid="{00000000-0005-0000-0000-000026040000}"/>
    <cellStyle name="20% - Accent1 3 2 3 3 4" xfId="925" xr:uid="{00000000-0005-0000-0000-000027040000}"/>
    <cellStyle name="20% - Accent1 3 2 3 3 4 2" xfId="926" xr:uid="{00000000-0005-0000-0000-000028040000}"/>
    <cellStyle name="20% - Accent1 3 2 3 3 5" xfId="927" xr:uid="{00000000-0005-0000-0000-000029040000}"/>
    <cellStyle name="20% - Accent1 3 2 3 4" xfId="928" xr:uid="{00000000-0005-0000-0000-00002A040000}"/>
    <cellStyle name="20% - Accent1 3 2 3 4 2" xfId="929" xr:uid="{00000000-0005-0000-0000-00002B040000}"/>
    <cellStyle name="20% - Accent1 3 2 3 4 2 2" xfId="930" xr:uid="{00000000-0005-0000-0000-00002C040000}"/>
    <cellStyle name="20% - Accent1 3 2 3 4 2 2 2" xfId="931" xr:uid="{00000000-0005-0000-0000-00002D040000}"/>
    <cellStyle name="20% - Accent1 3 2 3 4 2 3" xfId="932" xr:uid="{00000000-0005-0000-0000-00002E040000}"/>
    <cellStyle name="20% - Accent1 3 2 3 4 3" xfId="933" xr:uid="{00000000-0005-0000-0000-00002F040000}"/>
    <cellStyle name="20% - Accent1 3 2 3 4 3 2" xfId="934" xr:uid="{00000000-0005-0000-0000-000030040000}"/>
    <cellStyle name="20% - Accent1 3 2 3 4 4" xfId="935" xr:uid="{00000000-0005-0000-0000-000031040000}"/>
    <cellStyle name="20% - Accent1 3 2 3 5" xfId="936" xr:uid="{00000000-0005-0000-0000-000032040000}"/>
    <cellStyle name="20% - Accent1 3 2 3 5 2" xfId="937" xr:uid="{00000000-0005-0000-0000-000033040000}"/>
    <cellStyle name="20% - Accent1 3 2 3 5 2 2" xfId="938" xr:uid="{00000000-0005-0000-0000-000034040000}"/>
    <cellStyle name="20% - Accent1 3 2 3 5 3" xfId="939" xr:uid="{00000000-0005-0000-0000-000035040000}"/>
    <cellStyle name="20% - Accent1 3 2 3 6" xfId="940" xr:uid="{00000000-0005-0000-0000-000036040000}"/>
    <cellStyle name="20% - Accent1 3 2 3 6 2" xfId="941" xr:uid="{00000000-0005-0000-0000-000037040000}"/>
    <cellStyle name="20% - Accent1 3 2 3 7" xfId="942" xr:uid="{00000000-0005-0000-0000-000038040000}"/>
    <cellStyle name="20% - Accent1 3 2 4" xfId="943" xr:uid="{00000000-0005-0000-0000-000039040000}"/>
    <cellStyle name="20% - Accent1 3 2 4 2" xfId="944" xr:uid="{00000000-0005-0000-0000-00003A040000}"/>
    <cellStyle name="20% - Accent1 3 2 4 2 2" xfId="945" xr:uid="{00000000-0005-0000-0000-00003B040000}"/>
    <cellStyle name="20% - Accent1 3 2 4 2 2 2" xfId="946" xr:uid="{00000000-0005-0000-0000-00003C040000}"/>
    <cellStyle name="20% - Accent1 3 2 4 2 2 2 2" xfId="947" xr:uid="{00000000-0005-0000-0000-00003D040000}"/>
    <cellStyle name="20% - Accent1 3 2 4 2 2 3" xfId="948" xr:uid="{00000000-0005-0000-0000-00003E040000}"/>
    <cellStyle name="20% - Accent1 3 2 4 2 3" xfId="949" xr:uid="{00000000-0005-0000-0000-00003F040000}"/>
    <cellStyle name="20% - Accent1 3 2 4 2 3 2" xfId="950" xr:uid="{00000000-0005-0000-0000-000040040000}"/>
    <cellStyle name="20% - Accent1 3 2 4 2 4" xfId="951" xr:uid="{00000000-0005-0000-0000-000041040000}"/>
    <cellStyle name="20% - Accent1 3 2 4 3" xfId="952" xr:uid="{00000000-0005-0000-0000-000042040000}"/>
    <cellStyle name="20% - Accent1 3 2 4 3 2" xfId="953" xr:uid="{00000000-0005-0000-0000-000043040000}"/>
    <cellStyle name="20% - Accent1 3 2 4 3 2 2" xfId="954" xr:uid="{00000000-0005-0000-0000-000044040000}"/>
    <cellStyle name="20% - Accent1 3 2 4 3 3" xfId="955" xr:uid="{00000000-0005-0000-0000-000045040000}"/>
    <cellStyle name="20% - Accent1 3 2 4 4" xfId="956" xr:uid="{00000000-0005-0000-0000-000046040000}"/>
    <cellStyle name="20% - Accent1 3 2 4 4 2" xfId="957" xr:uid="{00000000-0005-0000-0000-000047040000}"/>
    <cellStyle name="20% - Accent1 3 2 4 5" xfId="958" xr:uid="{00000000-0005-0000-0000-000048040000}"/>
    <cellStyle name="20% - Accent1 3 2 5" xfId="959" xr:uid="{00000000-0005-0000-0000-000049040000}"/>
    <cellStyle name="20% - Accent1 3 2 5 2" xfId="960" xr:uid="{00000000-0005-0000-0000-00004A040000}"/>
    <cellStyle name="20% - Accent1 3 2 5 2 2" xfId="961" xr:uid="{00000000-0005-0000-0000-00004B040000}"/>
    <cellStyle name="20% - Accent1 3 2 5 2 2 2" xfId="962" xr:uid="{00000000-0005-0000-0000-00004C040000}"/>
    <cellStyle name="20% - Accent1 3 2 5 2 2 2 2" xfId="963" xr:uid="{00000000-0005-0000-0000-00004D040000}"/>
    <cellStyle name="20% - Accent1 3 2 5 2 2 3" xfId="964" xr:uid="{00000000-0005-0000-0000-00004E040000}"/>
    <cellStyle name="20% - Accent1 3 2 5 2 3" xfId="965" xr:uid="{00000000-0005-0000-0000-00004F040000}"/>
    <cellStyle name="20% - Accent1 3 2 5 2 3 2" xfId="966" xr:uid="{00000000-0005-0000-0000-000050040000}"/>
    <cellStyle name="20% - Accent1 3 2 5 2 4" xfId="967" xr:uid="{00000000-0005-0000-0000-000051040000}"/>
    <cellStyle name="20% - Accent1 3 2 5 3" xfId="968" xr:uid="{00000000-0005-0000-0000-000052040000}"/>
    <cellStyle name="20% - Accent1 3 2 5 3 2" xfId="969" xr:uid="{00000000-0005-0000-0000-000053040000}"/>
    <cellStyle name="20% - Accent1 3 2 5 3 2 2" xfId="970" xr:uid="{00000000-0005-0000-0000-000054040000}"/>
    <cellStyle name="20% - Accent1 3 2 5 3 3" xfId="971" xr:uid="{00000000-0005-0000-0000-000055040000}"/>
    <cellStyle name="20% - Accent1 3 2 5 4" xfId="972" xr:uid="{00000000-0005-0000-0000-000056040000}"/>
    <cellStyle name="20% - Accent1 3 2 5 4 2" xfId="973" xr:uid="{00000000-0005-0000-0000-000057040000}"/>
    <cellStyle name="20% - Accent1 3 2 5 5" xfId="974" xr:uid="{00000000-0005-0000-0000-000058040000}"/>
    <cellStyle name="20% - Accent1 3 2 6" xfId="975" xr:uid="{00000000-0005-0000-0000-000059040000}"/>
    <cellStyle name="20% - Accent1 3 2 6 2" xfId="976" xr:uid="{00000000-0005-0000-0000-00005A040000}"/>
    <cellStyle name="20% - Accent1 3 2 6 2 2" xfId="977" xr:uid="{00000000-0005-0000-0000-00005B040000}"/>
    <cellStyle name="20% - Accent1 3 2 6 2 2 2" xfId="978" xr:uid="{00000000-0005-0000-0000-00005C040000}"/>
    <cellStyle name="20% - Accent1 3 2 6 2 3" xfId="979" xr:uid="{00000000-0005-0000-0000-00005D040000}"/>
    <cellStyle name="20% - Accent1 3 2 6 3" xfId="980" xr:uid="{00000000-0005-0000-0000-00005E040000}"/>
    <cellStyle name="20% - Accent1 3 2 6 3 2" xfId="981" xr:uid="{00000000-0005-0000-0000-00005F040000}"/>
    <cellStyle name="20% - Accent1 3 2 6 4" xfId="982" xr:uid="{00000000-0005-0000-0000-000060040000}"/>
    <cellStyle name="20% - Accent1 3 2 7" xfId="983" xr:uid="{00000000-0005-0000-0000-000061040000}"/>
    <cellStyle name="20% - Accent1 3 2 7 2" xfId="984" xr:uid="{00000000-0005-0000-0000-000062040000}"/>
    <cellStyle name="20% - Accent1 3 2 7 2 2" xfId="985" xr:uid="{00000000-0005-0000-0000-000063040000}"/>
    <cellStyle name="20% - Accent1 3 2 7 3" xfId="986" xr:uid="{00000000-0005-0000-0000-000064040000}"/>
    <cellStyle name="20% - Accent1 3 2 8" xfId="987" xr:uid="{00000000-0005-0000-0000-000065040000}"/>
    <cellStyle name="20% - Accent1 3 2 8 2" xfId="988" xr:uid="{00000000-0005-0000-0000-000066040000}"/>
    <cellStyle name="20% - Accent1 3 2 9" xfId="989" xr:uid="{00000000-0005-0000-0000-000067040000}"/>
    <cellStyle name="20% - Accent1 3 3" xfId="990" xr:uid="{00000000-0005-0000-0000-000068040000}"/>
    <cellStyle name="20% - Accent1 3 3 2" xfId="991" xr:uid="{00000000-0005-0000-0000-000069040000}"/>
    <cellStyle name="20% - Accent1 3 3 2 2" xfId="992" xr:uid="{00000000-0005-0000-0000-00006A040000}"/>
    <cellStyle name="20% - Accent1 3 3 2 2 2" xfId="993" xr:uid="{00000000-0005-0000-0000-00006B040000}"/>
    <cellStyle name="20% - Accent1 3 3 2 2 2 2" xfId="994" xr:uid="{00000000-0005-0000-0000-00006C040000}"/>
    <cellStyle name="20% - Accent1 3 3 2 2 3" xfId="995" xr:uid="{00000000-0005-0000-0000-00006D040000}"/>
    <cellStyle name="20% - Accent1 3 3 2 3" xfId="996" xr:uid="{00000000-0005-0000-0000-00006E040000}"/>
    <cellStyle name="20% - Accent1 3 3 2 3 2" xfId="997" xr:uid="{00000000-0005-0000-0000-00006F040000}"/>
    <cellStyle name="20% - Accent1 3 3 2 4" xfId="998" xr:uid="{00000000-0005-0000-0000-000070040000}"/>
    <cellStyle name="20% - Accent1 3 3 3" xfId="999" xr:uid="{00000000-0005-0000-0000-000071040000}"/>
    <cellStyle name="20% - Accent1 3 3 3 2" xfId="1000" xr:uid="{00000000-0005-0000-0000-000072040000}"/>
    <cellStyle name="20% - Accent1 3 3 3 2 2" xfId="1001" xr:uid="{00000000-0005-0000-0000-000073040000}"/>
    <cellStyle name="20% - Accent1 3 3 3 3" xfId="1002" xr:uid="{00000000-0005-0000-0000-000074040000}"/>
    <cellStyle name="20% - Accent1 3 3 4" xfId="1003" xr:uid="{00000000-0005-0000-0000-000075040000}"/>
    <cellStyle name="20% - Accent1 3 3 4 2" xfId="1004" xr:uid="{00000000-0005-0000-0000-000076040000}"/>
    <cellStyle name="20% - Accent1 3 3 5" xfId="1005" xr:uid="{00000000-0005-0000-0000-000077040000}"/>
    <cellStyle name="20% - Accent1 3 4" xfId="1006" xr:uid="{00000000-0005-0000-0000-000078040000}"/>
    <cellStyle name="20% - Accent1 3 4 2" xfId="1007" xr:uid="{00000000-0005-0000-0000-000079040000}"/>
    <cellStyle name="20% - Accent1 3 4 2 2" xfId="1008" xr:uid="{00000000-0005-0000-0000-00007A040000}"/>
    <cellStyle name="20% - Accent1 3 4 2 2 2" xfId="1009" xr:uid="{00000000-0005-0000-0000-00007B040000}"/>
    <cellStyle name="20% - Accent1 3 4 2 3" xfId="1010" xr:uid="{00000000-0005-0000-0000-00007C040000}"/>
    <cellStyle name="20% - Accent1 3 4 3" xfId="1011" xr:uid="{00000000-0005-0000-0000-00007D040000}"/>
    <cellStyle name="20% - Accent1 3 4 3 2" xfId="1012" xr:uid="{00000000-0005-0000-0000-00007E040000}"/>
    <cellStyle name="20% - Accent1 3 4 4" xfId="1013" xr:uid="{00000000-0005-0000-0000-00007F040000}"/>
    <cellStyle name="20% - Accent1 3 5" xfId="1014" xr:uid="{00000000-0005-0000-0000-000080040000}"/>
    <cellStyle name="20% - Accent1 4" xfId="1015" xr:uid="{00000000-0005-0000-0000-000081040000}"/>
    <cellStyle name="20% - Accent1 4 2" xfId="1016" xr:uid="{00000000-0005-0000-0000-000082040000}"/>
    <cellStyle name="20% - Accent1 4 2 2" xfId="1017" xr:uid="{00000000-0005-0000-0000-000083040000}"/>
    <cellStyle name="20% - Accent1 4 2 2 2" xfId="1018" xr:uid="{00000000-0005-0000-0000-000084040000}"/>
    <cellStyle name="20% - Accent1 4 2 2 2 2" xfId="1019" xr:uid="{00000000-0005-0000-0000-000085040000}"/>
    <cellStyle name="20% - Accent1 4 2 2 2 2 2" xfId="1020" xr:uid="{00000000-0005-0000-0000-000086040000}"/>
    <cellStyle name="20% - Accent1 4 2 2 2 3" xfId="1021" xr:uid="{00000000-0005-0000-0000-000087040000}"/>
    <cellStyle name="20% - Accent1 4 2 2 3" xfId="1022" xr:uid="{00000000-0005-0000-0000-000088040000}"/>
    <cellStyle name="20% - Accent1 4 2 2 3 2" xfId="1023" xr:uid="{00000000-0005-0000-0000-000089040000}"/>
    <cellStyle name="20% - Accent1 4 2 2 4" xfId="1024" xr:uid="{00000000-0005-0000-0000-00008A040000}"/>
    <cellStyle name="20% - Accent1 4 2 3" xfId="1025" xr:uid="{00000000-0005-0000-0000-00008B040000}"/>
    <cellStyle name="20% - Accent1 4 2 3 2" xfId="1026" xr:uid="{00000000-0005-0000-0000-00008C040000}"/>
    <cellStyle name="20% - Accent1 4 2 3 2 2" xfId="1027" xr:uid="{00000000-0005-0000-0000-00008D040000}"/>
    <cellStyle name="20% - Accent1 4 2 3 3" xfId="1028" xr:uid="{00000000-0005-0000-0000-00008E040000}"/>
    <cellStyle name="20% - Accent1 4 2 4" xfId="1029" xr:uid="{00000000-0005-0000-0000-00008F040000}"/>
    <cellStyle name="20% - Accent1 4 2 4 2" xfId="1030" xr:uid="{00000000-0005-0000-0000-000090040000}"/>
    <cellStyle name="20% - Accent1 4 2 5" xfId="1031" xr:uid="{00000000-0005-0000-0000-000091040000}"/>
    <cellStyle name="20% - Accent1 5" xfId="1032" xr:uid="{00000000-0005-0000-0000-000092040000}"/>
    <cellStyle name="20% - Accent1 5 2" xfId="1033" xr:uid="{00000000-0005-0000-0000-000093040000}"/>
    <cellStyle name="20% - Accent1 5 2 2" xfId="1034" xr:uid="{00000000-0005-0000-0000-000094040000}"/>
    <cellStyle name="20% - Accent1 5 2 2 2" xfId="1035" xr:uid="{00000000-0005-0000-0000-000095040000}"/>
    <cellStyle name="20% - Accent1 5 2 3" xfId="1036" xr:uid="{00000000-0005-0000-0000-000096040000}"/>
    <cellStyle name="20% - Accent1 5 3" xfId="1037" xr:uid="{00000000-0005-0000-0000-000097040000}"/>
    <cellStyle name="20% - Accent1 5 3 2" xfId="1038" xr:uid="{00000000-0005-0000-0000-000098040000}"/>
    <cellStyle name="20% - Accent1 5 4" xfId="1039" xr:uid="{00000000-0005-0000-0000-000099040000}"/>
    <cellStyle name="20% - Accent1 6" xfId="1040" xr:uid="{00000000-0005-0000-0000-00009A040000}"/>
    <cellStyle name="20% - Accent1 6 2" xfId="1041" xr:uid="{00000000-0005-0000-0000-00009B040000}"/>
    <cellStyle name="20% - Accent1 6 2 2" xfId="1042" xr:uid="{00000000-0005-0000-0000-00009C040000}"/>
    <cellStyle name="20% - Accent1 6 3" xfId="1043" xr:uid="{00000000-0005-0000-0000-00009D040000}"/>
    <cellStyle name="20% - Accent1 7" xfId="1044" xr:uid="{00000000-0005-0000-0000-00009E040000}"/>
    <cellStyle name="20% - Accent1 7 2" xfId="1045" xr:uid="{00000000-0005-0000-0000-00009F040000}"/>
    <cellStyle name="20% - Accent1 8" xfId="1046" xr:uid="{00000000-0005-0000-0000-0000A0040000}"/>
    <cellStyle name="20% - Accent2 2" xfId="1047" xr:uid="{00000000-0005-0000-0000-0000A1040000}"/>
    <cellStyle name="20% - Accent2 2 10" xfId="1048" xr:uid="{00000000-0005-0000-0000-0000A2040000}"/>
    <cellStyle name="20% - Accent2 2 10 2" xfId="1049" xr:uid="{00000000-0005-0000-0000-0000A3040000}"/>
    <cellStyle name="20% - Accent2 2 10 2 2" xfId="1050" xr:uid="{00000000-0005-0000-0000-0000A4040000}"/>
    <cellStyle name="20% - Accent2 2 10 2 2 2" xfId="1051" xr:uid="{00000000-0005-0000-0000-0000A5040000}"/>
    <cellStyle name="20% - Accent2 2 10 2 3" xfId="1052" xr:uid="{00000000-0005-0000-0000-0000A6040000}"/>
    <cellStyle name="20% - Accent2 2 10 3" xfId="1053" xr:uid="{00000000-0005-0000-0000-0000A7040000}"/>
    <cellStyle name="20% - Accent2 2 10 3 2" xfId="1054" xr:uid="{00000000-0005-0000-0000-0000A8040000}"/>
    <cellStyle name="20% - Accent2 2 10 4" xfId="1055" xr:uid="{00000000-0005-0000-0000-0000A9040000}"/>
    <cellStyle name="20% - Accent2 2 11" xfId="1056" xr:uid="{00000000-0005-0000-0000-0000AA040000}"/>
    <cellStyle name="20% - Accent2 2 11 2" xfId="1057" xr:uid="{00000000-0005-0000-0000-0000AB040000}"/>
    <cellStyle name="20% - Accent2 2 11 2 2" xfId="1058" xr:uid="{00000000-0005-0000-0000-0000AC040000}"/>
    <cellStyle name="20% - Accent2 2 11 3" xfId="1059" xr:uid="{00000000-0005-0000-0000-0000AD040000}"/>
    <cellStyle name="20% - Accent2 2 12" xfId="1060" xr:uid="{00000000-0005-0000-0000-0000AE040000}"/>
    <cellStyle name="20% - Accent2 2 12 2" xfId="1061" xr:uid="{00000000-0005-0000-0000-0000AF040000}"/>
    <cellStyle name="20% - Accent2 2 13" xfId="1062" xr:uid="{00000000-0005-0000-0000-0000B0040000}"/>
    <cellStyle name="20% - Accent2 2 2" xfId="1063" xr:uid="{00000000-0005-0000-0000-0000B1040000}"/>
    <cellStyle name="20% - Accent2 2 2 2" xfId="1064" xr:uid="{00000000-0005-0000-0000-0000B2040000}"/>
    <cellStyle name="20% - Accent2 2 3" xfId="1065" xr:uid="{00000000-0005-0000-0000-0000B3040000}"/>
    <cellStyle name="20% - Accent2 2 3 2" xfId="1066" xr:uid="{00000000-0005-0000-0000-0000B4040000}"/>
    <cellStyle name="20% - Accent2 2 3 2 2" xfId="1067" xr:uid="{00000000-0005-0000-0000-0000B5040000}"/>
    <cellStyle name="20% - Accent2 2 3 2 2 2" xfId="1068" xr:uid="{00000000-0005-0000-0000-0000B6040000}"/>
    <cellStyle name="20% - Accent2 2 3 2 2 2 2" xfId="1069" xr:uid="{00000000-0005-0000-0000-0000B7040000}"/>
    <cellStyle name="20% - Accent2 2 3 2 2 2 2 2" xfId="1070" xr:uid="{00000000-0005-0000-0000-0000B8040000}"/>
    <cellStyle name="20% - Accent2 2 3 2 2 2 2 2 2" xfId="1071" xr:uid="{00000000-0005-0000-0000-0000B9040000}"/>
    <cellStyle name="20% - Accent2 2 3 2 2 2 2 2 2 2" xfId="1072" xr:uid="{00000000-0005-0000-0000-0000BA040000}"/>
    <cellStyle name="20% - Accent2 2 3 2 2 2 2 2 3" xfId="1073" xr:uid="{00000000-0005-0000-0000-0000BB040000}"/>
    <cellStyle name="20% - Accent2 2 3 2 2 2 2 3" xfId="1074" xr:uid="{00000000-0005-0000-0000-0000BC040000}"/>
    <cellStyle name="20% - Accent2 2 3 2 2 2 2 3 2" xfId="1075" xr:uid="{00000000-0005-0000-0000-0000BD040000}"/>
    <cellStyle name="20% - Accent2 2 3 2 2 2 2 4" xfId="1076" xr:uid="{00000000-0005-0000-0000-0000BE040000}"/>
    <cellStyle name="20% - Accent2 2 3 2 2 2 3" xfId="1077" xr:uid="{00000000-0005-0000-0000-0000BF040000}"/>
    <cellStyle name="20% - Accent2 2 3 2 2 2 3 2" xfId="1078" xr:uid="{00000000-0005-0000-0000-0000C0040000}"/>
    <cellStyle name="20% - Accent2 2 3 2 2 2 3 2 2" xfId="1079" xr:uid="{00000000-0005-0000-0000-0000C1040000}"/>
    <cellStyle name="20% - Accent2 2 3 2 2 2 3 3" xfId="1080" xr:uid="{00000000-0005-0000-0000-0000C2040000}"/>
    <cellStyle name="20% - Accent2 2 3 2 2 2 4" xfId="1081" xr:uid="{00000000-0005-0000-0000-0000C3040000}"/>
    <cellStyle name="20% - Accent2 2 3 2 2 2 4 2" xfId="1082" xr:uid="{00000000-0005-0000-0000-0000C4040000}"/>
    <cellStyle name="20% - Accent2 2 3 2 2 2 5" xfId="1083" xr:uid="{00000000-0005-0000-0000-0000C5040000}"/>
    <cellStyle name="20% - Accent2 2 3 2 2 3" xfId="1084" xr:uid="{00000000-0005-0000-0000-0000C6040000}"/>
    <cellStyle name="20% - Accent2 2 3 2 2 3 2" xfId="1085" xr:uid="{00000000-0005-0000-0000-0000C7040000}"/>
    <cellStyle name="20% - Accent2 2 3 2 2 3 2 2" xfId="1086" xr:uid="{00000000-0005-0000-0000-0000C8040000}"/>
    <cellStyle name="20% - Accent2 2 3 2 2 3 2 2 2" xfId="1087" xr:uid="{00000000-0005-0000-0000-0000C9040000}"/>
    <cellStyle name="20% - Accent2 2 3 2 2 3 2 2 2 2" xfId="1088" xr:uid="{00000000-0005-0000-0000-0000CA040000}"/>
    <cellStyle name="20% - Accent2 2 3 2 2 3 2 2 3" xfId="1089" xr:uid="{00000000-0005-0000-0000-0000CB040000}"/>
    <cellStyle name="20% - Accent2 2 3 2 2 3 2 3" xfId="1090" xr:uid="{00000000-0005-0000-0000-0000CC040000}"/>
    <cellStyle name="20% - Accent2 2 3 2 2 3 2 3 2" xfId="1091" xr:uid="{00000000-0005-0000-0000-0000CD040000}"/>
    <cellStyle name="20% - Accent2 2 3 2 2 3 2 4" xfId="1092" xr:uid="{00000000-0005-0000-0000-0000CE040000}"/>
    <cellStyle name="20% - Accent2 2 3 2 2 3 3" xfId="1093" xr:uid="{00000000-0005-0000-0000-0000CF040000}"/>
    <cellStyle name="20% - Accent2 2 3 2 2 3 3 2" xfId="1094" xr:uid="{00000000-0005-0000-0000-0000D0040000}"/>
    <cellStyle name="20% - Accent2 2 3 2 2 3 3 2 2" xfId="1095" xr:uid="{00000000-0005-0000-0000-0000D1040000}"/>
    <cellStyle name="20% - Accent2 2 3 2 2 3 3 3" xfId="1096" xr:uid="{00000000-0005-0000-0000-0000D2040000}"/>
    <cellStyle name="20% - Accent2 2 3 2 2 3 4" xfId="1097" xr:uid="{00000000-0005-0000-0000-0000D3040000}"/>
    <cellStyle name="20% - Accent2 2 3 2 2 3 4 2" xfId="1098" xr:uid="{00000000-0005-0000-0000-0000D4040000}"/>
    <cellStyle name="20% - Accent2 2 3 2 2 3 5" xfId="1099" xr:uid="{00000000-0005-0000-0000-0000D5040000}"/>
    <cellStyle name="20% - Accent2 2 3 2 2 4" xfId="1100" xr:uid="{00000000-0005-0000-0000-0000D6040000}"/>
    <cellStyle name="20% - Accent2 2 3 2 2 4 2" xfId="1101" xr:uid="{00000000-0005-0000-0000-0000D7040000}"/>
    <cellStyle name="20% - Accent2 2 3 2 2 4 2 2" xfId="1102" xr:uid="{00000000-0005-0000-0000-0000D8040000}"/>
    <cellStyle name="20% - Accent2 2 3 2 2 4 2 2 2" xfId="1103" xr:uid="{00000000-0005-0000-0000-0000D9040000}"/>
    <cellStyle name="20% - Accent2 2 3 2 2 4 2 3" xfId="1104" xr:uid="{00000000-0005-0000-0000-0000DA040000}"/>
    <cellStyle name="20% - Accent2 2 3 2 2 4 3" xfId="1105" xr:uid="{00000000-0005-0000-0000-0000DB040000}"/>
    <cellStyle name="20% - Accent2 2 3 2 2 4 3 2" xfId="1106" xr:uid="{00000000-0005-0000-0000-0000DC040000}"/>
    <cellStyle name="20% - Accent2 2 3 2 2 4 4" xfId="1107" xr:uid="{00000000-0005-0000-0000-0000DD040000}"/>
    <cellStyle name="20% - Accent2 2 3 2 2 5" xfId="1108" xr:uid="{00000000-0005-0000-0000-0000DE040000}"/>
    <cellStyle name="20% - Accent2 2 3 2 2 5 2" xfId="1109" xr:uid="{00000000-0005-0000-0000-0000DF040000}"/>
    <cellStyle name="20% - Accent2 2 3 2 2 5 2 2" xfId="1110" xr:uid="{00000000-0005-0000-0000-0000E0040000}"/>
    <cellStyle name="20% - Accent2 2 3 2 2 5 3" xfId="1111" xr:uid="{00000000-0005-0000-0000-0000E1040000}"/>
    <cellStyle name="20% - Accent2 2 3 2 2 6" xfId="1112" xr:uid="{00000000-0005-0000-0000-0000E2040000}"/>
    <cellStyle name="20% - Accent2 2 3 2 2 6 2" xfId="1113" xr:uid="{00000000-0005-0000-0000-0000E3040000}"/>
    <cellStyle name="20% - Accent2 2 3 2 2 7" xfId="1114" xr:uid="{00000000-0005-0000-0000-0000E4040000}"/>
    <cellStyle name="20% - Accent2 2 3 2 3" xfId="1115" xr:uid="{00000000-0005-0000-0000-0000E5040000}"/>
    <cellStyle name="20% - Accent2 2 3 2 3 2" xfId="1116" xr:uid="{00000000-0005-0000-0000-0000E6040000}"/>
    <cellStyle name="20% - Accent2 2 3 2 3 2 2" xfId="1117" xr:uid="{00000000-0005-0000-0000-0000E7040000}"/>
    <cellStyle name="20% - Accent2 2 3 2 3 2 2 2" xfId="1118" xr:uid="{00000000-0005-0000-0000-0000E8040000}"/>
    <cellStyle name="20% - Accent2 2 3 2 3 2 2 2 2" xfId="1119" xr:uid="{00000000-0005-0000-0000-0000E9040000}"/>
    <cellStyle name="20% - Accent2 2 3 2 3 2 2 3" xfId="1120" xr:uid="{00000000-0005-0000-0000-0000EA040000}"/>
    <cellStyle name="20% - Accent2 2 3 2 3 2 3" xfId="1121" xr:uid="{00000000-0005-0000-0000-0000EB040000}"/>
    <cellStyle name="20% - Accent2 2 3 2 3 2 3 2" xfId="1122" xr:uid="{00000000-0005-0000-0000-0000EC040000}"/>
    <cellStyle name="20% - Accent2 2 3 2 3 2 4" xfId="1123" xr:uid="{00000000-0005-0000-0000-0000ED040000}"/>
    <cellStyle name="20% - Accent2 2 3 2 3 3" xfId="1124" xr:uid="{00000000-0005-0000-0000-0000EE040000}"/>
    <cellStyle name="20% - Accent2 2 3 2 3 3 2" xfId="1125" xr:uid="{00000000-0005-0000-0000-0000EF040000}"/>
    <cellStyle name="20% - Accent2 2 3 2 3 3 2 2" xfId="1126" xr:uid="{00000000-0005-0000-0000-0000F0040000}"/>
    <cellStyle name="20% - Accent2 2 3 2 3 3 3" xfId="1127" xr:uid="{00000000-0005-0000-0000-0000F1040000}"/>
    <cellStyle name="20% - Accent2 2 3 2 3 4" xfId="1128" xr:uid="{00000000-0005-0000-0000-0000F2040000}"/>
    <cellStyle name="20% - Accent2 2 3 2 3 4 2" xfId="1129" xr:uid="{00000000-0005-0000-0000-0000F3040000}"/>
    <cellStyle name="20% - Accent2 2 3 2 3 5" xfId="1130" xr:uid="{00000000-0005-0000-0000-0000F4040000}"/>
    <cellStyle name="20% - Accent2 2 3 2 4" xfId="1131" xr:uid="{00000000-0005-0000-0000-0000F5040000}"/>
    <cellStyle name="20% - Accent2 2 3 2 4 2" xfId="1132" xr:uid="{00000000-0005-0000-0000-0000F6040000}"/>
    <cellStyle name="20% - Accent2 2 3 2 4 2 2" xfId="1133" xr:uid="{00000000-0005-0000-0000-0000F7040000}"/>
    <cellStyle name="20% - Accent2 2 3 2 4 2 2 2" xfId="1134" xr:uid="{00000000-0005-0000-0000-0000F8040000}"/>
    <cellStyle name="20% - Accent2 2 3 2 4 2 2 2 2" xfId="1135" xr:uid="{00000000-0005-0000-0000-0000F9040000}"/>
    <cellStyle name="20% - Accent2 2 3 2 4 2 2 3" xfId="1136" xr:uid="{00000000-0005-0000-0000-0000FA040000}"/>
    <cellStyle name="20% - Accent2 2 3 2 4 2 3" xfId="1137" xr:uid="{00000000-0005-0000-0000-0000FB040000}"/>
    <cellStyle name="20% - Accent2 2 3 2 4 2 3 2" xfId="1138" xr:uid="{00000000-0005-0000-0000-0000FC040000}"/>
    <cellStyle name="20% - Accent2 2 3 2 4 2 4" xfId="1139" xr:uid="{00000000-0005-0000-0000-0000FD040000}"/>
    <cellStyle name="20% - Accent2 2 3 2 4 3" xfId="1140" xr:uid="{00000000-0005-0000-0000-0000FE040000}"/>
    <cellStyle name="20% - Accent2 2 3 2 4 3 2" xfId="1141" xr:uid="{00000000-0005-0000-0000-0000FF040000}"/>
    <cellStyle name="20% - Accent2 2 3 2 4 3 2 2" xfId="1142" xr:uid="{00000000-0005-0000-0000-000000050000}"/>
    <cellStyle name="20% - Accent2 2 3 2 4 3 3" xfId="1143" xr:uid="{00000000-0005-0000-0000-000001050000}"/>
    <cellStyle name="20% - Accent2 2 3 2 4 4" xfId="1144" xr:uid="{00000000-0005-0000-0000-000002050000}"/>
    <cellStyle name="20% - Accent2 2 3 2 4 4 2" xfId="1145" xr:uid="{00000000-0005-0000-0000-000003050000}"/>
    <cellStyle name="20% - Accent2 2 3 2 4 5" xfId="1146" xr:uid="{00000000-0005-0000-0000-000004050000}"/>
    <cellStyle name="20% - Accent2 2 3 2 5" xfId="1147" xr:uid="{00000000-0005-0000-0000-000005050000}"/>
    <cellStyle name="20% - Accent2 2 3 2 5 2" xfId="1148" xr:uid="{00000000-0005-0000-0000-000006050000}"/>
    <cellStyle name="20% - Accent2 2 3 2 5 2 2" xfId="1149" xr:uid="{00000000-0005-0000-0000-000007050000}"/>
    <cellStyle name="20% - Accent2 2 3 2 5 2 2 2" xfId="1150" xr:uid="{00000000-0005-0000-0000-000008050000}"/>
    <cellStyle name="20% - Accent2 2 3 2 5 2 3" xfId="1151" xr:uid="{00000000-0005-0000-0000-000009050000}"/>
    <cellStyle name="20% - Accent2 2 3 2 5 3" xfId="1152" xr:uid="{00000000-0005-0000-0000-00000A050000}"/>
    <cellStyle name="20% - Accent2 2 3 2 5 3 2" xfId="1153" xr:uid="{00000000-0005-0000-0000-00000B050000}"/>
    <cellStyle name="20% - Accent2 2 3 2 5 4" xfId="1154" xr:uid="{00000000-0005-0000-0000-00000C050000}"/>
    <cellStyle name="20% - Accent2 2 3 2 6" xfId="1155" xr:uid="{00000000-0005-0000-0000-00000D050000}"/>
    <cellStyle name="20% - Accent2 2 3 2 6 2" xfId="1156" xr:uid="{00000000-0005-0000-0000-00000E050000}"/>
    <cellStyle name="20% - Accent2 2 3 2 6 2 2" xfId="1157" xr:uid="{00000000-0005-0000-0000-00000F050000}"/>
    <cellStyle name="20% - Accent2 2 3 2 6 3" xfId="1158" xr:uid="{00000000-0005-0000-0000-000010050000}"/>
    <cellStyle name="20% - Accent2 2 3 2 7" xfId="1159" xr:uid="{00000000-0005-0000-0000-000011050000}"/>
    <cellStyle name="20% - Accent2 2 3 2 7 2" xfId="1160" xr:uid="{00000000-0005-0000-0000-000012050000}"/>
    <cellStyle name="20% - Accent2 2 3 2 8" xfId="1161" xr:uid="{00000000-0005-0000-0000-000013050000}"/>
    <cellStyle name="20% - Accent2 2 3 3" xfId="1162" xr:uid="{00000000-0005-0000-0000-000014050000}"/>
    <cellStyle name="20% - Accent2 2 3 3 2" xfId="1163" xr:uid="{00000000-0005-0000-0000-000015050000}"/>
    <cellStyle name="20% - Accent2 2 3 3 2 2" xfId="1164" xr:uid="{00000000-0005-0000-0000-000016050000}"/>
    <cellStyle name="20% - Accent2 2 3 3 2 2 2" xfId="1165" xr:uid="{00000000-0005-0000-0000-000017050000}"/>
    <cellStyle name="20% - Accent2 2 3 3 2 2 2 2" xfId="1166" xr:uid="{00000000-0005-0000-0000-000018050000}"/>
    <cellStyle name="20% - Accent2 2 3 3 2 2 2 2 2" xfId="1167" xr:uid="{00000000-0005-0000-0000-000019050000}"/>
    <cellStyle name="20% - Accent2 2 3 3 2 2 2 3" xfId="1168" xr:uid="{00000000-0005-0000-0000-00001A050000}"/>
    <cellStyle name="20% - Accent2 2 3 3 2 2 3" xfId="1169" xr:uid="{00000000-0005-0000-0000-00001B050000}"/>
    <cellStyle name="20% - Accent2 2 3 3 2 2 3 2" xfId="1170" xr:uid="{00000000-0005-0000-0000-00001C050000}"/>
    <cellStyle name="20% - Accent2 2 3 3 2 2 4" xfId="1171" xr:uid="{00000000-0005-0000-0000-00001D050000}"/>
    <cellStyle name="20% - Accent2 2 3 3 2 3" xfId="1172" xr:uid="{00000000-0005-0000-0000-00001E050000}"/>
    <cellStyle name="20% - Accent2 2 3 3 2 3 2" xfId="1173" xr:uid="{00000000-0005-0000-0000-00001F050000}"/>
    <cellStyle name="20% - Accent2 2 3 3 2 3 2 2" xfId="1174" xr:uid="{00000000-0005-0000-0000-000020050000}"/>
    <cellStyle name="20% - Accent2 2 3 3 2 3 3" xfId="1175" xr:uid="{00000000-0005-0000-0000-000021050000}"/>
    <cellStyle name="20% - Accent2 2 3 3 2 4" xfId="1176" xr:uid="{00000000-0005-0000-0000-000022050000}"/>
    <cellStyle name="20% - Accent2 2 3 3 2 4 2" xfId="1177" xr:uid="{00000000-0005-0000-0000-000023050000}"/>
    <cellStyle name="20% - Accent2 2 3 3 2 5" xfId="1178" xr:uid="{00000000-0005-0000-0000-000024050000}"/>
    <cellStyle name="20% - Accent2 2 3 3 3" xfId="1179" xr:uid="{00000000-0005-0000-0000-000025050000}"/>
    <cellStyle name="20% - Accent2 2 3 3 3 2" xfId="1180" xr:uid="{00000000-0005-0000-0000-000026050000}"/>
    <cellStyle name="20% - Accent2 2 3 3 3 2 2" xfId="1181" xr:uid="{00000000-0005-0000-0000-000027050000}"/>
    <cellStyle name="20% - Accent2 2 3 3 3 2 2 2" xfId="1182" xr:uid="{00000000-0005-0000-0000-000028050000}"/>
    <cellStyle name="20% - Accent2 2 3 3 3 2 2 2 2" xfId="1183" xr:uid="{00000000-0005-0000-0000-000029050000}"/>
    <cellStyle name="20% - Accent2 2 3 3 3 2 2 3" xfId="1184" xr:uid="{00000000-0005-0000-0000-00002A050000}"/>
    <cellStyle name="20% - Accent2 2 3 3 3 2 3" xfId="1185" xr:uid="{00000000-0005-0000-0000-00002B050000}"/>
    <cellStyle name="20% - Accent2 2 3 3 3 2 3 2" xfId="1186" xr:uid="{00000000-0005-0000-0000-00002C050000}"/>
    <cellStyle name="20% - Accent2 2 3 3 3 2 4" xfId="1187" xr:uid="{00000000-0005-0000-0000-00002D050000}"/>
    <cellStyle name="20% - Accent2 2 3 3 3 3" xfId="1188" xr:uid="{00000000-0005-0000-0000-00002E050000}"/>
    <cellStyle name="20% - Accent2 2 3 3 3 3 2" xfId="1189" xr:uid="{00000000-0005-0000-0000-00002F050000}"/>
    <cellStyle name="20% - Accent2 2 3 3 3 3 2 2" xfId="1190" xr:uid="{00000000-0005-0000-0000-000030050000}"/>
    <cellStyle name="20% - Accent2 2 3 3 3 3 3" xfId="1191" xr:uid="{00000000-0005-0000-0000-000031050000}"/>
    <cellStyle name="20% - Accent2 2 3 3 3 4" xfId="1192" xr:uid="{00000000-0005-0000-0000-000032050000}"/>
    <cellStyle name="20% - Accent2 2 3 3 3 4 2" xfId="1193" xr:uid="{00000000-0005-0000-0000-000033050000}"/>
    <cellStyle name="20% - Accent2 2 3 3 3 5" xfId="1194" xr:uid="{00000000-0005-0000-0000-000034050000}"/>
    <cellStyle name="20% - Accent2 2 3 3 4" xfId="1195" xr:uid="{00000000-0005-0000-0000-000035050000}"/>
    <cellStyle name="20% - Accent2 2 3 3 4 2" xfId="1196" xr:uid="{00000000-0005-0000-0000-000036050000}"/>
    <cellStyle name="20% - Accent2 2 3 3 4 2 2" xfId="1197" xr:uid="{00000000-0005-0000-0000-000037050000}"/>
    <cellStyle name="20% - Accent2 2 3 3 4 2 2 2" xfId="1198" xr:uid="{00000000-0005-0000-0000-000038050000}"/>
    <cellStyle name="20% - Accent2 2 3 3 4 2 3" xfId="1199" xr:uid="{00000000-0005-0000-0000-000039050000}"/>
    <cellStyle name="20% - Accent2 2 3 3 4 3" xfId="1200" xr:uid="{00000000-0005-0000-0000-00003A050000}"/>
    <cellStyle name="20% - Accent2 2 3 3 4 3 2" xfId="1201" xr:uid="{00000000-0005-0000-0000-00003B050000}"/>
    <cellStyle name="20% - Accent2 2 3 3 4 4" xfId="1202" xr:uid="{00000000-0005-0000-0000-00003C050000}"/>
    <cellStyle name="20% - Accent2 2 3 3 5" xfId="1203" xr:uid="{00000000-0005-0000-0000-00003D050000}"/>
    <cellStyle name="20% - Accent2 2 3 3 5 2" xfId="1204" xr:uid="{00000000-0005-0000-0000-00003E050000}"/>
    <cellStyle name="20% - Accent2 2 3 3 5 2 2" xfId="1205" xr:uid="{00000000-0005-0000-0000-00003F050000}"/>
    <cellStyle name="20% - Accent2 2 3 3 5 3" xfId="1206" xr:uid="{00000000-0005-0000-0000-000040050000}"/>
    <cellStyle name="20% - Accent2 2 3 3 6" xfId="1207" xr:uid="{00000000-0005-0000-0000-000041050000}"/>
    <cellStyle name="20% - Accent2 2 3 3 6 2" xfId="1208" xr:uid="{00000000-0005-0000-0000-000042050000}"/>
    <cellStyle name="20% - Accent2 2 3 3 7" xfId="1209" xr:uid="{00000000-0005-0000-0000-000043050000}"/>
    <cellStyle name="20% - Accent2 2 3 4" xfId="1210" xr:uid="{00000000-0005-0000-0000-000044050000}"/>
    <cellStyle name="20% - Accent2 2 3 4 2" xfId="1211" xr:uid="{00000000-0005-0000-0000-000045050000}"/>
    <cellStyle name="20% - Accent2 2 3 4 2 2" xfId="1212" xr:uid="{00000000-0005-0000-0000-000046050000}"/>
    <cellStyle name="20% - Accent2 2 3 4 2 2 2" xfId="1213" xr:uid="{00000000-0005-0000-0000-000047050000}"/>
    <cellStyle name="20% - Accent2 2 3 4 2 2 2 2" xfId="1214" xr:uid="{00000000-0005-0000-0000-000048050000}"/>
    <cellStyle name="20% - Accent2 2 3 4 2 2 3" xfId="1215" xr:uid="{00000000-0005-0000-0000-000049050000}"/>
    <cellStyle name="20% - Accent2 2 3 4 2 3" xfId="1216" xr:uid="{00000000-0005-0000-0000-00004A050000}"/>
    <cellStyle name="20% - Accent2 2 3 4 2 3 2" xfId="1217" xr:uid="{00000000-0005-0000-0000-00004B050000}"/>
    <cellStyle name="20% - Accent2 2 3 4 2 4" xfId="1218" xr:uid="{00000000-0005-0000-0000-00004C050000}"/>
    <cellStyle name="20% - Accent2 2 3 4 3" xfId="1219" xr:uid="{00000000-0005-0000-0000-00004D050000}"/>
    <cellStyle name="20% - Accent2 2 3 4 3 2" xfId="1220" xr:uid="{00000000-0005-0000-0000-00004E050000}"/>
    <cellStyle name="20% - Accent2 2 3 4 3 2 2" xfId="1221" xr:uid="{00000000-0005-0000-0000-00004F050000}"/>
    <cellStyle name="20% - Accent2 2 3 4 3 3" xfId="1222" xr:uid="{00000000-0005-0000-0000-000050050000}"/>
    <cellStyle name="20% - Accent2 2 3 4 4" xfId="1223" xr:uid="{00000000-0005-0000-0000-000051050000}"/>
    <cellStyle name="20% - Accent2 2 3 4 4 2" xfId="1224" xr:uid="{00000000-0005-0000-0000-000052050000}"/>
    <cellStyle name="20% - Accent2 2 3 4 5" xfId="1225" xr:uid="{00000000-0005-0000-0000-000053050000}"/>
    <cellStyle name="20% - Accent2 2 3 5" xfId="1226" xr:uid="{00000000-0005-0000-0000-000054050000}"/>
    <cellStyle name="20% - Accent2 2 3 5 2" xfId="1227" xr:uid="{00000000-0005-0000-0000-000055050000}"/>
    <cellStyle name="20% - Accent2 2 3 5 2 2" xfId="1228" xr:uid="{00000000-0005-0000-0000-000056050000}"/>
    <cellStyle name="20% - Accent2 2 3 5 2 2 2" xfId="1229" xr:uid="{00000000-0005-0000-0000-000057050000}"/>
    <cellStyle name="20% - Accent2 2 3 5 2 2 2 2" xfId="1230" xr:uid="{00000000-0005-0000-0000-000058050000}"/>
    <cellStyle name="20% - Accent2 2 3 5 2 2 3" xfId="1231" xr:uid="{00000000-0005-0000-0000-000059050000}"/>
    <cellStyle name="20% - Accent2 2 3 5 2 3" xfId="1232" xr:uid="{00000000-0005-0000-0000-00005A050000}"/>
    <cellStyle name="20% - Accent2 2 3 5 2 3 2" xfId="1233" xr:uid="{00000000-0005-0000-0000-00005B050000}"/>
    <cellStyle name="20% - Accent2 2 3 5 2 4" xfId="1234" xr:uid="{00000000-0005-0000-0000-00005C050000}"/>
    <cellStyle name="20% - Accent2 2 3 5 3" xfId="1235" xr:uid="{00000000-0005-0000-0000-00005D050000}"/>
    <cellStyle name="20% - Accent2 2 3 5 3 2" xfId="1236" xr:uid="{00000000-0005-0000-0000-00005E050000}"/>
    <cellStyle name="20% - Accent2 2 3 5 3 2 2" xfId="1237" xr:uid="{00000000-0005-0000-0000-00005F050000}"/>
    <cellStyle name="20% - Accent2 2 3 5 3 3" xfId="1238" xr:uid="{00000000-0005-0000-0000-000060050000}"/>
    <cellStyle name="20% - Accent2 2 3 5 4" xfId="1239" xr:uid="{00000000-0005-0000-0000-000061050000}"/>
    <cellStyle name="20% - Accent2 2 3 5 4 2" xfId="1240" xr:uid="{00000000-0005-0000-0000-000062050000}"/>
    <cellStyle name="20% - Accent2 2 3 5 5" xfId="1241" xr:uid="{00000000-0005-0000-0000-000063050000}"/>
    <cellStyle name="20% - Accent2 2 3 6" xfId="1242" xr:uid="{00000000-0005-0000-0000-000064050000}"/>
    <cellStyle name="20% - Accent2 2 3 6 2" xfId="1243" xr:uid="{00000000-0005-0000-0000-000065050000}"/>
    <cellStyle name="20% - Accent2 2 3 6 2 2" xfId="1244" xr:uid="{00000000-0005-0000-0000-000066050000}"/>
    <cellStyle name="20% - Accent2 2 3 6 2 2 2" xfId="1245" xr:uid="{00000000-0005-0000-0000-000067050000}"/>
    <cellStyle name="20% - Accent2 2 3 6 2 3" xfId="1246" xr:uid="{00000000-0005-0000-0000-000068050000}"/>
    <cellStyle name="20% - Accent2 2 3 6 3" xfId="1247" xr:uid="{00000000-0005-0000-0000-000069050000}"/>
    <cellStyle name="20% - Accent2 2 3 6 3 2" xfId="1248" xr:uid="{00000000-0005-0000-0000-00006A050000}"/>
    <cellStyle name="20% - Accent2 2 3 6 4" xfId="1249" xr:uid="{00000000-0005-0000-0000-00006B050000}"/>
    <cellStyle name="20% - Accent2 2 3 7" xfId="1250" xr:uid="{00000000-0005-0000-0000-00006C050000}"/>
    <cellStyle name="20% - Accent2 2 3 7 2" xfId="1251" xr:uid="{00000000-0005-0000-0000-00006D050000}"/>
    <cellStyle name="20% - Accent2 2 3 7 2 2" xfId="1252" xr:uid="{00000000-0005-0000-0000-00006E050000}"/>
    <cellStyle name="20% - Accent2 2 3 7 3" xfId="1253" xr:uid="{00000000-0005-0000-0000-00006F050000}"/>
    <cellStyle name="20% - Accent2 2 3 8" xfId="1254" xr:uid="{00000000-0005-0000-0000-000070050000}"/>
    <cellStyle name="20% - Accent2 2 3 8 2" xfId="1255" xr:uid="{00000000-0005-0000-0000-000071050000}"/>
    <cellStyle name="20% - Accent2 2 3 9" xfId="1256" xr:uid="{00000000-0005-0000-0000-000072050000}"/>
    <cellStyle name="20% - Accent2 2 4" xfId="1257" xr:uid="{00000000-0005-0000-0000-000073050000}"/>
    <cellStyle name="20% - Accent2 2 4 2" xfId="1258" xr:uid="{00000000-0005-0000-0000-000074050000}"/>
    <cellStyle name="20% - Accent2 2 4 2 2" xfId="1259" xr:uid="{00000000-0005-0000-0000-000075050000}"/>
    <cellStyle name="20% - Accent2 2 4 2 2 2" xfId="1260" xr:uid="{00000000-0005-0000-0000-000076050000}"/>
    <cellStyle name="20% - Accent2 2 4 2 2 2 2" xfId="1261" xr:uid="{00000000-0005-0000-0000-000077050000}"/>
    <cellStyle name="20% - Accent2 2 4 2 2 2 2 2" xfId="1262" xr:uid="{00000000-0005-0000-0000-000078050000}"/>
    <cellStyle name="20% - Accent2 2 4 2 2 2 2 2 2" xfId="1263" xr:uid="{00000000-0005-0000-0000-000079050000}"/>
    <cellStyle name="20% - Accent2 2 4 2 2 2 2 2 2 2" xfId="1264" xr:uid="{00000000-0005-0000-0000-00007A050000}"/>
    <cellStyle name="20% - Accent2 2 4 2 2 2 2 2 3" xfId="1265" xr:uid="{00000000-0005-0000-0000-00007B050000}"/>
    <cellStyle name="20% - Accent2 2 4 2 2 2 2 3" xfId="1266" xr:uid="{00000000-0005-0000-0000-00007C050000}"/>
    <cellStyle name="20% - Accent2 2 4 2 2 2 2 3 2" xfId="1267" xr:uid="{00000000-0005-0000-0000-00007D050000}"/>
    <cellStyle name="20% - Accent2 2 4 2 2 2 2 4" xfId="1268" xr:uid="{00000000-0005-0000-0000-00007E050000}"/>
    <cellStyle name="20% - Accent2 2 4 2 2 2 3" xfId="1269" xr:uid="{00000000-0005-0000-0000-00007F050000}"/>
    <cellStyle name="20% - Accent2 2 4 2 2 2 3 2" xfId="1270" xr:uid="{00000000-0005-0000-0000-000080050000}"/>
    <cellStyle name="20% - Accent2 2 4 2 2 2 3 2 2" xfId="1271" xr:uid="{00000000-0005-0000-0000-000081050000}"/>
    <cellStyle name="20% - Accent2 2 4 2 2 2 3 3" xfId="1272" xr:uid="{00000000-0005-0000-0000-000082050000}"/>
    <cellStyle name="20% - Accent2 2 4 2 2 2 4" xfId="1273" xr:uid="{00000000-0005-0000-0000-000083050000}"/>
    <cellStyle name="20% - Accent2 2 4 2 2 2 4 2" xfId="1274" xr:uid="{00000000-0005-0000-0000-000084050000}"/>
    <cellStyle name="20% - Accent2 2 4 2 2 2 5" xfId="1275" xr:uid="{00000000-0005-0000-0000-000085050000}"/>
    <cellStyle name="20% - Accent2 2 4 2 2 3" xfId="1276" xr:uid="{00000000-0005-0000-0000-000086050000}"/>
    <cellStyle name="20% - Accent2 2 4 2 2 3 2" xfId="1277" xr:uid="{00000000-0005-0000-0000-000087050000}"/>
    <cellStyle name="20% - Accent2 2 4 2 2 3 2 2" xfId="1278" xr:uid="{00000000-0005-0000-0000-000088050000}"/>
    <cellStyle name="20% - Accent2 2 4 2 2 3 2 2 2" xfId="1279" xr:uid="{00000000-0005-0000-0000-000089050000}"/>
    <cellStyle name="20% - Accent2 2 4 2 2 3 2 2 2 2" xfId="1280" xr:uid="{00000000-0005-0000-0000-00008A050000}"/>
    <cellStyle name="20% - Accent2 2 4 2 2 3 2 2 3" xfId="1281" xr:uid="{00000000-0005-0000-0000-00008B050000}"/>
    <cellStyle name="20% - Accent2 2 4 2 2 3 2 3" xfId="1282" xr:uid="{00000000-0005-0000-0000-00008C050000}"/>
    <cellStyle name="20% - Accent2 2 4 2 2 3 2 3 2" xfId="1283" xr:uid="{00000000-0005-0000-0000-00008D050000}"/>
    <cellStyle name="20% - Accent2 2 4 2 2 3 2 4" xfId="1284" xr:uid="{00000000-0005-0000-0000-00008E050000}"/>
    <cellStyle name="20% - Accent2 2 4 2 2 3 3" xfId="1285" xr:uid="{00000000-0005-0000-0000-00008F050000}"/>
    <cellStyle name="20% - Accent2 2 4 2 2 3 3 2" xfId="1286" xr:uid="{00000000-0005-0000-0000-000090050000}"/>
    <cellStyle name="20% - Accent2 2 4 2 2 3 3 2 2" xfId="1287" xr:uid="{00000000-0005-0000-0000-000091050000}"/>
    <cellStyle name="20% - Accent2 2 4 2 2 3 3 3" xfId="1288" xr:uid="{00000000-0005-0000-0000-000092050000}"/>
    <cellStyle name="20% - Accent2 2 4 2 2 3 4" xfId="1289" xr:uid="{00000000-0005-0000-0000-000093050000}"/>
    <cellStyle name="20% - Accent2 2 4 2 2 3 4 2" xfId="1290" xr:uid="{00000000-0005-0000-0000-000094050000}"/>
    <cellStyle name="20% - Accent2 2 4 2 2 3 5" xfId="1291" xr:uid="{00000000-0005-0000-0000-000095050000}"/>
    <cellStyle name="20% - Accent2 2 4 2 2 4" xfId="1292" xr:uid="{00000000-0005-0000-0000-000096050000}"/>
    <cellStyle name="20% - Accent2 2 4 2 2 4 2" xfId="1293" xr:uid="{00000000-0005-0000-0000-000097050000}"/>
    <cellStyle name="20% - Accent2 2 4 2 2 4 2 2" xfId="1294" xr:uid="{00000000-0005-0000-0000-000098050000}"/>
    <cellStyle name="20% - Accent2 2 4 2 2 4 2 2 2" xfId="1295" xr:uid="{00000000-0005-0000-0000-000099050000}"/>
    <cellStyle name="20% - Accent2 2 4 2 2 4 2 3" xfId="1296" xr:uid="{00000000-0005-0000-0000-00009A050000}"/>
    <cellStyle name="20% - Accent2 2 4 2 2 4 3" xfId="1297" xr:uid="{00000000-0005-0000-0000-00009B050000}"/>
    <cellStyle name="20% - Accent2 2 4 2 2 4 3 2" xfId="1298" xr:uid="{00000000-0005-0000-0000-00009C050000}"/>
    <cellStyle name="20% - Accent2 2 4 2 2 4 4" xfId="1299" xr:uid="{00000000-0005-0000-0000-00009D050000}"/>
    <cellStyle name="20% - Accent2 2 4 2 2 5" xfId="1300" xr:uid="{00000000-0005-0000-0000-00009E050000}"/>
    <cellStyle name="20% - Accent2 2 4 2 2 5 2" xfId="1301" xr:uid="{00000000-0005-0000-0000-00009F050000}"/>
    <cellStyle name="20% - Accent2 2 4 2 2 5 2 2" xfId="1302" xr:uid="{00000000-0005-0000-0000-0000A0050000}"/>
    <cellStyle name="20% - Accent2 2 4 2 2 5 3" xfId="1303" xr:uid="{00000000-0005-0000-0000-0000A1050000}"/>
    <cellStyle name="20% - Accent2 2 4 2 2 6" xfId="1304" xr:uid="{00000000-0005-0000-0000-0000A2050000}"/>
    <cellStyle name="20% - Accent2 2 4 2 2 6 2" xfId="1305" xr:uid="{00000000-0005-0000-0000-0000A3050000}"/>
    <cellStyle name="20% - Accent2 2 4 2 2 7" xfId="1306" xr:uid="{00000000-0005-0000-0000-0000A4050000}"/>
    <cellStyle name="20% - Accent2 2 4 2 3" xfId="1307" xr:uid="{00000000-0005-0000-0000-0000A5050000}"/>
    <cellStyle name="20% - Accent2 2 4 2 3 2" xfId="1308" xr:uid="{00000000-0005-0000-0000-0000A6050000}"/>
    <cellStyle name="20% - Accent2 2 4 2 3 2 2" xfId="1309" xr:uid="{00000000-0005-0000-0000-0000A7050000}"/>
    <cellStyle name="20% - Accent2 2 4 2 3 2 2 2" xfId="1310" xr:uid="{00000000-0005-0000-0000-0000A8050000}"/>
    <cellStyle name="20% - Accent2 2 4 2 3 2 2 2 2" xfId="1311" xr:uid="{00000000-0005-0000-0000-0000A9050000}"/>
    <cellStyle name="20% - Accent2 2 4 2 3 2 2 3" xfId="1312" xr:uid="{00000000-0005-0000-0000-0000AA050000}"/>
    <cellStyle name="20% - Accent2 2 4 2 3 2 3" xfId="1313" xr:uid="{00000000-0005-0000-0000-0000AB050000}"/>
    <cellStyle name="20% - Accent2 2 4 2 3 2 3 2" xfId="1314" xr:uid="{00000000-0005-0000-0000-0000AC050000}"/>
    <cellStyle name="20% - Accent2 2 4 2 3 2 4" xfId="1315" xr:uid="{00000000-0005-0000-0000-0000AD050000}"/>
    <cellStyle name="20% - Accent2 2 4 2 3 3" xfId="1316" xr:uid="{00000000-0005-0000-0000-0000AE050000}"/>
    <cellStyle name="20% - Accent2 2 4 2 3 3 2" xfId="1317" xr:uid="{00000000-0005-0000-0000-0000AF050000}"/>
    <cellStyle name="20% - Accent2 2 4 2 3 3 2 2" xfId="1318" xr:uid="{00000000-0005-0000-0000-0000B0050000}"/>
    <cellStyle name="20% - Accent2 2 4 2 3 3 3" xfId="1319" xr:uid="{00000000-0005-0000-0000-0000B1050000}"/>
    <cellStyle name="20% - Accent2 2 4 2 3 4" xfId="1320" xr:uid="{00000000-0005-0000-0000-0000B2050000}"/>
    <cellStyle name="20% - Accent2 2 4 2 3 4 2" xfId="1321" xr:uid="{00000000-0005-0000-0000-0000B3050000}"/>
    <cellStyle name="20% - Accent2 2 4 2 3 5" xfId="1322" xr:uid="{00000000-0005-0000-0000-0000B4050000}"/>
    <cellStyle name="20% - Accent2 2 4 2 4" xfId="1323" xr:uid="{00000000-0005-0000-0000-0000B5050000}"/>
    <cellStyle name="20% - Accent2 2 4 2 4 2" xfId="1324" xr:uid="{00000000-0005-0000-0000-0000B6050000}"/>
    <cellStyle name="20% - Accent2 2 4 2 4 2 2" xfId="1325" xr:uid="{00000000-0005-0000-0000-0000B7050000}"/>
    <cellStyle name="20% - Accent2 2 4 2 4 2 2 2" xfId="1326" xr:uid="{00000000-0005-0000-0000-0000B8050000}"/>
    <cellStyle name="20% - Accent2 2 4 2 4 2 2 2 2" xfId="1327" xr:uid="{00000000-0005-0000-0000-0000B9050000}"/>
    <cellStyle name="20% - Accent2 2 4 2 4 2 2 3" xfId="1328" xr:uid="{00000000-0005-0000-0000-0000BA050000}"/>
    <cellStyle name="20% - Accent2 2 4 2 4 2 3" xfId="1329" xr:uid="{00000000-0005-0000-0000-0000BB050000}"/>
    <cellStyle name="20% - Accent2 2 4 2 4 2 3 2" xfId="1330" xr:uid="{00000000-0005-0000-0000-0000BC050000}"/>
    <cellStyle name="20% - Accent2 2 4 2 4 2 4" xfId="1331" xr:uid="{00000000-0005-0000-0000-0000BD050000}"/>
    <cellStyle name="20% - Accent2 2 4 2 4 3" xfId="1332" xr:uid="{00000000-0005-0000-0000-0000BE050000}"/>
    <cellStyle name="20% - Accent2 2 4 2 4 3 2" xfId="1333" xr:uid="{00000000-0005-0000-0000-0000BF050000}"/>
    <cellStyle name="20% - Accent2 2 4 2 4 3 2 2" xfId="1334" xr:uid="{00000000-0005-0000-0000-0000C0050000}"/>
    <cellStyle name="20% - Accent2 2 4 2 4 3 3" xfId="1335" xr:uid="{00000000-0005-0000-0000-0000C1050000}"/>
    <cellStyle name="20% - Accent2 2 4 2 4 4" xfId="1336" xr:uid="{00000000-0005-0000-0000-0000C2050000}"/>
    <cellStyle name="20% - Accent2 2 4 2 4 4 2" xfId="1337" xr:uid="{00000000-0005-0000-0000-0000C3050000}"/>
    <cellStyle name="20% - Accent2 2 4 2 4 5" xfId="1338" xr:uid="{00000000-0005-0000-0000-0000C4050000}"/>
    <cellStyle name="20% - Accent2 2 4 2 5" xfId="1339" xr:uid="{00000000-0005-0000-0000-0000C5050000}"/>
    <cellStyle name="20% - Accent2 2 4 2 5 2" xfId="1340" xr:uid="{00000000-0005-0000-0000-0000C6050000}"/>
    <cellStyle name="20% - Accent2 2 4 2 5 2 2" xfId="1341" xr:uid="{00000000-0005-0000-0000-0000C7050000}"/>
    <cellStyle name="20% - Accent2 2 4 2 5 2 2 2" xfId="1342" xr:uid="{00000000-0005-0000-0000-0000C8050000}"/>
    <cellStyle name="20% - Accent2 2 4 2 5 2 3" xfId="1343" xr:uid="{00000000-0005-0000-0000-0000C9050000}"/>
    <cellStyle name="20% - Accent2 2 4 2 5 3" xfId="1344" xr:uid="{00000000-0005-0000-0000-0000CA050000}"/>
    <cellStyle name="20% - Accent2 2 4 2 5 3 2" xfId="1345" xr:uid="{00000000-0005-0000-0000-0000CB050000}"/>
    <cellStyle name="20% - Accent2 2 4 2 5 4" xfId="1346" xr:uid="{00000000-0005-0000-0000-0000CC050000}"/>
    <cellStyle name="20% - Accent2 2 4 2 6" xfId="1347" xr:uid="{00000000-0005-0000-0000-0000CD050000}"/>
    <cellStyle name="20% - Accent2 2 4 2 6 2" xfId="1348" xr:uid="{00000000-0005-0000-0000-0000CE050000}"/>
    <cellStyle name="20% - Accent2 2 4 2 6 2 2" xfId="1349" xr:uid="{00000000-0005-0000-0000-0000CF050000}"/>
    <cellStyle name="20% - Accent2 2 4 2 6 3" xfId="1350" xr:uid="{00000000-0005-0000-0000-0000D0050000}"/>
    <cellStyle name="20% - Accent2 2 4 2 7" xfId="1351" xr:uid="{00000000-0005-0000-0000-0000D1050000}"/>
    <cellStyle name="20% - Accent2 2 4 2 7 2" xfId="1352" xr:uid="{00000000-0005-0000-0000-0000D2050000}"/>
    <cellStyle name="20% - Accent2 2 4 2 8" xfId="1353" xr:uid="{00000000-0005-0000-0000-0000D3050000}"/>
    <cellStyle name="20% - Accent2 2 4 3" xfId="1354" xr:uid="{00000000-0005-0000-0000-0000D4050000}"/>
    <cellStyle name="20% - Accent2 2 4 3 2" xfId="1355" xr:uid="{00000000-0005-0000-0000-0000D5050000}"/>
    <cellStyle name="20% - Accent2 2 4 3 2 2" xfId="1356" xr:uid="{00000000-0005-0000-0000-0000D6050000}"/>
    <cellStyle name="20% - Accent2 2 4 3 2 2 2" xfId="1357" xr:uid="{00000000-0005-0000-0000-0000D7050000}"/>
    <cellStyle name="20% - Accent2 2 4 3 2 2 2 2" xfId="1358" xr:uid="{00000000-0005-0000-0000-0000D8050000}"/>
    <cellStyle name="20% - Accent2 2 4 3 2 2 2 2 2" xfId="1359" xr:uid="{00000000-0005-0000-0000-0000D9050000}"/>
    <cellStyle name="20% - Accent2 2 4 3 2 2 2 3" xfId="1360" xr:uid="{00000000-0005-0000-0000-0000DA050000}"/>
    <cellStyle name="20% - Accent2 2 4 3 2 2 3" xfId="1361" xr:uid="{00000000-0005-0000-0000-0000DB050000}"/>
    <cellStyle name="20% - Accent2 2 4 3 2 2 3 2" xfId="1362" xr:uid="{00000000-0005-0000-0000-0000DC050000}"/>
    <cellStyle name="20% - Accent2 2 4 3 2 2 4" xfId="1363" xr:uid="{00000000-0005-0000-0000-0000DD050000}"/>
    <cellStyle name="20% - Accent2 2 4 3 2 3" xfId="1364" xr:uid="{00000000-0005-0000-0000-0000DE050000}"/>
    <cellStyle name="20% - Accent2 2 4 3 2 3 2" xfId="1365" xr:uid="{00000000-0005-0000-0000-0000DF050000}"/>
    <cellStyle name="20% - Accent2 2 4 3 2 3 2 2" xfId="1366" xr:uid="{00000000-0005-0000-0000-0000E0050000}"/>
    <cellStyle name="20% - Accent2 2 4 3 2 3 3" xfId="1367" xr:uid="{00000000-0005-0000-0000-0000E1050000}"/>
    <cellStyle name="20% - Accent2 2 4 3 2 4" xfId="1368" xr:uid="{00000000-0005-0000-0000-0000E2050000}"/>
    <cellStyle name="20% - Accent2 2 4 3 2 4 2" xfId="1369" xr:uid="{00000000-0005-0000-0000-0000E3050000}"/>
    <cellStyle name="20% - Accent2 2 4 3 2 5" xfId="1370" xr:uid="{00000000-0005-0000-0000-0000E4050000}"/>
    <cellStyle name="20% - Accent2 2 4 3 3" xfId="1371" xr:uid="{00000000-0005-0000-0000-0000E5050000}"/>
    <cellStyle name="20% - Accent2 2 4 3 3 2" xfId="1372" xr:uid="{00000000-0005-0000-0000-0000E6050000}"/>
    <cellStyle name="20% - Accent2 2 4 3 3 2 2" xfId="1373" xr:uid="{00000000-0005-0000-0000-0000E7050000}"/>
    <cellStyle name="20% - Accent2 2 4 3 3 2 2 2" xfId="1374" xr:uid="{00000000-0005-0000-0000-0000E8050000}"/>
    <cellStyle name="20% - Accent2 2 4 3 3 2 2 2 2" xfId="1375" xr:uid="{00000000-0005-0000-0000-0000E9050000}"/>
    <cellStyle name="20% - Accent2 2 4 3 3 2 2 3" xfId="1376" xr:uid="{00000000-0005-0000-0000-0000EA050000}"/>
    <cellStyle name="20% - Accent2 2 4 3 3 2 3" xfId="1377" xr:uid="{00000000-0005-0000-0000-0000EB050000}"/>
    <cellStyle name="20% - Accent2 2 4 3 3 2 3 2" xfId="1378" xr:uid="{00000000-0005-0000-0000-0000EC050000}"/>
    <cellStyle name="20% - Accent2 2 4 3 3 2 4" xfId="1379" xr:uid="{00000000-0005-0000-0000-0000ED050000}"/>
    <cellStyle name="20% - Accent2 2 4 3 3 3" xfId="1380" xr:uid="{00000000-0005-0000-0000-0000EE050000}"/>
    <cellStyle name="20% - Accent2 2 4 3 3 3 2" xfId="1381" xr:uid="{00000000-0005-0000-0000-0000EF050000}"/>
    <cellStyle name="20% - Accent2 2 4 3 3 3 2 2" xfId="1382" xr:uid="{00000000-0005-0000-0000-0000F0050000}"/>
    <cellStyle name="20% - Accent2 2 4 3 3 3 3" xfId="1383" xr:uid="{00000000-0005-0000-0000-0000F1050000}"/>
    <cellStyle name="20% - Accent2 2 4 3 3 4" xfId="1384" xr:uid="{00000000-0005-0000-0000-0000F2050000}"/>
    <cellStyle name="20% - Accent2 2 4 3 3 4 2" xfId="1385" xr:uid="{00000000-0005-0000-0000-0000F3050000}"/>
    <cellStyle name="20% - Accent2 2 4 3 3 5" xfId="1386" xr:uid="{00000000-0005-0000-0000-0000F4050000}"/>
    <cellStyle name="20% - Accent2 2 4 3 4" xfId="1387" xr:uid="{00000000-0005-0000-0000-0000F5050000}"/>
    <cellStyle name="20% - Accent2 2 4 3 4 2" xfId="1388" xr:uid="{00000000-0005-0000-0000-0000F6050000}"/>
    <cellStyle name="20% - Accent2 2 4 3 4 2 2" xfId="1389" xr:uid="{00000000-0005-0000-0000-0000F7050000}"/>
    <cellStyle name="20% - Accent2 2 4 3 4 2 2 2" xfId="1390" xr:uid="{00000000-0005-0000-0000-0000F8050000}"/>
    <cellStyle name="20% - Accent2 2 4 3 4 2 3" xfId="1391" xr:uid="{00000000-0005-0000-0000-0000F9050000}"/>
    <cellStyle name="20% - Accent2 2 4 3 4 3" xfId="1392" xr:uid="{00000000-0005-0000-0000-0000FA050000}"/>
    <cellStyle name="20% - Accent2 2 4 3 4 3 2" xfId="1393" xr:uid="{00000000-0005-0000-0000-0000FB050000}"/>
    <cellStyle name="20% - Accent2 2 4 3 4 4" xfId="1394" xr:uid="{00000000-0005-0000-0000-0000FC050000}"/>
    <cellStyle name="20% - Accent2 2 4 3 5" xfId="1395" xr:uid="{00000000-0005-0000-0000-0000FD050000}"/>
    <cellStyle name="20% - Accent2 2 4 3 5 2" xfId="1396" xr:uid="{00000000-0005-0000-0000-0000FE050000}"/>
    <cellStyle name="20% - Accent2 2 4 3 5 2 2" xfId="1397" xr:uid="{00000000-0005-0000-0000-0000FF050000}"/>
    <cellStyle name="20% - Accent2 2 4 3 5 3" xfId="1398" xr:uid="{00000000-0005-0000-0000-000000060000}"/>
    <cellStyle name="20% - Accent2 2 4 3 6" xfId="1399" xr:uid="{00000000-0005-0000-0000-000001060000}"/>
    <cellStyle name="20% - Accent2 2 4 3 6 2" xfId="1400" xr:uid="{00000000-0005-0000-0000-000002060000}"/>
    <cellStyle name="20% - Accent2 2 4 3 7" xfId="1401" xr:uid="{00000000-0005-0000-0000-000003060000}"/>
    <cellStyle name="20% - Accent2 2 4 4" xfId="1402" xr:uid="{00000000-0005-0000-0000-000004060000}"/>
    <cellStyle name="20% - Accent2 2 4 4 2" xfId="1403" xr:uid="{00000000-0005-0000-0000-000005060000}"/>
    <cellStyle name="20% - Accent2 2 4 4 2 2" xfId="1404" xr:uid="{00000000-0005-0000-0000-000006060000}"/>
    <cellStyle name="20% - Accent2 2 4 4 2 2 2" xfId="1405" xr:uid="{00000000-0005-0000-0000-000007060000}"/>
    <cellStyle name="20% - Accent2 2 4 4 2 2 2 2" xfId="1406" xr:uid="{00000000-0005-0000-0000-000008060000}"/>
    <cellStyle name="20% - Accent2 2 4 4 2 2 3" xfId="1407" xr:uid="{00000000-0005-0000-0000-000009060000}"/>
    <cellStyle name="20% - Accent2 2 4 4 2 3" xfId="1408" xr:uid="{00000000-0005-0000-0000-00000A060000}"/>
    <cellStyle name="20% - Accent2 2 4 4 2 3 2" xfId="1409" xr:uid="{00000000-0005-0000-0000-00000B060000}"/>
    <cellStyle name="20% - Accent2 2 4 4 2 4" xfId="1410" xr:uid="{00000000-0005-0000-0000-00000C060000}"/>
    <cellStyle name="20% - Accent2 2 4 4 3" xfId="1411" xr:uid="{00000000-0005-0000-0000-00000D060000}"/>
    <cellStyle name="20% - Accent2 2 4 4 3 2" xfId="1412" xr:uid="{00000000-0005-0000-0000-00000E060000}"/>
    <cellStyle name="20% - Accent2 2 4 4 3 2 2" xfId="1413" xr:uid="{00000000-0005-0000-0000-00000F060000}"/>
    <cellStyle name="20% - Accent2 2 4 4 3 3" xfId="1414" xr:uid="{00000000-0005-0000-0000-000010060000}"/>
    <cellStyle name="20% - Accent2 2 4 4 4" xfId="1415" xr:uid="{00000000-0005-0000-0000-000011060000}"/>
    <cellStyle name="20% - Accent2 2 4 4 4 2" xfId="1416" xr:uid="{00000000-0005-0000-0000-000012060000}"/>
    <cellStyle name="20% - Accent2 2 4 4 5" xfId="1417" xr:uid="{00000000-0005-0000-0000-000013060000}"/>
    <cellStyle name="20% - Accent2 2 4 5" xfId="1418" xr:uid="{00000000-0005-0000-0000-000014060000}"/>
    <cellStyle name="20% - Accent2 2 4 5 2" xfId="1419" xr:uid="{00000000-0005-0000-0000-000015060000}"/>
    <cellStyle name="20% - Accent2 2 4 5 2 2" xfId="1420" xr:uid="{00000000-0005-0000-0000-000016060000}"/>
    <cellStyle name="20% - Accent2 2 4 5 2 2 2" xfId="1421" xr:uid="{00000000-0005-0000-0000-000017060000}"/>
    <cellStyle name="20% - Accent2 2 4 5 2 2 2 2" xfId="1422" xr:uid="{00000000-0005-0000-0000-000018060000}"/>
    <cellStyle name="20% - Accent2 2 4 5 2 2 3" xfId="1423" xr:uid="{00000000-0005-0000-0000-000019060000}"/>
    <cellStyle name="20% - Accent2 2 4 5 2 3" xfId="1424" xr:uid="{00000000-0005-0000-0000-00001A060000}"/>
    <cellStyle name="20% - Accent2 2 4 5 2 3 2" xfId="1425" xr:uid="{00000000-0005-0000-0000-00001B060000}"/>
    <cellStyle name="20% - Accent2 2 4 5 2 4" xfId="1426" xr:uid="{00000000-0005-0000-0000-00001C060000}"/>
    <cellStyle name="20% - Accent2 2 4 5 3" xfId="1427" xr:uid="{00000000-0005-0000-0000-00001D060000}"/>
    <cellStyle name="20% - Accent2 2 4 5 3 2" xfId="1428" xr:uid="{00000000-0005-0000-0000-00001E060000}"/>
    <cellStyle name="20% - Accent2 2 4 5 3 2 2" xfId="1429" xr:uid="{00000000-0005-0000-0000-00001F060000}"/>
    <cellStyle name="20% - Accent2 2 4 5 3 3" xfId="1430" xr:uid="{00000000-0005-0000-0000-000020060000}"/>
    <cellStyle name="20% - Accent2 2 4 5 4" xfId="1431" xr:uid="{00000000-0005-0000-0000-000021060000}"/>
    <cellStyle name="20% - Accent2 2 4 5 4 2" xfId="1432" xr:uid="{00000000-0005-0000-0000-000022060000}"/>
    <cellStyle name="20% - Accent2 2 4 5 5" xfId="1433" xr:uid="{00000000-0005-0000-0000-000023060000}"/>
    <cellStyle name="20% - Accent2 2 4 6" xfId="1434" xr:uid="{00000000-0005-0000-0000-000024060000}"/>
    <cellStyle name="20% - Accent2 2 4 6 2" xfId="1435" xr:uid="{00000000-0005-0000-0000-000025060000}"/>
    <cellStyle name="20% - Accent2 2 4 6 2 2" xfId="1436" xr:uid="{00000000-0005-0000-0000-000026060000}"/>
    <cellStyle name="20% - Accent2 2 4 6 2 2 2" xfId="1437" xr:uid="{00000000-0005-0000-0000-000027060000}"/>
    <cellStyle name="20% - Accent2 2 4 6 2 3" xfId="1438" xr:uid="{00000000-0005-0000-0000-000028060000}"/>
    <cellStyle name="20% - Accent2 2 4 6 3" xfId="1439" xr:uid="{00000000-0005-0000-0000-000029060000}"/>
    <cellStyle name="20% - Accent2 2 4 6 3 2" xfId="1440" xr:uid="{00000000-0005-0000-0000-00002A060000}"/>
    <cellStyle name="20% - Accent2 2 4 6 4" xfId="1441" xr:uid="{00000000-0005-0000-0000-00002B060000}"/>
    <cellStyle name="20% - Accent2 2 4 7" xfId="1442" xr:uid="{00000000-0005-0000-0000-00002C060000}"/>
    <cellStyle name="20% - Accent2 2 4 7 2" xfId="1443" xr:uid="{00000000-0005-0000-0000-00002D060000}"/>
    <cellStyle name="20% - Accent2 2 4 7 2 2" xfId="1444" xr:uid="{00000000-0005-0000-0000-00002E060000}"/>
    <cellStyle name="20% - Accent2 2 4 7 3" xfId="1445" xr:uid="{00000000-0005-0000-0000-00002F060000}"/>
    <cellStyle name="20% - Accent2 2 4 8" xfId="1446" xr:uid="{00000000-0005-0000-0000-000030060000}"/>
    <cellStyle name="20% - Accent2 2 4 8 2" xfId="1447" xr:uid="{00000000-0005-0000-0000-000031060000}"/>
    <cellStyle name="20% - Accent2 2 4 9" xfId="1448" xr:uid="{00000000-0005-0000-0000-000032060000}"/>
    <cellStyle name="20% - Accent2 2 5" xfId="1449" xr:uid="{00000000-0005-0000-0000-000033060000}"/>
    <cellStyle name="20% - Accent2 2 5 2" xfId="1450" xr:uid="{00000000-0005-0000-0000-000034060000}"/>
    <cellStyle name="20% - Accent2 2 5 2 2" xfId="1451" xr:uid="{00000000-0005-0000-0000-000035060000}"/>
    <cellStyle name="20% - Accent2 2 5 2 2 2" xfId="1452" xr:uid="{00000000-0005-0000-0000-000036060000}"/>
    <cellStyle name="20% - Accent2 2 5 2 2 2 2" xfId="1453" xr:uid="{00000000-0005-0000-0000-000037060000}"/>
    <cellStyle name="20% - Accent2 2 5 2 2 2 2 2" xfId="1454" xr:uid="{00000000-0005-0000-0000-000038060000}"/>
    <cellStyle name="20% - Accent2 2 5 2 2 2 2 2 2" xfId="1455" xr:uid="{00000000-0005-0000-0000-000039060000}"/>
    <cellStyle name="20% - Accent2 2 5 2 2 2 2 2 2 2" xfId="1456" xr:uid="{00000000-0005-0000-0000-00003A060000}"/>
    <cellStyle name="20% - Accent2 2 5 2 2 2 2 2 3" xfId="1457" xr:uid="{00000000-0005-0000-0000-00003B060000}"/>
    <cellStyle name="20% - Accent2 2 5 2 2 2 2 3" xfId="1458" xr:uid="{00000000-0005-0000-0000-00003C060000}"/>
    <cellStyle name="20% - Accent2 2 5 2 2 2 2 3 2" xfId="1459" xr:uid="{00000000-0005-0000-0000-00003D060000}"/>
    <cellStyle name="20% - Accent2 2 5 2 2 2 2 4" xfId="1460" xr:uid="{00000000-0005-0000-0000-00003E060000}"/>
    <cellStyle name="20% - Accent2 2 5 2 2 2 3" xfId="1461" xr:uid="{00000000-0005-0000-0000-00003F060000}"/>
    <cellStyle name="20% - Accent2 2 5 2 2 2 3 2" xfId="1462" xr:uid="{00000000-0005-0000-0000-000040060000}"/>
    <cellStyle name="20% - Accent2 2 5 2 2 2 3 2 2" xfId="1463" xr:uid="{00000000-0005-0000-0000-000041060000}"/>
    <cellStyle name="20% - Accent2 2 5 2 2 2 3 3" xfId="1464" xr:uid="{00000000-0005-0000-0000-000042060000}"/>
    <cellStyle name="20% - Accent2 2 5 2 2 2 4" xfId="1465" xr:uid="{00000000-0005-0000-0000-000043060000}"/>
    <cellStyle name="20% - Accent2 2 5 2 2 2 4 2" xfId="1466" xr:uid="{00000000-0005-0000-0000-000044060000}"/>
    <cellStyle name="20% - Accent2 2 5 2 2 2 5" xfId="1467" xr:uid="{00000000-0005-0000-0000-000045060000}"/>
    <cellStyle name="20% - Accent2 2 5 2 2 3" xfId="1468" xr:uid="{00000000-0005-0000-0000-000046060000}"/>
    <cellStyle name="20% - Accent2 2 5 2 2 3 2" xfId="1469" xr:uid="{00000000-0005-0000-0000-000047060000}"/>
    <cellStyle name="20% - Accent2 2 5 2 2 3 2 2" xfId="1470" xr:uid="{00000000-0005-0000-0000-000048060000}"/>
    <cellStyle name="20% - Accent2 2 5 2 2 3 2 2 2" xfId="1471" xr:uid="{00000000-0005-0000-0000-000049060000}"/>
    <cellStyle name="20% - Accent2 2 5 2 2 3 2 2 2 2" xfId="1472" xr:uid="{00000000-0005-0000-0000-00004A060000}"/>
    <cellStyle name="20% - Accent2 2 5 2 2 3 2 2 3" xfId="1473" xr:uid="{00000000-0005-0000-0000-00004B060000}"/>
    <cellStyle name="20% - Accent2 2 5 2 2 3 2 3" xfId="1474" xr:uid="{00000000-0005-0000-0000-00004C060000}"/>
    <cellStyle name="20% - Accent2 2 5 2 2 3 2 3 2" xfId="1475" xr:uid="{00000000-0005-0000-0000-00004D060000}"/>
    <cellStyle name="20% - Accent2 2 5 2 2 3 2 4" xfId="1476" xr:uid="{00000000-0005-0000-0000-00004E060000}"/>
    <cellStyle name="20% - Accent2 2 5 2 2 3 3" xfId="1477" xr:uid="{00000000-0005-0000-0000-00004F060000}"/>
    <cellStyle name="20% - Accent2 2 5 2 2 3 3 2" xfId="1478" xr:uid="{00000000-0005-0000-0000-000050060000}"/>
    <cellStyle name="20% - Accent2 2 5 2 2 3 3 2 2" xfId="1479" xr:uid="{00000000-0005-0000-0000-000051060000}"/>
    <cellStyle name="20% - Accent2 2 5 2 2 3 3 3" xfId="1480" xr:uid="{00000000-0005-0000-0000-000052060000}"/>
    <cellStyle name="20% - Accent2 2 5 2 2 3 4" xfId="1481" xr:uid="{00000000-0005-0000-0000-000053060000}"/>
    <cellStyle name="20% - Accent2 2 5 2 2 3 4 2" xfId="1482" xr:uid="{00000000-0005-0000-0000-000054060000}"/>
    <cellStyle name="20% - Accent2 2 5 2 2 3 5" xfId="1483" xr:uid="{00000000-0005-0000-0000-000055060000}"/>
    <cellStyle name="20% - Accent2 2 5 2 2 4" xfId="1484" xr:uid="{00000000-0005-0000-0000-000056060000}"/>
    <cellStyle name="20% - Accent2 2 5 2 2 4 2" xfId="1485" xr:uid="{00000000-0005-0000-0000-000057060000}"/>
    <cellStyle name="20% - Accent2 2 5 2 2 4 2 2" xfId="1486" xr:uid="{00000000-0005-0000-0000-000058060000}"/>
    <cellStyle name="20% - Accent2 2 5 2 2 4 2 2 2" xfId="1487" xr:uid="{00000000-0005-0000-0000-000059060000}"/>
    <cellStyle name="20% - Accent2 2 5 2 2 4 2 3" xfId="1488" xr:uid="{00000000-0005-0000-0000-00005A060000}"/>
    <cellStyle name="20% - Accent2 2 5 2 2 4 3" xfId="1489" xr:uid="{00000000-0005-0000-0000-00005B060000}"/>
    <cellStyle name="20% - Accent2 2 5 2 2 4 3 2" xfId="1490" xr:uid="{00000000-0005-0000-0000-00005C060000}"/>
    <cellStyle name="20% - Accent2 2 5 2 2 4 4" xfId="1491" xr:uid="{00000000-0005-0000-0000-00005D060000}"/>
    <cellStyle name="20% - Accent2 2 5 2 2 5" xfId="1492" xr:uid="{00000000-0005-0000-0000-00005E060000}"/>
    <cellStyle name="20% - Accent2 2 5 2 2 5 2" xfId="1493" xr:uid="{00000000-0005-0000-0000-00005F060000}"/>
    <cellStyle name="20% - Accent2 2 5 2 2 5 2 2" xfId="1494" xr:uid="{00000000-0005-0000-0000-000060060000}"/>
    <cellStyle name="20% - Accent2 2 5 2 2 5 3" xfId="1495" xr:uid="{00000000-0005-0000-0000-000061060000}"/>
    <cellStyle name="20% - Accent2 2 5 2 2 6" xfId="1496" xr:uid="{00000000-0005-0000-0000-000062060000}"/>
    <cellStyle name="20% - Accent2 2 5 2 2 6 2" xfId="1497" xr:uid="{00000000-0005-0000-0000-000063060000}"/>
    <cellStyle name="20% - Accent2 2 5 2 2 7" xfId="1498" xr:uid="{00000000-0005-0000-0000-000064060000}"/>
    <cellStyle name="20% - Accent2 2 5 2 3" xfId="1499" xr:uid="{00000000-0005-0000-0000-000065060000}"/>
    <cellStyle name="20% - Accent2 2 5 2 3 2" xfId="1500" xr:uid="{00000000-0005-0000-0000-000066060000}"/>
    <cellStyle name="20% - Accent2 2 5 2 3 2 2" xfId="1501" xr:uid="{00000000-0005-0000-0000-000067060000}"/>
    <cellStyle name="20% - Accent2 2 5 2 3 2 2 2" xfId="1502" xr:uid="{00000000-0005-0000-0000-000068060000}"/>
    <cellStyle name="20% - Accent2 2 5 2 3 2 2 2 2" xfId="1503" xr:uid="{00000000-0005-0000-0000-000069060000}"/>
    <cellStyle name="20% - Accent2 2 5 2 3 2 2 3" xfId="1504" xr:uid="{00000000-0005-0000-0000-00006A060000}"/>
    <cellStyle name="20% - Accent2 2 5 2 3 2 3" xfId="1505" xr:uid="{00000000-0005-0000-0000-00006B060000}"/>
    <cellStyle name="20% - Accent2 2 5 2 3 2 3 2" xfId="1506" xr:uid="{00000000-0005-0000-0000-00006C060000}"/>
    <cellStyle name="20% - Accent2 2 5 2 3 2 4" xfId="1507" xr:uid="{00000000-0005-0000-0000-00006D060000}"/>
    <cellStyle name="20% - Accent2 2 5 2 3 3" xfId="1508" xr:uid="{00000000-0005-0000-0000-00006E060000}"/>
    <cellStyle name="20% - Accent2 2 5 2 3 3 2" xfId="1509" xr:uid="{00000000-0005-0000-0000-00006F060000}"/>
    <cellStyle name="20% - Accent2 2 5 2 3 3 2 2" xfId="1510" xr:uid="{00000000-0005-0000-0000-000070060000}"/>
    <cellStyle name="20% - Accent2 2 5 2 3 3 3" xfId="1511" xr:uid="{00000000-0005-0000-0000-000071060000}"/>
    <cellStyle name="20% - Accent2 2 5 2 3 4" xfId="1512" xr:uid="{00000000-0005-0000-0000-000072060000}"/>
    <cellStyle name="20% - Accent2 2 5 2 3 4 2" xfId="1513" xr:uid="{00000000-0005-0000-0000-000073060000}"/>
    <cellStyle name="20% - Accent2 2 5 2 3 5" xfId="1514" xr:uid="{00000000-0005-0000-0000-000074060000}"/>
    <cellStyle name="20% - Accent2 2 5 2 4" xfId="1515" xr:uid="{00000000-0005-0000-0000-000075060000}"/>
    <cellStyle name="20% - Accent2 2 5 2 4 2" xfId="1516" xr:uid="{00000000-0005-0000-0000-000076060000}"/>
    <cellStyle name="20% - Accent2 2 5 2 4 2 2" xfId="1517" xr:uid="{00000000-0005-0000-0000-000077060000}"/>
    <cellStyle name="20% - Accent2 2 5 2 4 2 2 2" xfId="1518" xr:uid="{00000000-0005-0000-0000-000078060000}"/>
    <cellStyle name="20% - Accent2 2 5 2 4 2 2 2 2" xfId="1519" xr:uid="{00000000-0005-0000-0000-000079060000}"/>
    <cellStyle name="20% - Accent2 2 5 2 4 2 2 3" xfId="1520" xr:uid="{00000000-0005-0000-0000-00007A060000}"/>
    <cellStyle name="20% - Accent2 2 5 2 4 2 3" xfId="1521" xr:uid="{00000000-0005-0000-0000-00007B060000}"/>
    <cellStyle name="20% - Accent2 2 5 2 4 2 3 2" xfId="1522" xr:uid="{00000000-0005-0000-0000-00007C060000}"/>
    <cellStyle name="20% - Accent2 2 5 2 4 2 4" xfId="1523" xr:uid="{00000000-0005-0000-0000-00007D060000}"/>
    <cellStyle name="20% - Accent2 2 5 2 4 3" xfId="1524" xr:uid="{00000000-0005-0000-0000-00007E060000}"/>
    <cellStyle name="20% - Accent2 2 5 2 4 3 2" xfId="1525" xr:uid="{00000000-0005-0000-0000-00007F060000}"/>
    <cellStyle name="20% - Accent2 2 5 2 4 3 2 2" xfId="1526" xr:uid="{00000000-0005-0000-0000-000080060000}"/>
    <cellStyle name="20% - Accent2 2 5 2 4 3 3" xfId="1527" xr:uid="{00000000-0005-0000-0000-000081060000}"/>
    <cellStyle name="20% - Accent2 2 5 2 4 4" xfId="1528" xr:uid="{00000000-0005-0000-0000-000082060000}"/>
    <cellStyle name="20% - Accent2 2 5 2 4 4 2" xfId="1529" xr:uid="{00000000-0005-0000-0000-000083060000}"/>
    <cellStyle name="20% - Accent2 2 5 2 4 5" xfId="1530" xr:uid="{00000000-0005-0000-0000-000084060000}"/>
    <cellStyle name="20% - Accent2 2 5 2 5" xfId="1531" xr:uid="{00000000-0005-0000-0000-000085060000}"/>
    <cellStyle name="20% - Accent2 2 5 2 5 2" xfId="1532" xr:uid="{00000000-0005-0000-0000-000086060000}"/>
    <cellStyle name="20% - Accent2 2 5 2 5 2 2" xfId="1533" xr:uid="{00000000-0005-0000-0000-000087060000}"/>
    <cellStyle name="20% - Accent2 2 5 2 5 2 2 2" xfId="1534" xr:uid="{00000000-0005-0000-0000-000088060000}"/>
    <cellStyle name="20% - Accent2 2 5 2 5 2 3" xfId="1535" xr:uid="{00000000-0005-0000-0000-000089060000}"/>
    <cellStyle name="20% - Accent2 2 5 2 5 3" xfId="1536" xr:uid="{00000000-0005-0000-0000-00008A060000}"/>
    <cellStyle name="20% - Accent2 2 5 2 5 3 2" xfId="1537" xr:uid="{00000000-0005-0000-0000-00008B060000}"/>
    <cellStyle name="20% - Accent2 2 5 2 5 4" xfId="1538" xr:uid="{00000000-0005-0000-0000-00008C060000}"/>
    <cellStyle name="20% - Accent2 2 5 2 6" xfId="1539" xr:uid="{00000000-0005-0000-0000-00008D060000}"/>
    <cellStyle name="20% - Accent2 2 5 2 6 2" xfId="1540" xr:uid="{00000000-0005-0000-0000-00008E060000}"/>
    <cellStyle name="20% - Accent2 2 5 2 6 2 2" xfId="1541" xr:uid="{00000000-0005-0000-0000-00008F060000}"/>
    <cellStyle name="20% - Accent2 2 5 2 6 3" xfId="1542" xr:uid="{00000000-0005-0000-0000-000090060000}"/>
    <cellStyle name="20% - Accent2 2 5 2 7" xfId="1543" xr:uid="{00000000-0005-0000-0000-000091060000}"/>
    <cellStyle name="20% - Accent2 2 5 2 7 2" xfId="1544" xr:uid="{00000000-0005-0000-0000-000092060000}"/>
    <cellStyle name="20% - Accent2 2 5 2 8" xfId="1545" xr:uid="{00000000-0005-0000-0000-000093060000}"/>
    <cellStyle name="20% - Accent2 2 5 3" xfId="1546" xr:uid="{00000000-0005-0000-0000-000094060000}"/>
    <cellStyle name="20% - Accent2 2 5 3 2" xfId="1547" xr:uid="{00000000-0005-0000-0000-000095060000}"/>
    <cellStyle name="20% - Accent2 2 5 3 2 2" xfId="1548" xr:uid="{00000000-0005-0000-0000-000096060000}"/>
    <cellStyle name="20% - Accent2 2 5 3 2 2 2" xfId="1549" xr:uid="{00000000-0005-0000-0000-000097060000}"/>
    <cellStyle name="20% - Accent2 2 5 3 2 2 2 2" xfId="1550" xr:uid="{00000000-0005-0000-0000-000098060000}"/>
    <cellStyle name="20% - Accent2 2 5 3 2 2 2 2 2" xfId="1551" xr:uid="{00000000-0005-0000-0000-000099060000}"/>
    <cellStyle name="20% - Accent2 2 5 3 2 2 2 3" xfId="1552" xr:uid="{00000000-0005-0000-0000-00009A060000}"/>
    <cellStyle name="20% - Accent2 2 5 3 2 2 3" xfId="1553" xr:uid="{00000000-0005-0000-0000-00009B060000}"/>
    <cellStyle name="20% - Accent2 2 5 3 2 2 3 2" xfId="1554" xr:uid="{00000000-0005-0000-0000-00009C060000}"/>
    <cellStyle name="20% - Accent2 2 5 3 2 2 4" xfId="1555" xr:uid="{00000000-0005-0000-0000-00009D060000}"/>
    <cellStyle name="20% - Accent2 2 5 3 2 3" xfId="1556" xr:uid="{00000000-0005-0000-0000-00009E060000}"/>
    <cellStyle name="20% - Accent2 2 5 3 2 3 2" xfId="1557" xr:uid="{00000000-0005-0000-0000-00009F060000}"/>
    <cellStyle name="20% - Accent2 2 5 3 2 3 2 2" xfId="1558" xr:uid="{00000000-0005-0000-0000-0000A0060000}"/>
    <cellStyle name="20% - Accent2 2 5 3 2 3 3" xfId="1559" xr:uid="{00000000-0005-0000-0000-0000A1060000}"/>
    <cellStyle name="20% - Accent2 2 5 3 2 4" xfId="1560" xr:uid="{00000000-0005-0000-0000-0000A2060000}"/>
    <cellStyle name="20% - Accent2 2 5 3 2 4 2" xfId="1561" xr:uid="{00000000-0005-0000-0000-0000A3060000}"/>
    <cellStyle name="20% - Accent2 2 5 3 2 5" xfId="1562" xr:uid="{00000000-0005-0000-0000-0000A4060000}"/>
    <cellStyle name="20% - Accent2 2 5 3 3" xfId="1563" xr:uid="{00000000-0005-0000-0000-0000A5060000}"/>
    <cellStyle name="20% - Accent2 2 5 3 3 2" xfId="1564" xr:uid="{00000000-0005-0000-0000-0000A6060000}"/>
    <cellStyle name="20% - Accent2 2 5 3 3 2 2" xfId="1565" xr:uid="{00000000-0005-0000-0000-0000A7060000}"/>
    <cellStyle name="20% - Accent2 2 5 3 3 2 2 2" xfId="1566" xr:uid="{00000000-0005-0000-0000-0000A8060000}"/>
    <cellStyle name="20% - Accent2 2 5 3 3 2 2 2 2" xfId="1567" xr:uid="{00000000-0005-0000-0000-0000A9060000}"/>
    <cellStyle name="20% - Accent2 2 5 3 3 2 2 3" xfId="1568" xr:uid="{00000000-0005-0000-0000-0000AA060000}"/>
    <cellStyle name="20% - Accent2 2 5 3 3 2 3" xfId="1569" xr:uid="{00000000-0005-0000-0000-0000AB060000}"/>
    <cellStyle name="20% - Accent2 2 5 3 3 2 3 2" xfId="1570" xr:uid="{00000000-0005-0000-0000-0000AC060000}"/>
    <cellStyle name="20% - Accent2 2 5 3 3 2 4" xfId="1571" xr:uid="{00000000-0005-0000-0000-0000AD060000}"/>
    <cellStyle name="20% - Accent2 2 5 3 3 3" xfId="1572" xr:uid="{00000000-0005-0000-0000-0000AE060000}"/>
    <cellStyle name="20% - Accent2 2 5 3 3 3 2" xfId="1573" xr:uid="{00000000-0005-0000-0000-0000AF060000}"/>
    <cellStyle name="20% - Accent2 2 5 3 3 3 2 2" xfId="1574" xr:uid="{00000000-0005-0000-0000-0000B0060000}"/>
    <cellStyle name="20% - Accent2 2 5 3 3 3 3" xfId="1575" xr:uid="{00000000-0005-0000-0000-0000B1060000}"/>
    <cellStyle name="20% - Accent2 2 5 3 3 4" xfId="1576" xr:uid="{00000000-0005-0000-0000-0000B2060000}"/>
    <cellStyle name="20% - Accent2 2 5 3 3 4 2" xfId="1577" xr:uid="{00000000-0005-0000-0000-0000B3060000}"/>
    <cellStyle name="20% - Accent2 2 5 3 3 5" xfId="1578" xr:uid="{00000000-0005-0000-0000-0000B4060000}"/>
    <cellStyle name="20% - Accent2 2 5 3 4" xfId="1579" xr:uid="{00000000-0005-0000-0000-0000B5060000}"/>
    <cellStyle name="20% - Accent2 2 5 3 4 2" xfId="1580" xr:uid="{00000000-0005-0000-0000-0000B6060000}"/>
    <cellStyle name="20% - Accent2 2 5 3 4 2 2" xfId="1581" xr:uid="{00000000-0005-0000-0000-0000B7060000}"/>
    <cellStyle name="20% - Accent2 2 5 3 4 2 2 2" xfId="1582" xr:uid="{00000000-0005-0000-0000-0000B8060000}"/>
    <cellStyle name="20% - Accent2 2 5 3 4 2 3" xfId="1583" xr:uid="{00000000-0005-0000-0000-0000B9060000}"/>
    <cellStyle name="20% - Accent2 2 5 3 4 3" xfId="1584" xr:uid="{00000000-0005-0000-0000-0000BA060000}"/>
    <cellStyle name="20% - Accent2 2 5 3 4 3 2" xfId="1585" xr:uid="{00000000-0005-0000-0000-0000BB060000}"/>
    <cellStyle name="20% - Accent2 2 5 3 4 4" xfId="1586" xr:uid="{00000000-0005-0000-0000-0000BC060000}"/>
    <cellStyle name="20% - Accent2 2 5 3 5" xfId="1587" xr:uid="{00000000-0005-0000-0000-0000BD060000}"/>
    <cellStyle name="20% - Accent2 2 5 3 5 2" xfId="1588" xr:uid="{00000000-0005-0000-0000-0000BE060000}"/>
    <cellStyle name="20% - Accent2 2 5 3 5 2 2" xfId="1589" xr:uid="{00000000-0005-0000-0000-0000BF060000}"/>
    <cellStyle name="20% - Accent2 2 5 3 5 3" xfId="1590" xr:uid="{00000000-0005-0000-0000-0000C0060000}"/>
    <cellStyle name="20% - Accent2 2 5 3 6" xfId="1591" xr:uid="{00000000-0005-0000-0000-0000C1060000}"/>
    <cellStyle name="20% - Accent2 2 5 3 6 2" xfId="1592" xr:uid="{00000000-0005-0000-0000-0000C2060000}"/>
    <cellStyle name="20% - Accent2 2 5 3 7" xfId="1593" xr:uid="{00000000-0005-0000-0000-0000C3060000}"/>
    <cellStyle name="20% - Accent2 2 5 4" xfId="1594" xr:uid="{00000000-0005-0000-0000-0000C4060000}"/>
    <cellStyle name="20% - Accent2 2 5 4 2" xfId="1595" xr:uid="{00000000-0005-0000-0000-0000C5060000}"/>
    <cellStyle name="20% - Accent2 2 5 4 2 2" xfId="1596" xr:uid="{00000000-0005-0000-0000-0000C6060000}"/>
    <cellStyle name="20% - Accent2 2 5 4 2 2 2" xfId="1597" xr:uid="{00000000-0005-0000-0000-0000C7060000}"/>
    <cellStyle name="20% - Accent2 2 5 4 2 2 2 2" xfId="1598" xr:uid="{00000000-0005-0000-0000-0000C8060000}"/>
    <cellStyle name="20% - Accent2 2 5 4 2 2 3" xfId="1599" xr:uid="{00000000-0005-0000-0000-0000C9060000}"/>
    <cellStyle name="20% - Accent2 2 5 4 2 3" xfId="1600" xr:uid="{00000000-0005-0000-0000-0000CA060000}"/>
    <cellStyle name="20% - Accent2 2 5 4 2 3 2" xfId="1601" xr:uid="{00000000-0005-0000-0000-0000CB060000}"/>
    <cellStyle name="20% - Accent2 2 5 4 2 4" xfId="1602" xr:uid="{00000000-0005-0000-0000-0000CC060000}"/>
    <cellStyle name="20% - Accent2 2 5 4 3" xfId="1603" xr:uid="{00000000-0005-0000-0000-0000CD060000}"/>
    <cellStyle name="20% - Accent2 2 5 4 3 2" xfId="1604" xr:uid="{00000000-0005-0000-0000-0000CE060000}"/>
    <cellStyle name="20% - Accent2 2 5 4 3 2 2" xfId="1605" xr:uid="{00000000-0005-0000-0000-0000CF060000}"/>
    <cellStyle name="20% - Accent2 2 5 4 3 3" xfId="1606" xr:uid="{00000000-0005-0000-0000-0000D0060000}"/>
    <cellStyle name="20% - Accent2 2 5 4 4" xfId="1607" xr:uid="{00000000-0005-0000-0000-0000D1060000}"/>
    <cellStyle name="20% - Accent2 2 5 4 4 2" xfId="1608" xr:uid="{00000000-0005-0000-0000-0000D2060000}"/>
    <cellStyle name="20% - Accent2 2 5 4 5" xfId="1609" xr:uid="{00000000-0005-0000-0000-0000D3060000}"/>
    <cellStyle name="20% - Accent2 2 5 5" xfId="1610" xr:uid="{00000000-0005-0000-0000-0000D4060000}"/>
    <cellStyle name="20% - Accent2 2 5 5 2" xfId="1611" xr:uid="{00000000-0005-0000-0000-0000D5060000}"/>
    <cellStyle name="20% - Accent2 2 5 5 2 2" xfId="1612" xr:uid="{00000000-0005-0000-0000-0000D6060000}"/>
    <cellStyle name="20% - Accent2 2 5 5 2 2 2" xfId="1613" xr:uid="{00000000-0005-0000-0000-0000D7060000}"/>
    <cellStyle name="20% - Accent2 2 5 5 2 2 2 2" xfId="1614" xr:uid="{00000000-0005-0000-0000-0000D8060000}"/>
    <cellStyle name="20% - Accent2 2 5 5 2 2 3" xfId="1615" xr:uid="{00000000-0005-0000-0000-0000D9060000}"/>
    <cellStyle name="20% - Accent2 2 5 5 2 3" xfId="1616" xr:uid="{00000000-0005-0000-0000-0000DA060000}"/>
    <cellStyle name="20% - Accent2 2 5 5 2 3 2" xfId="1617" xr:uid="{00000000-0005-0000-0000-0000DB060000}"/>
    <cellStyle name="20% - Accent2 2 5 5 2 4" xfId="1618" xr:uid="{00000000-0005-0000-0000-0000DC060000}"/>
    <cellStyle name="20% - Accent2 2 5 5 3" xfId="1619" xr:uid="{00000000-0005-0000-0000-0000DD060000}"/>
    <cellStyle name="20% - Accent2 2 5 5 3 2" xfId="1620" xr:uid="{00000000-0005-0000-0000-0000DE060000}"/>
    <cellStyle name="20% - Accent2 2 5 5 3 2 2" xfId="1621" xr:uid="{00000000-0005-0000-0000-0000DF060000}"/>
    <cellStyle name="20% - Accent2 2 5 5 3 3" xfId="1622" xr:uid="{00000000-0005-0000-0000-0000E0060000}"/>
    <cellStyle name="20% - Accent2 2 5 5 4" xfId="1623" xr:uid="{00000000-0005-0000-0000-0000E1060000}"/>
    <cellStyle name="20% - Accent2 2 5 5 4 2" xfId="1624" xr:uid="{00000000-0005-0000-0000-0000E2060000}"/>
    <cellStyle name="20% - Accent2 2 5 5 5" xfId="1625" xr:uid="{00000000-0005-0000-0000-0000E3060000}"/>
    <cellStyle name="20% - Accent2 2 5 6" xfId="1626" xr:uid="{00000000-0005-0000-0000-0000E4060000}"/>
    <cellStyle name="20% - Accent2 2 5 6 2" xfId="1627" xr:uid="{00000000-0005-0000-0000-0000E5060000}"/>
    <cellStyle name="20% - Accent2 2 5 6 2 2" xfId="1628" xr:uid="{00000000-0005-0000-0000-0000E6060000}"/>
    <cellStyle name="20% - Accent2 2 5 6 2 2 2" xfId="1629" xr:uid="{00000000-0005-0000-0000-0000E7060000}"/>
    <cellStyle name="20% - Accent2 2 5 6 2 3" xfId="1630" xr:uid="{00000000-0005-0000-0000-0000E8060000}"/>
    <cellStyle name="20% - Accent2 2 5 6 3" xfId="1631" xr:uid="{00000000-0005-0000-0000-0000E9060000}"/>
    <cellStyle name="20% - Accent2 2 5 6 3 2" xfId="1632" xr:uid="{00000000-0005-0000-0000-0000EA060000}"/>
    <cellStyle name="20% - Accent2 2 5 6 4" xfId="1633" xr:uid="{00000000-0005-0000-0000-0000EB060000}"/>
    <cellStyle name="20% - Accent2 2 5 7" xfId="1634" xr:uid="{00000000-0005-0000-0000-0000EC060000}"/>
    <cellStyle name="20% - Accent2 2 5 7 2" xfId="1635" xr:uid="{00000000-0005-0000-0000-0000ED060000}"/>
    <cellStyle name="20% - Accent2 2 5 7 2 2" xfId="1636" xr:uid="{00000000-0005-0000-0000-0000EE060000}"/>
    <cellStyle name="20% - Accent2 2 5 7 3" xfId="1637" xr:uid="{00000000-0005-0000-0000-0000EF060000}"/>
    <cellStyle name="20% - Accent2 2 5 8" xfId="1638" xr:uid="{00000000-0005-0000-0000-0000F0060000}"/>
    <cellStyle name="20% - Accent2 2 5 8 2" xfId="1639" xr:uid="{00000000-0005-0000-0000-0000F1060000}"/>
    <cellStyle name="20% - Accent2 2 5 9" xfId="1640" xr:uid="{00000000-0005-0000-0000-0000F2060000}"/>
    <cellStyle name="20% - Accent2 2 6" xfId="1641" xr:uid="{00000000-0005-0000-0000-0000F3060000}"/>
    <cellStyle name="20% - Accent2 2 6 2" xfId="1642" xr:uid="{00000000-0005-0000-0000-0000F4060000}"/>
    <cellStyle name="20% - Accent2 2 6 2 2" xfId="1643" xr:uid="{00000000-0005-0000-0000-0000F5060000}"/>
    <cellStyle name="20% - Accent2 2 6 2 2 2" xfId="1644" xr:uid="{00000000-0005-0000-0000-0000F6060000}"/>
    <cellStyle name="20% - Accent2 2 6 2 2 2 2" xfId="1645" xr:uid="{00000000-0005-0000-0000-0000F7060000}"/>
    <cellStyle name="20% - Accent2 2 6 2 2 2 2 2" xfId="1646" xr:uid="{00000000-0005-0000-0000-0000F8060000}"/>
    <cellStyle name="20% - Accent2 2 6 2 2 2 2 2 2" xfId="1647" xr:uid="{00000000-0005-0000-0000-0000F9060000}"/>
    <cellStyle name="20% - Accent2 2 6 2 2 2 2 3" xfId="1648" xr:uid="{00000000-0005-0000-0000-0000FA060000}"/>
    <cellStyle name="20% - Accent2 2 6 2 2 2 3" xfId="1649" xr:uid="{00000000-0005-0000-0000-0000FB060000}"/>
    <cellStyle name="20% - Accent2 2 6 2 2 2 3 2" xfId="1650" xr:uid="{00000000-0005-0000-0000-0000FC060000}"/>
    <cellStyle name="20% - Accent2 2 6 2 2 2 4" xfId="1651" xr:uid="{00000000-0005-0000-0000-0000FD060000}"/>
    <cellStyle name="20% - Accent2 2 6 2 2 3" xfId="1652" xr:uid="{00000000-0005-0000-0000-0000FE060000}"/>
    <cellStyle name="20% - Accent2 2 6 2 2 3 2" xfId="1653" xr:uid="{00000000-0005-0000-0000-0000FF060000}"/>
    <cellStyle name="20% - Accent2 2 6 2 2 3 2 2" xfId="1654" xr:uid="{00000000-0005-0000-0000-000000070000}"/>
    <cellStyle name="20% - Accent2 2 6 2 2 3 3" xfId="1655" xr:uid="{00000000-0005-0000-0000-000001070000}"/>
    <cellStyle name="20% - Accent2 2 6 2 2 4" xfId="1656" xr:uid="{00000000-0005-0000-0000-000002070000}"/>
    <cellStyle name="20% - Accent2 2 6 2 2 4 2" xfId="1657" xr:uid="{00000000-0005-0000-0000-000003070000}"/>
    <cellStyle name="20% - Accent2 2 6 2 2 5" xfId="1658" xr:uid="{00000000-0005-0000-0000-000004070000}"/>
    <cellStyle name="20% - Accent2 2 6 2 3" xfId="1659" xr:uid="{00000000-0005-0000-0000-000005070000}"/>
    <cellStyle name="20% - Accent2 2 6 2 3 2" xfId="1660" xr:uid="{00000000-0005-0000-0000-000006070000}"/>
    <cellStyle name="20% - Accent2 2 6 2 3 2 2" xfId="1661" xr:uid="{00000000-0005-0000-0000-000007070000}"/>
    <cellStyle name="20% - Accent2 2 6 2 3 2 2 2" xfId="1662" xr:uid="{00000000-0005-0000-0000-000008070000}"/>
    <cellStyle name="20% - Accent2 2 6 2 3 2 2 2 2" xfId="1663" xr:uid="{00000000-0005-0000-0000-000009070000}"/>
    <cellStyle name="20% - Accent2 2 6 2 3 2 2 3" xfId="1664" xr:uid="{00000000-0005-0000-0000-00000A070000}"/>
    <cellStyle name="20% - Accent2 2 6 2 3 2 3" xfId="1665" xr:uid="{00000000-0005-0000-0000-00000B070000}"/>
    <cellStyle name="20% - Accent2 2 6 2 3 2 3 2" xfId="1666" xr:uid="{00000000-0005-0000-0000-00000C070000}"/>
    <cellStyle name="20% - Accent2 2 6 2 3 2 4" xfId="1667" xr:uid="{00000000-0005-0000-0000-00000D070000}"/>
    <cellStyle name="20% - Accent2 2 6 2 3 3" xfId="1668" xr:uid="{00000000-0005-0000-0000-00000E070000}"/>
    <cellStyle name="20% - Accent2 2 6 2 3 3 2" xfId="1669" xr:uid="{00000000-0005-0000-0000-00000F070000}"/>
    <cellStyle name="20% - Accent2 2 6 2 3 3 2 2" xfId="1670" xr:uid="{00000000-0005-0000-0000-000010070000}"/>
    <cellStyle name="20% - Accent2 2 6 2 3 3 3" xfId="1671" xr:uid="{00000000-0005-0000-0000-000011070000}"/>
    <cellStyle name="20% - Accent2 2 6 2 3 4" xfId="1672" xr:uid="{00000000-0005-0000-0000-000012070000}"/>
    <cellStyle name="20% - Accent2 2 6 2 3 4 2" xfId="1673" xr:uid="{00000000-0005-0000-0000-000013070000}"/>
    <cellStyle name="20% - Accent2 2 6 2 3 5" xfId="1674" xr:uid="{00000000-0005-0000-0000-000014070000}"/>
    <cellStyle name="20% - Accent2 2 6 2 4" xfId="1675" xr:uid="{00000000-0005-0000-0000-000015070000}"/>
    <cellStyle name="20% - Accent2 2 6 2 4 2" xfId="1676" xr:uid="{00000000-0005-0000-0000-000016070000}"/>
    <cellStyle name="20% - Accent2 2 6 2 4 2 2" xfId="1677" xr:uid="{00000000-0005-0000-0000-000017070000}"/>
    <cellStyle name="20% - Accent2 2 6 2 4 2 2 2" xfId="1678" xr:uid="{00000000-0005-0000-0000-000018070000}"/>
    <cellStyle name="20% - Accent2 2 6 2 4 2 3" xfId="1679" xr:uid="{00000000-0005-0000-0000-000019070000}"/>
    <cellStyle name="20% - Accent2 2 6 2 4 3" xfId="1680" xr:uid="{00000000-0005-0000-0000-00001A070000}"/>
    <cellStyle name="20% - Accent2 2 6 2 4 3 2" xfId="1681" xr:uid="{00000000-0005-0000-0000-00001B070000}"/>
    <cellStyle name="20% - Accent2 2 6 2 4 4" xfId="1682" xr:uid="{00000000-0005-0000-0000-00001C070000}"/>
    <cellStyle name="20% - Accent2 2 6 2 5" xfId="1683" xr:uid="{00000000-0005-0000-0000-00001D070000}"/>
    <cellStyle name="20% - Accent2 2 6 2 5 2" xfId="1684" xr:uid="{00000000-0005-0000-0000-00001E070000}"/>
    <cellStyle name="20% - Accent2 2 6 2 5 2 2" xfId="1685" xr:uid="{00000000-0005-0000-0000-00001F070000}"/>
    <cellStyle name="20% - Accent2 2 6 2 5 3" xfId="1686" xr:uid="{00000000-0005-0000-0000-000020070000}"/>
    <cellStyle name="20% - Accent2 2 6 2 6" xfId="1687" xr:uid="{00000000-0005-0000-0000-000021070000}"/>
    <cellStyle name="20% - Accent2 2 6 2 6 2" xfId="1688" xr:uid="{00000000-0005-0000-0000-000022070000}"/>
    <cellStyle name="20% - Accent2 2 6 2 7" xfId="1689" xr:uid="{00000000-0005-0000-0000-000023070000}"/>
    <cellStyle name="20% - Accent2 2 6 3" xfId="1690" xr:uid="{00000000-0005-0000-0000-000024070000}"/>
    <cellStyle name="20% - Accent2 2 6 3 2" xfId="1691" xr:uid="{00000000-0005-0000-0000-000025070000}"/>
    <cellStyle name="20% - Accent2 2 6 3 2 2" xfId="1692" xr:uid="{00000000-0005-0000-0000-000026070000}"/>
    <cellStyle name="20% - Accent2 2 6 3 2 2 2" xfId="1693" xr:uid="{00000000-0005-0000-0000-000027070000}"/>
    <cellStyle name="20% - Accent2 2 6 3 2 2 2 2" xfId="1694" xr:uid="{00000000-0005-0000-0000-000028070000}"/>
    <cellStyle name="20% - Accent2 2 6 3 2 2 3" xfId="1695" xr:uid="{00000000-0005-0000-0000-000029070000}"/>
    <cellStyle name="20% - Accent2 2 6 3 2 3" xfId="1696" xr:uid="{00000000-0005-0000-0000-00002A070000}"/>
    <cellStyle name="20% - Accent2 2 6 3 2 3 2" xfId="1697" xr:uid="{00000000-0005-0000-0000-00002B070000}"/>
    <cellStyle name="20% - Accent2 2 6 3 2 4" xfId="1698" xr:uid="{00000000-0005-0000-0000-00002C070000}"/>
    <cellStyle name="20% - Accent2 2 6 3 3" xfId="1699" xr:uid="{00000000-0005-0000-0000-00002D070000}"/>
    <cellStyle name="20% - Accent2 2 6 3 3 2" xfId="1700" xr:uid="{00000000-0005-0000-0000-00002E070000}"/>
    <cellStyle name="20% - Accent2 2 6 3 3 2 2" xfId="1701" xr:uid="{00000000-0005-0000-0000-00002F070000}"/>
    <cellStyle name="20% - Accent2 2 6 3 3 3" xfId="1702" xr:uid="{00000000-0005-0000-0000-000030070000}"/>
    <cellStyle name="20% - Accent2 2 6 3 4" xfId="1703" xr:uid="{00000000-0005-0000-0000-000031070000}"/>
    <cellStyle name="20% - Accent2 2 6 3 4 2" xfId="1704" xr:uid="{00000000-0005-0000-0000-000032070000}"/>
    <cellStyle name="20% - Accent2 2 6 3 5" xfId="1705" xr:uid="{00000000-0005-0000-0000-000033070000}"/>
    <cellStyle name="20% - Accent2 2 6 4" xfId="1706" xr:uid="{00000000-0005-0000-0000-000034070000}"/>
    <cellStyle name="20% - Accent2 2 6 4 2" xfId="1707" xr:uid="{00000000-0005-0000-0000-000035070000}"/>
    <cellStyle name="20% - Accent2 2 6 4 2 2" xfId="1708" xr:uid="{00000000-0005-0000-0000-000036070000}"/>
    <cellStyle name="20% - Accent2 2 6 4 2 2 2" xfId="1709" xr:uid="{00000000-0005-0000-0000-000037070000}"/>
    <cellStyle name="20% - Accent2 2 6 4 2 2 2 2" xfId="1710" xr:uid="{00000000-0005-0000-0000-000038070000}"/>
    <cellStyle name="20% - Accent2 2 6 4 2 2 3" xfId="1711" xr:uid="{00000000-0005-0000-0000-000039070000}"/>
    <cellStyle name="20% - Accent2 2 6 4 2 3" xfId="1712" xr:uid="{00000000-0005-0000-0000-00003A070000}"/>
    <cellStyle name="20% - Accent2 2 6 4 2 3 2" xfId="1713" xr:uid="{00000000-0005-0000-0000-00003B070000}"/>
    <cellStyle name="20% - Accent2 2 6 4 2 4" xfId="1714" xr:uid="{00000000-0005-0000-0000-00003C070000}"/>
    <cellStyle name="20% - Accent2 2 6 4 3" xfId="1715" xr:uid="{00000000-0005-0000-0000-00003D070000}"/>
    <cellStyle name="20% - Accent2 2 6 4 3 2" xfId="1716" xr:uid="{00000000-0005-0000-0000-00003E070000}"/>
    <cellStyle name="20% - Accent2 2 6 4 3 2 2" xfId="1717" xr:uid="{00000000-0005-0000-0000-00003F070000}"/>
    <cellStyle name="20% - Accent2 2 6 4 3 3" xfId="1718" xr:uid="{00000000-0005-0000-0000-000040070000}"/>
    <cellStyle name="20% - Accent2 2 6 4 4" xfId="1719" xr:uid="{00000000-0005-0000-0000-000041070000}"/>
    <cellStyle name="20% - Accent2 2 6 4 4 2" xfId="1720" xr:uid="{00000000-0005-0000-0000-000042070000}"/>
    <cellStyle name="20% - Accent2 2 6 4 5" xfId="1721" xr:uid="{00000000-0005-0000-0000-000043070000}"/>
    <cellStyle name="20% - Accent2 2 6 5" xfId="1722" xr:uid="{00000000-0005-0000-0000-000044070000}"/>
    <cellStyle name="20% - Accent2 2 6 5 2" xfId="1723" xr:uid="{00000000-0005-0000-0000-000045070000}"/>
    <cellStyle name="20% - Accent2 2 6 5 2 2" xfId="1724" xr:uid="{00000000-0005-0000-0000-000046070000}"/>
    <cellStyle name="20% - Accent2 2 6 5 2 2 2" xfId="1725" xr:uid="{00000000-0005-0000-0000-000047070000}"/>
    <cellStyle name="20% - Accent2 2 6 5 2 3" xfId="1726" xr:uid="{00000000-0005-0000-0000-000048070000}"/>
    <cellStyle name="20% - Accent2 2 6 5 3" xfId="1727" xr:uid="{00000000-0005-0000-0000-000049070000}"/>
    <cellStyle name="20% - Accent2 2 6 5 3 2" xfId="1728" xr:uid="{00000000-0005-0000-0000-00004A070000}"/>
    <cellStyle name="20% - Accent2 2 6 5 4" xfId="1729" xr:uid="{00000000-0005-0000-0000-00004B070000}"/>
    <cellStyle name="20% - Accent2 2 6 6" xfId="1730" xr:uid="{00000000-0005-0000-0000-00004C070000}"/>
    <cellStyle name="20% - Accent2 2 6 6 2" xfId="1731" xr:uid="{00000000-0005-0000-0000-00004D070000}"/>
    <cellStyle name="20% - Accent2 2 6 6 2 2" xfId="1732" xr:uid="{00000000-0005-0000-0000-00004E070000}"/>
    <cellStyle name="20% - Accent2 2 6 6 3" xfId="1733" xr:uid="{00000000-0005-0000-0000-00004F070000}"/>
    <cellStyle name="20% - Accent2 2 6 7" xfId="1734" xr:uid="{00000000-0005-0000-0000-000050070000}"/>
    <cellStyle name="20% - Accent2 2 6 7 2" xfId="1735" xr:uid="{00000000-0005-0000-0000-000051070000}"/>
    <cellStyle name="20% - Accent2 2 6 8" xfId="1736" xr:uid="{00000000-0005-0000-0000-000052070000}"/>
    <cellStyle name="20% - Accent2 2 7" xfId="1737" xr:uid="{00000000-0005-0000-0000-000053070000}"/>
    <cellStyle name="20% - Accent2 2 7 2" xfId="1738" xr:uid="{00000000-0005-0000-0000-000054070000}"/>
    <cellStyle name="20% - Accent2 2 7 2 2" xfId="1739" xr:uid="{00000000-0005-0000-0000-000055070000}"/>
    <cellStyle name="20% - Accent2 2 7 2 2 2" xfId="1740" xr:uid="{00000000-0005-0000-0000-000056070000}"/>
    <cellStyle name="20% - Accent2 2 7 2 2 2 2" xfId="1741" xr:uid="{00000000-0005-0000-0000-000057070000}"/>
    <cellStyle name="20% - Accent2 2 7 2 2 2 2 2" xfId="1742" xr:uid="{00000000-0005-0000-0000-000058070000}"/>
    <cellStyle name="20% - Accent2 2 7 2 2 2 3" xfId="1743" xr:uid="{00000000-0005-0000-0000-000059070000}"/>
    <cellStyle name="20% - Accent2 2 7 2 2 3" xfId="1744" xr:uid="{00000000-0005-0000-0000-00005A070000}"/>
    <cellStyle name="20% - Accent2 2 7 2 2 3 2" xfId="1745" xr:uid="{00000000-0005-0000-0000-00005B070000}"/>
    <cellStyle name="20% - Accent2 2 7 2 2 4" xfId="1746" xr:uid="{00000000-0005-0000-0000-00005C070000}"/>
    <cellStyle name="20% - Accent2 2 7 2 3" xfId="1747" xr:uid="{00000000-0005-0000-0000-00005D070000}"/>
    <cellStyle name="20% - Accent2 2 7 2 3 2" xfId="1748" xr:uid="{00000000-0005-0000-0000-00005E070000}"/>
    <cellStyle name="20% - Accent2 2 7 2 3 2 2" xfId="1749" xr:uid="{00000000-0005-0000-0000-00005F070000}"/>
    <cellStyle name="20% - Accent2 2 7 2 3 3" xfId="1750" xr:uid="{00000000-0005-0000-0000-000060070000}"/>
    <cellStyle name="20% - Accent2 2 7 2 4" xfId="1751" xr:uid="{00000000-0005-0000-0000-000061070000}"/>
    <cellStyle name="20% - Accent2 2 7 2 4 2" xfId="1752" xr:uid="{00000000-0005-0000-0000-000062070000}"/>
    <cellStyle name="20% - Accent2 2 7 2 5" xfId="1753" xr:uid="{00000000-0005-0000-0000-000063070000}"/>
    <cellStyle name="20% - Accent2 2 7 3" xfId="1754" xr:uid="{00000000-0005-0000-0000-000064070000}"/>
    <cellStyle name="20% - Accent2 2 7 3 2" xfId="1755" xr:uid="{00000000-0005-0000-0000-000065070000}"/>
    <cellStyle name="20% - Accent2 2 7 3 2 2" xfId="1756" xr:uid="{00000000-0005-0000-0000-000066070000}"/>
    <cellStyle name="20% - Accent2 2 7 3 2 2 2" xfId="1757" xr:uid="{00000000-0005-0000-0000-000067070000}"/>
    <cellStyle name="20% - Accent2 2 7 3 2 2 2 2" xfId="1758" xr:uid="{00000000-0005-0000-0000-000068070000}"/>
    <cellStyle name="20% - Accent2 2 7 3 2 2 3" xfId="1759" xr:uid="{00000000-0005-0000-0000-000069070000}"/>
    <cellStyle name="20% - Accent2 2 7 3 2 3" xfId="1760" xr:uid="{00000000-0005-0000-0000-00006A070000}"/>
    <cellStyle name="20% - Accent2 2 7 3 2 3 2" xfId="1761" xr:uid="{00000000-0005-0000-0000-00006B070000}"/>
    <cellStyle name="20% - Accent2 2 7 3 2 4" xfId="1762" xr:uid="{00000000-0005-0000-0000-00006C070000}"/>
    <cellStyle name="20% - Accent2 2 7 3 3" xfId="1763" xr:uid="{00000000-0005-0000-0000-00006D070000}"/>
    <cellStyle name="20% - Accent2 2 7 3 3 2" xfId="1764" xr:uid="{00000000-0005-0000-0000-00006E070000}"/>
    <cellStyle name="20% - Accent2 2 7 3 3 2 2" xfId="1765" xr:uid="{00000000-0005-0000-0000-00006F070000}"/>
    <cellStyle name="20% - Accent2 2 7 3 3 3" xfId="1766" xr:uid="{00000000-0005-0000-0000-000070070000}"/>
    <cellStyle name="20% - Accent2 2 7 3 4" xfId="1767" xr:uid="{00000000-0005-0000-0000-000071070000}"/>
    <cellStyle name="20% - Accent2 2 7 3 4 2" xfId="1768" xr:uid="{00000000-0005-0000-0000-000072070000}"/>
    <cellStyle name="20% - Accent2 2 7 3 5" xfId="1769" xr:uid="{00000000-0005-0000-0000-000073070000}"/>
    <cellStyle name="20% - Accent2 2 7 4" xfId="1770" xr:uid="{00000000-0005-0000-0000-000074070000}"/>
    <cellStyle name="20% - Accent2 2 7 4 2" xfId="1771" xr:uid="{00000000-0005-0000-0000-000075070000}"/>
    <cellStyle name="20% - Accent2 2 7 4 2 2" xfId="1772" xr:uid="{00000000-0005-0000-0000-000076070000}"/>
    <cellStyle name="20% - Accent2 2 7 4 2 2 2" xfId="1773" xr:uid="{00000000-0005-0000-0000-000077070000}"/>
    <cellStyle name="20% - Accent2 2 7 4 2 3" xfId="1774" xr:uid="{00000000-0005-0000-0000-000078070000}"/>
    <cellStyle name="20% - Accent2 2 7 4 3" xfId="1775" xr:uid="{00000000-0005-0000-0000-000079070000}"/>
    <cellStyle name="20% - Accent2 2 7 4 3 2" xfId="1776" xr:uid="{00000000-0005-0000-0000-00007A070000}"/>
    <cellStyle name="20% - Accent2 2 7 4 4" xfId="1777" xr:uid="{00000000-0005-0000-0000-00007B070000}"/>
    <cellStyle name="20% - Accent2 2 7 5" xfId="1778" xr:uid="{00000000-0005-0000-0000-00007C070000}"/>
    <cellStyle name="20% - Accent2 2 7 5 2" xfId="1779" xr:uid="{00000000-0005-0000-0000-00007D070000}"/>
    <cellStyle name="20% - Accent2 2 7 5 2 2" xfId="1780" xr:uid="{00000000-0005-0000-0000-00007E070000}"/>
    <cellStyle name="20% - Accent2 2 7 5 3" xfId="1781" xr:uid="{00000000-0005-0000-0000-00007F070000}"/>
    <cellStyle name="20% - Accent2 2 7 6" xfId="1782" xr:uid="{00000000-0005-0000-0000-000080070000}"/>
    <cellStyle name="20% - Accent2 2 7 6 2" xfId="1783" xr:uid="{00000000-0005-0000-0000-000081070000}"/>
    <cellStyle name="20% - Accent2 2 7 7" xfId="1784" xr:uid="{00000000-0005-0000-0000-000082070000}"/>
    <cellStyle name="20% - Accent2 2 8" xfId="1785" xr:uid="{00000000-0005-0000-0000-000083070000}"/>
    <cellStyle name="20% - Accent2 2 8 2" xfId="1786" xr:uid="{00000000-0005-0000-0000-000084070000}"/>
    <cellStyle name="20% - Accent2 2 8 2 2" xfId="1787" xr:uid="{00000000-0005-0000-0000-000085070000}"/>
    <cellStyle name="20% - Accent2 2 8 2 2 2" xfId="1788" xr:uid="{00000000-0005-0000-0000-000086070000}"/>
    <cellStyle name="20% - Accent2 2 8 2 2 2 2" xfId="1789" xr:uid="{00000000-0005-0000-0000-000087070000}"/>
    <cellStyle name="20% - Accent2 2 8 2 2 3" xfId="1790" xr:uid="{00000000-0005-0000-0000-000088070000}"/>
    <cellStyle name="20% - Accent2 2 8 2 3" xfId="1791" xr:uid="{00000000-0005-0000-0000-000089070000}"/>
    <cellStyle name="20% - Accent2 2 8 2 3 2" xfId="1792" xr:uid="{00000000-0005-0000-0000-00008A070000}"/>
    <cellStyle name="20% - Accent2 2 8 2 4" xfId="1793" xr:uid="{00000000-0005-0000-0000-00008B070000}"/>
    <cellStyle name="20% - Accent2 2 8 3" xfId="1794" xr:uid="{00000000-0005-0000-0000-00008C070000}"/>
    <cellStyle name="20% - Accent2 2 8 3 2" xfId="1795" xr:uid="{00000000-0005-0000-0000-00008D070000}"/>
    <cellStyle name="20% - Accent2 2 8 3 2 2" xfId="1796" xr:uid="{00000000-0005-0000-0000-00008E070000}"/>
    <cellStyle name="20% - Accent2 2 8 3 3" xfId="1797" xr:uid="{00000000-0005-0000-0000-00008F070000}"/>
    <cellStyle name="20% - Accent2 2 8 4" xfId="1798" xr:uid="{00000000-0005-0000-0000-000090070000}"/>
    <cellStyle name="20% - Accent2 2 8 4 2" xfId="1799" xr:uid="{00000000-0005-0000-0000-000091070000}"/>
    <cellStyle name="20% - Accent2 2 8 5" xfId="1800" xr:uid="{00000000-0005-0000-0000-000092070000}"/>
    <cellStyle name="20% - Accent2 2 9" xfId="1801" xr:uid="{00000000-0005-0000-0000-000093070000}"/>
    <cellStyle name="20% - Accent2 2 9 2" xfId="1802" xr:uid="{00000000-0005-0000-0000-000094070000}"/>
    <cellStyle name="20% - Accent2 2 9 2 2" xfId="1803" xr:uid="{00000000-0005-0000-0000-000095070000}"/>
    <cellStyle name="20% - Accent2 2 9 2 2 2" xfId="1804" xr:uid="{00000000-0005-0000-0000-000096070000}"/>
    <cellStyle name="20% - Accent2 2 9 2 2 2 2" xfId="1805" xr:uid="{00000000-0005-0000-0000-000097070000}"/>
    <cellStyle name="20% - Accent2 2 9 2 2 3" xfId="1806" xr:uid="{00000000-0005-0000-0000-000098070000}"/>
    <cellStyle name="20% - Accent2 2 9 2 3" xfId="1807" xr:uid="{00000000-0005-0000-0000-000099070000}"/>
    <cellStyle name="20% - Accent2 2 9 2 3 2" xfId="1808" xr:uid="{00000000-0005-0000-0000-00009A070000}"/>
    <cellStyle name="20% - Accent2 2 9 2 4" xfId="1809" xr:uid="{00000000-0005-0000-0000-00009B070000}"/>
    <cellStyle name="20% - Accent2 2 9 3" xfId="1810" xr:uid="{00000000-0005-0000-0000-00009C070000}"/>
    <cellStyle name="20% - Accent2 2 9 3 2" xfId="1811" xr:uid="{00000000-0005-0000-0000-00009D070000}"/>
    <cellStyle name="20% - Accent2 2 9 3 2 2" xfId="1812" xr:uid="{00000000-0005-0000-0000-00009E070000}"/>
    <cellStyle name="20% - Accent2 2 9 3 3" xfId="1813" xr:uid="{00000000-0005-0000-0000-00009F070000}"/>
    <cellStyle name="20% - Accent2 2 9 4" xfId="1814" xr:uid="{00000000-0005-0000-0000-0000A0070000}"/>
    <cellStyle name="20% - Accent2 2 9 4 2" xfId="1815" xr:uid="{00000000-0005-0000-0000-0000A1070000}"/>
    <cellStyle name="20% - Accent2 2 9 5" xfId="1816" xr:uid="{00000000-0005-0000-0000-0000A2070000}"/>
    <cellStyle name="20% - Accent2 3" xfId="1817" xr:uid="{00000000-0005-0000-0000-0000A3070000}"/>
    <cellStyle name="20% - Accent2 3 2" xfId="1818" xr:uid="{00000000-0005-0000-0000-0000A4070000}"/>
    <cellStyle name="20% - Accent2 3 2 2" xfId="1819" xr:uid="{00000000-0005-0000-0000-0000A5070000}"/>
    <cellStyle name="20% - Accent2 3 2 2 2" xfId="1820" xr:uid="{00000000-0005-0000-0000-0000A6070000}"/>
    <cellStyle name="20% - Accent2 3 2 2 2 2" xfId="1821" xr:uid="{00000000-0005-0000-0000-0000A7070000}"/>
    <cellStyle name="20% - Accent2 3 2 2 2 2 2" xfId="1822" xr:uid="{00000000-0005-0000-0000-0000A8070000}"/>
    <cellStyle name="20% - Accent2 3 2 2 2 2 2 2" xfId="1823" xr:uid="{00000000-0005-0000-0000-0000A9070000}"/>
    <cellStyle name="20% - Accent2 3 2 2 2 2 2 2 2" xfId="1824" xr:uid="{00000000-0005-0000-0000-0000AA070000}"/>
    <cellStyle name="20% - Accent2 3 2 2 2 2 2 2 2 2" xfId="1825" xr:uid="{00000000-0005-0000-0000-0000AB070000}"/>
    <cellStyle name="20% - Accent2 3 2 2 2 2 2 2 3" xfId="1826" xr:uid="{00000000-0005-0000-0000-0000AC070000}"/>
    <cellStyle name="20% - Accent2 3 2 2 2 2 2 3" xfId="1827" xr:uid="{00000000-0005-0000-0000-0000AD070000}"/>
    <cellStyle name="20% - Accent2 3 2 2 2 2 2 3 2" xfId="1828" xr:uid="{00000000-0005-0000-0000-0000AE070000}"/>
    <cellStyle name="20% - Accent2 3 2 2 2 2 2 4" xfId="1829" xr:uid="{00000000-0005-0000-0000-0000AF070000}"/>
    <cellStyle name="20% - Accent2 3 2 2 2 2 3" xfId="1830" xr:uid="{00000000-0005-0000-0000-0000B0070000}"/>
    <cellStyle name="20% - Accent2 3 2 2 2 2 3 2" xfId="1831" xr:uid="{00000000-0005-0000-0000-0000B1070000}"/>
    <cellStyle name="20% - Accent2 3 2 2 2 2 3 2 2" xfId="1832" xr:uid="{00000000-0005-0000-0000-0000B2070000}"/>
    <cellStyle name="20% - Accent2 3 2 2 2 2 3 3" xfId="1833" xr:uid="{00000000-0005-0000-0000-0000B3070000}"/>
    <cellStyle name="20% - Accent2 3 2 2 2 2 4" xfId="1834" xr:uid="{00000000-0005-0000-0000-0000B4070000}"/>
    <cellStyle name="20% - Accent2 3 2 2 2 2 4 2" xfId="1835" xr:uid="{00000000-0005-0000-0000-0000B5070000}"/>
    <cellStyle name="20% - Accent2 3 2 2 2 2 5" xfId="1836" xr:uid="{00000000-0005-0000-0000-0000B6070000}"/>
    <cellStyle name="20% - Accent2 3 2 2 2 3" xfId="1837" xr:uid="{00000000-0005-0000-0000-0000B7070000}"/>
    <cellStyle name="20% - Accent2 3 2 2 2 3 2" xfId="1838" xr:uid="{00000000-0005-0000-0000-0000B8070000}"/>
    <cellStyle name="20% - Accent2 3 2 2 2 3 2 2" xfId="1839" xr:uid="{00000000-0005-0000-0000-0000B9070000}"/>
    <cellStyle name="20% - Accent2 3 2 2 2 3 2 2 2" xfId="1840" xr:uid="{00000000-0005-0000-0000-0000BA070000}"/>
    <cellStyle name="20% - Accent2 3 2 2 2 3 2 2 2 2" xfId="1841" xr:uid="{00000000-0005-0000-0000-0000BB070000}"/>
    <cellStyle name="20% - Accent2 3 2 2 2 3 2 2 3" xfId="1842" xr:uid="{00000000-0005-0000-0000-0000BC070000}"/>
    <cellStyle name="20% - Accent2 3 2 2 2 3 2 3" xfId="1843" xr:uid="{00000000-0005-0000-0000-0000BD070000}"/>
    <cellStyle name="20% - Accent2 3 2 2 2 3 2 3 2" xfId="1844" xr:uid="{00000000-0005-0000-0000-0000BE070000}"/>
    <cellStyle name="20% - Accent2 3 2 2 2 3 2 4" xfId="1845" xr:uid="{00000000-0005-0000-0000-0000BF070000}"/>
    <cellStyle name="20% - Accent2 3 2 2 2 3 3" xfId="1846" xr:uid="{00000000-0005-0000-0000-0000C0070000}"/>
    <cellStyle name="20% - Accent2 3 2 2 2 3 3 2" xfId="1847" xr:uid="{00000000-0005-0000-0000-0000C1070000}"/>
    <cellStyle name="20% - Accent2 3 2 2 2 3 3 2 2" xfId="1848" xr:uid="{00000000-0005-0000-0000-0000C2070000}"/>
    <cellStyle name="20% - Accent2 3 2 2 2 3 3 3" xfId="1849" xr:uid="{00000000-0005-0000-0000-0000C3070000}"/>
    <cellStyle name="20% - Accent2 3 2 2 2 3 4" xfId="1850" xr:uid="{00000000-0005-0000-0000-0000C4070000}"/>
    <cellStyle name="20% - Accent2 3 2 2 2 3 4 2" xfId="1851" xr:uid="{00000000-0005-0000-0000-0000C5070000}"/>
    <cellStyle name="20% - Accent2 3 2 2 2 3 5" xfId="1852" xr:uid="{00000000-0005-0000-0000-0000C6070000}"/>
    <cellStyle name="20% - Accent2 3 2 2 2 4" xfId="1853" xr:uid="{00000000-0005-0000-0000-0000C7070000}"/>
    <cellStyle name="20% - Accent2 3 2 2 2 4 2" xfId="1854" xr:uid="{00000000-0005-0000-0000-0000C8070000}"/>
    <cellStyle name="20% - Accent2 3 2 2 2 4 2 2" xfId="1855" xr:uid="{00000000-0005-0000-0000-0000C9070000}"/>
    <cellStyle name="20% - Accent2 3 2 2 2 4 2 2 2" xfId="1856" xr:uid="{00000000-0005-0000-0000-0000CA070000}"/>
    <cellStyle name="20% - Accent2 3 2 2 2 4 2 3" xfId="1857" xr:uid="{00000000-0005-0000-0000-0000CB070000}"/>
    <cellStyle name="20% - Accent2 3 2 2 2 4 3" xfId="1858" xr:uid="{00000000-0005-0000-0000-0000CC070000}"/>
    <cellStyle name="20% - Accent2 3 2 2 2 4 3 2" xfId="1859" xr:uid="{00000000-0005-0000-0000-0000CD070000}"/>
    <cellStyle name="20% - Accent2 3 2 2 2 4 4" xfId="1860" xr:uid="{00000000-0005-0000-0000-0000CE070000}"/>
    <cellStyle name="20% - Accent2 3 2 2 2 5" xfId="1861" xr:uid="{00000000-0005-0000-0000-0000CF070000}"/>
    <cellStyle name="20% - Accent2 3 2 2 2 5 2" xfId="1862" xr:uid="{00000000-0005-0000-0000-0000D0070000}"/>
    <cellStyle name="20% - Accent2 3 2 2 2 5 2 2" xfId="1863" xr:uid="{00000000-0005-0000-0000-0000D1070000}"/>
    <cellStyle name="20% - Accent2 3 2 2 2 5 3" xfId="1864" xr:uid="{00000000-0005-0000-0000-0000D2070000}"/>
    <cellStyle name="20% - Accent2 3 2 2 2 6" xfId="1865" xr:uid="{00000000-0005-0000-0000-0000D3070000}"/>
    <cellStyle name="20% - Accent2 3 2 2 2 6 2" xfId="1866" xr:uid="{00000000-0005-0000-0000-0000D4070000}"/>
    <cellStyle name="20% - Accent2 3 2 2 2 7" xfId="1867" xr:uid="{00000000-0005-0000-0000-0000D5070000}"/>
    <cellStyle name="20% - Accent2 3 2 2 3" xfId="1868" xr:uid="{00000000-0005-0000-0000-0000D6070000}"/>
    <cellStyle name="20% - Accent2 3 2 2 3 2" xfId="1869" xr:uid="{00000000-0005-0000-0000-0000D7070000}"/>
    <cellStyle name="20% - Accent2 3 2 2 3 2 2" xfId="1870" xr:uid="{00000000-0005-0000-0000-0000D8070000}"/>
    <cellStyle name="20% - Accent2 3 2 2 3 2 2 2" xfId="1871" xr:uid="{00000000-0005-0000-0000-0000D9070000}"/>
    <cellStyle name="20% - Accent2 3 2 2 3 2 2 2 2" xfId="1872" xr:uid="{00000000-0005-0000-0000-0000DA070000}"/>
    <cellStyle name="20% - Accent2 3 2 2 3 2 2 3" xfId="1873" xr:uid="{00000000-0005-0000-0000-0000DB070000}"/>
    <cellStyle name="20% - Accent2 3 2 2 3 2 3" xfId="1874" xr:uid="{00000000-0005-0000-0000-0000DC070000}"/>
    <cellStyle name="20% - Accent2 3 2 2 3 2 3 2" xfId="1875" xr:uid="{00000000-0005-0000-0000-0000DD070000}"/>
    <cellStyle name="20% - Accent2 3 2 2 3 2 4" xfId="1876" xr:uid="{00000000-0005-0000-0000-0000DE070000}"/>
    <cellStyle name="20% - Accent2 3 2 2 3 3" xfId="1877" xr:uid="{00000000-0005-0000-0000-0000DF070000}"/>
    <cellStyle name="20% - Accent2 3 2 2 3 3 2" xfId="1878" xr:uid="{00000000-0005-0000-0000-0000E0070000}"/>
    <cellStyle name="20% - Accent2 3 2 2 3 3 2 2" xfId="1879" xr:uid="{00000000-0005-0000-0000-0000E1070000}"/>
    <cellStyle name="20% - Accent2 3 2 2 3 3 3" xfId="1880" xr:uid="{00000000-0005-0000-0000-0000E2070000}"/>
    <cellStyle name="20% - Accent2 3 2 2 3 4" xfId="1881" xr:uid="{00000000-0005-0000-0000-0000E3070000}"/>
    <cellStyle name="20% - Accent2 3 2 2 3 4 2" xfId="1882" xr:uid="{00000000-0005-0000-0000-0000E4070000}"/>
    <cellStyle name="20% - Accent2 3 2 2 3 5" xfId="1883" xr:uid="{00000000-0005-0000-0000-0000E5070000}"/>
    <cellStyle name="20% - Accent2 3 2 2 4" xfId="1884" xr:uid="{00000000-0005-0000-0000-0000E6070000}"/>
    <cellStyle name="20% - Accent2 3 2 2 4 2" xfId="1885" xr:uid="{00000000-0005-0000-0000-0000E7070000}"/>
    <cellStyle name="20% - Accent2 3 2 2 4 2 2" xfId="1886" xr:uid="{00000000-0005-0000-0000-0000E8070000}"/>
    <cellStyle name="20% - Accent2 3 2 2 4 2 2 2" xfId="1887" xr:uid="{00000000-0005-0000-0000-0000E9070000}"/>
    <cellStyle name="20% - Accent2 3 2 2 4 2 2 2 2" xfId="1888" xr:uid="{00000000-0005-0000-0000-0000EA070000}"/>
    <cellStyle name="20% - Accent2 3 2 2 4 2 2 3" xfId="1889" xr:uid="{00000000-0005-0000-0000-0000EB070000}"/>
    <cellStyle name="20% - Accent2 3 2 2 4 2 3" xfId="1890" xr:uid="{00000000-0005-0000-0000-0000EC070000}"/>
    <cellStyle name="20% - Accent2 3 2 2 4 2 3 2" xfId="1891" xr:uid="{00000000-0005-0000-0000-0000ED070000}"/>
    <cellStyle name="20% - Accent2 3 2 2 4 2 4" xfId="1892" xr:uid="{00000000-0005-0000-0000-0000EE070000}"/>
    <cellStyle name="20% - Accent2 3 2 2 4 3" xfId="1893" xr:uid="{00000000-0005-0000-0000-0000EF070000}"/>
    <cellStyle name="20% - Accent2 3 2 2 4 3 2" xfId="1894" xr:uid="{00000000-0005-0000-0000-0000F0070000}"/>
    <cellStyle name="20% - Accent2 3 2 2 4 3 2 2" xfId="1895" xr:uid="{00000000-0005-0000-0000-0000F1070000}"/>
    <cellStyle name="20% - Accent2 3 2 2 4 3 3" xfId="1896" xr:uid="{00000000-0005-0000-0000-0000F2070000}"/>
    <cellStyle name="20% - Accent2 3 2 2 4 4" xfId="1897" xr:uid="{00000000-0005-0000-0000-0000F3070000}"/>
    <cellStyle name="20% - Accent2 3 2 2 4 4 2" xfId="1898" xr:uid="{00000000-0005-0000-0000-0000F4070000}"/>
    <cellStyle name="20% - Accent2 3 2 2 4 5" xfId="1899" xr:uid="{00000000-0005-0000-0000-0000F5070000}"/>
    <cellStyle name="20% - Accent2 3 2 2 5" xfId="1900" xr:uid="{00000000-0005-0000-0000-0000F6070000}"/>
    <cellStyle name="20% - Accent2 3 2 2 5 2" xfId="1901" xr:uid="{00000000-0005-0000-0000-0000F7070000}"/>
    <cellStyle name="20% - Accent2 3 2 2 5 2 2" xfId="1902" xr:uid="{00000000-0005-0000-0000-0000F8070000}"/>
    <cellStyle name="20% - Accent2 3 2 2 5 2 2 2" xfId="1903" xr:uid="{00000000-0005-0000-0000-0000F9070000}"/>
    <cellStyle name="20% - Accent2 3 2 2 5 2 3" xfId="1904" xr:uid="{00000000-0005-0000-0000-0000FA070000}"/>
    <cellStyle name="20% - Accent2 3 2 2 5 3" xfId="1905" xr:uid="{00000000-0005-0000-0000-0000FB070000}"/>
    <cellStyle name="20% - Accent2 3 2 2 5 3 2" xfId="1906" xr:uid="{00000000-0005-0000-0000-0000FC070000}"/>
    <cellStyle name="20% - Accent2 3 2 2 5 4" xfId="1907" xr:uid="{00000000-0005-0000-0000-0000FD070000}"/>
    <cellStyle name="20% - Accent2 3 2 2 6" xfId="1908" xr:uid="{00000000-0005-0000-0000-0000FE070000}"/>
    <cellStyle name="20% - Accent2 3 2 2 6 2" xfId="1909" xr:uid="{00000000-0005-0000-0000-0000FF070000}"/>
    <cellStyle name="20% - Accent2 3 2 2 6 2 2" xfId="1910" xr:uid="{00000000-0005-0000-0000-000000080000}"/>
    <cellStyle name="20% - Accent2 3 2 2 6 3" xfId="1911" xr:uid="{00000000-0005-0000-0000-000001080000}"/>
    <cellStyle name="20% - Accent2 3 2 2 7" xfId="1912" xr:uid="{00000000-0005-0000-0000-000002080000}"/>
    <cellStyle name="20% - Accent2 3 2 2 7 2" xfId="1913" xr:uid="{00000000-0005-0000-0000-000003080000}"/>
    <cellStyle name="20% - Accent2 3 2 2 8" xfId="1914" xr:uid="{00000000-0005-0000-0000-000004080000}"/>
    <cellStyle name="20% - Accent2 3 2 3" xfId="1915" xr:uid="{00000000-0005-0000-0000-000005080000}"/>
    <cellStyle name="20% - Accent2 3 2 3 2" xfId="1916" xr:uid="{00000000-0005-0000-0000-000006080000}"/>
    <cellStyle name="20% - Accent2 3 2 3 2 2" xfId="1917" xr:uid="{00000000-0005-0000-0000-000007080000}"/>
    <cellStyle name="20% - Accent2 3 2 3 2 2 2" xfId="1918" xr:uid="{00000000-0005-0000-0000-000008080000}"/>
    <cellStyle name="20% - Accent2 3 2 3 2 2 2 2" xfId="1919" xr:uid="{00000000-0005-0000-0000-000009080000}"/>
    <cellStyle name="20% - Accent2 3 2 3 2 2 2 2 2" xfId="1920" xr:uid="{00000000-0005-0000-0000-00000A080000}"/>
    <cellStyle name="20% - Accent2 3 2 3 2 2 2 3" xfId="1921" xr:uid="{00000000-0005-0000-0000-00000B080000}"/>
    <cellStyle name="20% - Accent2 3 2 3 2 2 3" xfId="1922" xr:uid="{00000000-0005-0000-0000-00000C080000}"/>
    <cellStyle name="20% - Accent2 3 2 3 2 2 3 2" xfId="1923" xr:uid="{00000000-0005-0000-0000-00000D080000}"/>
    <cellStyle name="20% - Accent2 3 2 3 2 2 4" xfId="1924" xr:uid="{00000000-0005-0000-0000-00000E080000}"/>
    <cellStyle name="20% - Accent2 3 2 3 2 3" xfId="1925" xr:uid="{00000000-0005-0000-0000-00000F080000}"/>
    <cellStyle name="20% - Accent2 3 2 3 2 3 2" xfId="1926" xr:uid="{00000000-0005-0000-0000-000010080000}"/>
    <cellStyle name="20% - Accent2 3 2 3 2 3 2 2" xfId="1927" xr:uid="{00000000-0005-0000-0000-000011080000}"/>
    <cellStyle name="20% - Accent2 3 2 3 2 3 3" xfId="1928" xr:uid="{00000000-0005-0000-0000-000012080000}"/>
    <cellStyle name="20% - Accent2 3 2 3 2 4" xfId="1929" xr:uid="{00000000-0005-0000-0000-000013080000}"/>
    <cellStyle name="20% - Accent2 3 2 3 2 4 2" xfId="1930" xr:uid="{00000000-0005-0000-0000-000014080000}"/>
    <cellStyle name="20% - Accent2 3 2 3 2 5" xfId="1931" xr:uid="{00000000-0005-0000-0000-000015080000}"/>
    <cellStyle name="20% - Accent2 3 2 3 3" xfId="1932" xr:uid="{00000000-0005-0000-0000-000016080000}"/>
    <cellStyle name="20% - Accent2 3 2 3 3 2" xfId="1933" xr:uid="{00000000-0005-0000-0000-000017080000}"/>
    <cellStyle name="20% - Accent2 3 2 3 3 2 2" xfId="1934" xr:uid="{00000000-0005-0000-0000-000018080000}"/>
    <cellStyle name="20% - Accent2 3 2 3 3 2 2 2" xfId="1935" xr:uid="{00000000-0005-0000-0000-000019080000}"/>
    <cellStyle name="20% - Accent2 3 2 3 3 2 2 2 2" xfId="1936" xr:uid="{00000000-0005-0000-0000-00001A080000}"/>
    <cellStyle name="20% - Accent2 3 2 3 3 2 2 3" xfId="1937" xr:uid="{00000000-0005-0000-0000-00001B080000}"/>
    <cellStyle name="20% - Accent2 3 2 3 3 2 3" xfId="1938" xr:uid="{00000000-0005-0000-0000-00001C080000}"/>
    <cellStyle name="20% - Accent2 3 2 3 3 2 3 2" xfId="1939" xr:uid="{00000000-0005-0000-0000-00001D080000}"/>
    <cellStyle name="20% - Accent2 3 2 3 3 2 4" xfId="1940" xr:uid="{00000000-0005-0000-0000-00001E080000}"/>
    <cellStyle name="20% - Accent2 3 2 3 3 3" xfId="1941" xr:uid="{00000000-0005-0000-0000-00001F080000}"/>
    <cellStyle name="20% - Accent2 3 2 3 3 3 2" xfId="1942" xr:uid="{00000000-0005-0000-0000-000020080000}"/>
    <cellStyle name="20% - Accent2 3 2 3 3 3 2 2" xfId="1943" xr:uid="{00000000-0005-0000-0000-000021080000}"/>
    <cellStyle name="20% - Accent2 3 2 3 3 3 3" xfId="1944" xr:uid="{00000000-0005-0000-0000-000022080000}"/>
    <cellStyle name="20% - Accent2 3 2 3 3 4" xfId="1945" xr:uid="{00000000-0005-0000-0000-000023080000}"/>
    <cellStyle name="20% - Accent2 3 2 3 3 4 2" xfId="1946" xr:uid="{00000000-0005-0000-0000-000024080000}"/>
    <cellStyle name="20% - Accent2 3 2 3 3 5" xfId="1947" xr:uid="{00000000-0005-0000-0000-000025080000}"/>
    <cellStyle name="20% - Accent2 3 2 3 4" xfId="1948" xr:uid="{00000000-0005-0000-0000-000026080000}"/>
    <cellStyle name="20% - Accent2 3 2 3 4 2" xfId="1949" xr:uid="{00000000-0005-0000-0000-000027080000}"/>
    <cellStyle name="20% - Accent2 3 2 3 4 2 2" xfId="1950" xr:uid="{00000000-0005-0000-0000-000028080000}"/>
    <cellStyle name="20% - Accent2 3 2 3 4 2 2 2" xfId="1951" xr:uid="{00000000-0005-0000-0000-000029080000}"/>
    <cellStyle name="20% - Accent2 3 2 3 4 2 3" xfId="1952" xr:uid="{00000000-0005-0000-0000-00002A080000}"/>
    <cellStyle name="20% - Accent2 3 2 3 4 3" xfId="1953" xr:uid="{00000000-0005-0000-0000-00002B080000}"/>
    <cellStyle name="20% - Accent2 3 2 3 4 3 2" xfId="1954" xr:uid="{00000000-0005-0000-0000-00002C080000}"/>
    <cellStyle name="20% - Accent2 3 2 3 4 4" xfId="1955" xr:uid="{00000000-0005-0000-0000-00002D080000}"/>
    <cellStyle name="20% - Accent2 3 2 3 5" xfId="1956" xr:uid="{00000000-0005-0000-0000-00002E080000}"/>
    <cellStyle name="20% - Accent2 3 2 3 5 2" xfId="1957" xr:uid="{00000000-0005-0000-0000-00002F080000}"/>
    <cellStyle name="20% - Accent2 3 2 3 5 2 2" xfId="1958" xr:uid="{00000000-0005-0000-0000-000030080000}"/>
    <cellStyle name="20% - Accent2 3 2 3 5 3" xfId="1959" xr:uid="{00000000-0005-0000-0000-000031080000}"/>
    <cellStyle name="20% - Accent2 3 2 3 6" xfId="1960" xr:uid="{00000000-0005-0000-0000-000032080000}"/>
    <cellStyle name="20% - Accent2 3 2 3 6 2" xfId="1961" xr:uid="{00000000-0005-0000-0000-000033080000}"/>
    <cellStyle name="20% - Accent2 3 2 3 7" xfId="1962" xr:uid="{00000000-0005-0000-0000-000034080000}"/>
    <cellStyle name="20% - Accent2 3 2 4" xfId="1963" xr:uid="{00000000-0005-0000-0000-000035080000}"/>
    <cellStyle name="20% - Accent2 3 2 4 2" xfId="1964" xr:uid="{00000000-0005-0000-0000-000036080000}"/>
    <cellStyle name="20% - Accent2 3 2 4 2 2" xfId="1965" xr:uid="{00000000-0005-0000-0000-000037080000}"/>
    <cellStyle name="20% - Accent2 3 2 4 2 2 2" xfId="1966" xr:uid="{00000000-0005-0000-0000-000038080000}"/>
    <cellStyle name="20% - Accent2 3 2 4 2 2 2 2" xfId="1967" xr:uid="{00000000-0005-0000-0000-000039080000}"/>
    <cellStyle name="20% - Accent2 3 2 4 2 2 3" xfId="1968" xr:uid="{00000000-0005-0000-0000-00003A080000}"/>
    <cellStyle name="20% - Accent2 3 2 4 2 3" xfId="1969" xr:uid="{00000000-0005-0000-0000-00003B080000}"/>
    <cellStyle name="20% - Accent2 3 2 4 2 3 2" xfId="1970" xr:uid="{00000000-0005-0000-0000-00003C080000}"/>
    <cellStyle name="20% - Accent2 3 2 4 2 4" xfId="1971" xr:uid="{00000000-0005-0000-0000-00003D080000}"/>
    <cellStyle name="20% - Accent2 3 2 4 3" xfId="1972" xr:uid="{00000000-0005-0000-0000-00003E080000}"/>
    <cellStyle name="20% - Accent2 3 2 4 3 2" xfId="1973" xr:uid="{00000000-0005-0000-0000-00003F080000}"/>
    <cellStyle name="20% - Accent2 3 2 4 3 2 2" xfId="1974" xr:uid="{00000000-0005-0000-0000-000040080000}"/>
    <cellStyle name="20% - Accent2 3 2 4 3 3" xfId="1975" xr:uid="{00000000-0005-0000-0000-000041080000}"/>
    <cellStyle name="20% - Accent2 3 2 4 4" xfId="1976" xr:uid="{00000000-0005-0000-0000-000042080000}"/>
    <cellStyle name="20% - Accent2 3 2 4 4 2" xfId="1977" xr:uid="{00000000-0005-0000-0000-000043080000}"/>
    <cellStyle name="20% - Accent2 3 2 4 5" xfId="1978" xr:uid="{00000000-0005-0000-0000-000044080000}"/>
    <cellStyle name="20% - Accent2 3 2 5" xfId="1979" xr:uid="{00000000-0005-0000-0000-000045080000}"/>
    <cellStyle name="20% - Accent2 3 2 5 2" xfId="1980" xr:uid="{00000000-0005-0000-0000-000046080000}"/>
    <cellStyle name="20% - Accent2 3 2 5 2 2" xfId="1981" xr:uid="{00000000-0005-0000-0000-000047080000}"/>
    <cellStyle name="20% - Accent2 3 2 5 2 2 2" xfId="1982" xr:uid="{00000000-0005-0000-0000-000048080000}"/>
    <cellStyle name="20% - Accent2 3 2 5 2 2 2 2" xfId="1983" xr:uid="{00000000-0005-0000-0000-000049080000}"/>
    <cellStyle name="20% - Accent2 3 2 5 2 2 3" xfId="1984" xr:uid="{00000000-0005-0000-0000-00004A080000}"/>
    <cellStyle name="20% - Accent2 3 2 5 2 3" xfId="1985" xr:uid="{00000000-0005-0000-0000-00004B080000}"/>
    <cellStyle name="20% - Accent2 3 2 5 2 3 2" xfId="1986" xr:uid="{00000000-0005-0000-0000-00004C080000}"/>
    <cellStyle name="20% - Accent2 3 2 5 2 4" xfId="1987" xr:uid="{00000000-0005-0000-0000-00004D080000}"/>
    <cellStyle name="20% - Accent2 3 2 5 3" xfId="1988" xr:uid="{00000000-0005-0000-0000-00004E080000}"/>
    <cellStyle name="20% - Accent2 3 2 5 3 2" xfId="1989" xr:uid="{00000000-0005-0000-0000-00004F080000}"/>
    <cellStyle name="20% - Accent2 3 2 5 3 2 2" xfId="1990" xr:uid="{00000000-0005-0000-0000-000050080000}"/>
    <cellStyle name="20% - Accent2 3 2 5 3 3" xfId="1991" xr:uid="{00000000-0005-0000-0000-000051080000}"/>
    <cellStyle name="20% - Accent2 3 2 5 4" xfId="1992" xr:uid="{00000000-0005-0000-0000-000052080000}"/>
    <cellStyle name="20% - Accent2 3 2 5 4 2" xfId="1993" xr:uid="{00000000-0005-0000-0000-000053080000}"/>
    <cellStyle name="20% - Accent2 3 2 5 5" xfId="1994" xr:uid="{00000000-0005-0000-0000-000054080000}"/>
    <cellStyle name="20% - Accent2 3 2 6" xfId="1995" xr:uid="{00000000-0005-0000-0000-000055080000}"/>
    <cellStyle name="20% - Accent2 3 2 6 2" xfId="1996" xr:uid="{00000000-0005-0000-0000-000056080000}"/>
    <cellStyle name="20% - Accent2 3 2 6 2 2" xfId="1997" xr:uid="{00000000-0005-0000-0000-000057080000}"/>
    <cellStyle name="20% - Accent2 3 2 6 2 2 2" xfId="1998" xr:uid="{00000000-0005-0000-0000-000058080000}"/>
    <cellStyle name="20% - Accent2 3 2 6 2 3" xfId="1999" xr:uid="{00000000-0005-0000-0000-000059080000}"/>
    <cellStyle name="20% - Accent2 3 2 6 3" xfId="2000" xr:uid="{00000000-0005-0000-0000-00005A080000}"/>
    <cellStyle name="20% - Accent2 3 2 6 3 2" xfId="2001" xr:uid="{00000000-0005-0000-0000-00005B080000}"/>
    <cellStyle name="20% - Accent2 3 2 6 4" xfId="2002" xr:uid="{00000000-0005-0000-0000-00005C080000}"/>
    <cellStyle name="20% - Accent2 3 2 7" xfId="2003" xr:uid="{00000000-0005-0000-0000-00005D080000}"/>
    <cellStyle name="20% - Accent2 3 2 7 2" xfId="2004" xr:uid="{00000000-0005-0000-0000-00005E080000}"/>
    <cellStyle name="20% - Accent2 3 2 7 2 2" xfId="2005" xr:uid="{00000000-0005-0000-0000-00005F080000}"/>
    <cellStyle name="20% - Accent2 3 2 7 3" xfId="2006" xr:uid="{00000000-0005-0000-0000-000060080000}"/>
    <cellStyle name="20% - Accent2 3 2 8" xfId="2007" xr:uid="{00000000-0005-0000-0000-000061080000}"/>
    <cellStyle name="20% - Accent2 3 2 8 2" xfId="2008" xr:uid="{00000000-0005-0000-0000-000062080000}"/>
    <cellStyle name="20% - Accent2 3 2 9" xfId="2009" xr:uid="{00000000-0005-0000-0000-000063080000}"/>
    <cellStyle name="20% - Accent2 3 3" xfId="2010" xr:uid="{00000000-0005-0000-0000-000064080000}"/>
    <cellStyle name="20% - Accent2 3 3 2" xfId="2011" xr:uid="{00000000-0005-0000-0000-000065080000}"/>
    <cellStyle name="20% - Accent2 3 3 2 2" xfId="2012" xr:uid="{00000000-0005-0000-0000-000066080000}"/>
    <cellStyle name="20% - Accent2 3 3 2 2 2" xfId="2013" xr:uid="{00000000-0005-0000-0000-000067080000}"/>
    <cellStyle name="20% - Accent2 3 3 2 2 2 2" xfId="2014" xr:uid="{00000000-0005-0000-0000-000068080000}"/>
    <cellStyle name="20% - Accent2 3 3 2 2 3" xfId="2015" xr:uid="{00000000-0005-0000-0000-000069080000}"/>
    <cellStyle name="20% - Accent2 3 3 2 3" xfId="2016" xr:uid="{00000000-0005-0000-0000-00006A080000}"/>
    <cellStyle name="20% - Accent2 3 3 2 3 2" xfId="2017" xr:uid="{00000000-0005-0000-0000-00006B080000}"/>
    <cellStyle name="20% - Accent2 3 3 2 4" xfId="2018" xr:uid="{00000000-0005-0000-0000-00006C080000}"/>
    <cellStyle name="20% - Accent2 3 3 3" xfId="2019" xr:uid="{00000000-0005-0000-0000-00006D080000}"/>
    <cellStyle name="20% - Accent2 3 3 3 2" xfId="2020" xr:uid="{00000000-0005-0000-0000-00006E080000}"/>
    <cellStyle name="20% - Accent2 3 3 3 2 2" xfId="2021" xr:uid="{00000000-0005-0000-0000-00006F080000}"/>
    <cellStyle name="20% - Accent2 3 3 3 3" xfId="2022" xr:uid="{00000000-0005-0000-0000-000070080000}"/>
    <cellStyle name="20% - Accent2 3 3 4" xfId="2023" xr:uid="{00000000-0005-0000-0000-000071080000}"/>
    <cellStyle name="20% - Accent2 3 3 4 2" xfId="2024" xr:uid="{00000000-0005-0000-0000-000072080000}"/>
    <cellStyle name="20% - Accent2 3 3 5" xfId="2025" xr:uid="{00000000-0005-0000-0000-000073080000}"/>
    <cellStyle name="20% - Accent2 3 4" xfId="2026" xr:uid="{00000000-0005-0000-0000-000074080000}"/>
    <cellStyle name="20% - Accent2 3 4 2" xfId="2027" xr:uid="{00000000-0005-0000-0000-000075080000}"/>
    <cellStyle name="20% - Accent2 3 4 2 2" xfId="2028" xr:uid="{00000000-0005-0000-0000-000076080000}"/>
    <cellStyle name="20% - Accent2 3 4 2 2 2" xfId="2029" xr:uid="{00000000-0005-0000-0000-000077080000}"/>
    <cellStyle name="20% - Accent2 3 4 2 3" xfId="2030" xr:uid="{00000000-0005-0000-0000-000078080000}"/>
    <cellStyle name="20% - Accent2 3 4 3" xfId="2031" xr:uid="{00000000-0005-0000-0000-000079080000}"/>
    <cellStyle name="20% - Accent2 3 4 3 2" xfId="2032" xr:uid="{00000000-0005-0000-0000-00007A080000}"/>
    <cellStyle name="20% - Accent2 3 4 4" xfId="2033" xr:uid="{00000000-0005-0000-0000-00007B080000}"/>
    <cellStyle name="20% - Accent2 3 5" xfId="2034" xr:uid="{00000000-0005-0000-0000-00007C080000}"/>
    <cellStyle name="20% - Accent2 4" xfId="2035" xr:uid="{00000000-0005-0000-0000-00007D080000}"/>
    <cellStyle name="20% - Accent2 4 2" xfId="2036" xr:uid="{00000000-0005-0000-0000-00007E080000}"/>
    <cellStyle name="20% - Accent2 4 2 2" xfId="2037" xr:uid="{00000000-0005-0000-0000-00007F080000}"/>
    <cellStyle name="20% - Accent2 4 2 2 2" xfId="2038" xr:uid="{00000000-0005-0000-0000-000080080000}"/>
    <cellStyle name="20% - Accent2 4 2 2 2 2" xfId="2039" xr:uid="{00000000-0005-0000-0000-000081080000}"/>
    <cellStyle name="20% - Accent2 4 2 2 2 2 2" xfId="2040" xr:uid="{00000000-0005-0000-0000-000082080000}"/>
    <cellStyle name="20% - Accent2 4 2 2 2 3" xfId="2041" xr:uid="{00000000-0005-0000-0000-000083080000}"/>
    <cellStyle name="20% - Accent2 4 2 2 3" xfId="2042" xr:uid="{00000000-0005-0000-0000-000084080000}"/>
    <cellStyle name="20% - Accent2 4 2 2 3 2" xfId="2043" xr:uid="{00000000-0005-0000-0000-000085080000}"/>
    <cellStyle name="20% - Accent2 4 2 2 4" xfId="2044" xr:uid="{00000000-0005-0000-0000-000086080000}"/>
    <cellStyle name="20% - Accent2 4 2 3" xfId="2045" xr:uid="{00000000-0005-0000-0000-000087080000}"/>
    <cellStyle name="20% - Accent2 4 2 3 2" xfId="2046" xr:uid="{00000000-0005-0000-0000-000088080000}"/>
    <cellStyle name="20% - Accent2 4 2 3 2 2" xfId="2047" xr:uid="{00000000-0005-0000-0000-000089080000}"/>
    <cellStyle name="20% - Accent2 4 2 3 3" xfId="2048" xr:uid="{00000000-0005-0000-0000-00008A080000}"/>
    <cellStyle name="20% - Accent2 4 2 4" xfId="2049" xr:uid="{00000000-0005-0000-0000-00008B080000}"/>
    <cellStyle name="20% - Accent2 4 2 4 2" xfId="2050" xr:uid="{00000000-0005-0000-0000-00008C080000}"/>
    <cellStyle name="20% - Accent2 4 2 5" xfId="2051" xr:uid="{00000000-0005-0000-0000-00008D080000}"/>
    <cellStyle name="20% - Accent2 5" xfId="2052" xr:uid="{00000000-0005-0000-0000-00008E080000}"/>
    <cellStyle name="20% - Accent2 5 2" xfId="2053" xr:uid="{00000000-0005-0000-0000-00008F080000}"/>
    <cellStyle name="20% - Accent2 5 2 2" xfId="2054" xr:uid="{00000000-0005-0000-0000-000090080000}"/>
    <cellStyle name="20% - Accent2 5 2 2 2" xfId="2055" xr:uid="{00000000-0005-0000-0000-000091080000}"/>
    <cellStyle name="20% - Accent2 5 2 3" xfId="2056" xr:uid="{00000000-0005-0000-0000-000092080000}"/>
    <cellStyle name="20% - Accent2 5 3" xfId="2057" xr:uid="{00000000-0005-0000-0000-000093080000}"/>
    <cellStyle name="20% - Accent2 5 3 2" xfId="2058" xr:uid="{00000000-0005-0000-0000-000094080000}"/>
    <cellStyle name="20% - Accent2 5 4" xfId="2059" xr:uid="{00000000-0005-0000-0000-000095080000}"/>
    <cellStyle name="20% - Accent2 6" xfId="2060" xr:uid="{00000000-0005-0000-0000-000096080000}"/>
    <cellStyle name="20% - Accent2 6 2" xfId="2061" xr:uid="{00000000-0005-0000-0000-000097080000}"/>
    <cellStyle name="20% - Accent2 6 2 2" xfId="2062" xr:uid="{00000000-0005-0000-0000-000098080000}"/>
    <cellStyle name="20% - Accent2 6 3" xfId="2063" xr:uid="{00000000-0005-0000-0000-000099080000}"/>
    <cellStyle name="20% - Accent2 7" xfId="2064" xr:uid="{00000000-0005-0000-0000-00009A080000}"/>
    <cellStyle name="20% - Accent2 7 2" xfId="2065" xr:uid="{00000000-0005-0000-0000-00009B080000}"/>
    <cellStyle name="20% - Accent2 8" xfId="2066" xr:uid="{00000000-0005-0000-0000-00009C080000}"/>
    <cellStyle name="20% - Accent3 2" xfId="2067" xr:uid="{00000000-0005-0000-0000-00009D080000}"/>
    <cellStyle name="20% - Accent3 2 10" xfId="2068" xr:uid="{00000000-0005-0000-0000-00009E080000}"/>
    <cellStyle name="20% - Accent3 2 10 2" xfId="2069" xr:uid="{00000000-0005-0000-0000-00009F080000}"/>
    <cellStyle name="20% - Accent3 2 10 2 2" xfId="2070" xr:uid="{00000000-0005-0000-0000-0000A0080000}"/>
    <cellStyle name="20% - Accent3 2 10 2 2 2" xfId="2071" xr:uid="{00000000-0005-0000-0000-0000A1080000}"/>
    <cellStyle name="20% - Accent3 2 10 2 3" xfId="2072" xr:uid="{00000000-0005-0000-0000-0000A2080000}"/>
    <cellStyle name="20% - Accent3 2 10 3" xfId="2073" xr:uid="{00000000-0005-0000-0000-0000A3080000}"/>
    <cellStyle name="20% - Accent3 2 10 3 2" xfId="2074" xr:uid="{00000000-0005-0000-0000-0000A4080000}"/>
    <cellStyle name="20% - Accent3 2 10 4" xfId="2075" xr:uid="{00000000-0005-0000-0000-0000A5080000}"/>
    <cellStyle name="20% - Accent3 2 11" xfId="2076" xr:uid="{00000000-0005-0000-0000-0000A6080000}"/>
    <cellStyle name="20% - Accent3 2 11 2" xfId="2077" xr:uid="{00000000-0005-0000-0000-0000A7080000}"/>
    <cellStyle name="20% - Accent3 2 11 2 2" xfId="2078" xr:uid="{00000000-0005-0000-0000-0000A8080000}"/>
    <cellStyle name="20% - Accent3 2 11 3" xfId="2079" xr:uid="{00000000-0005-0000-0000-0000A9080000}"/>
    <cellStyle name="20% - Accent3 2 12" xfId="2080" xr:uid="{00000000-0005-0000-0000-0000AA080000}"/>
    <cellStyle name="20% - Accent3 2 12 2" xfId="2081" xr:uid="{00000000-0005-0000-0000-0000AB080000}"/>
    <cellStyle name="20% - Accent3 2 13" xfId="2082" xr:uid="{00000000-0005-0000-0000-0000AC080000}"/>
    <cellStyle name="20% - Accent3 2 2" xfId="2083" xr:uid="{00000000-0005-0000-0000-0000AD080000}"/>
    <cellStyle name="20% - Accent3 2 2 2" xfId="2084" xr:uid="{00000000-0005-0000-0000-0000AE080000}"/>
    <cellStyle name="20% - Accent3 2 3" xfId="2085" xr:uid="{00000000-0005-0000-0000-0000AF080000}"/>
    <cellStyle name="20% - Accent3 2 3 2" xfId="2086" xr:uid="{00000000-0005-0000-0000-0000B0080000}"/>
    <cellStyle name="20% - Accent3 2 3 2 2" xfId="2087" xr:uid="{00000000-0005-0000-0000-0000B1080000}"/>
    <cellStyle name="20% - Accent3 2 3 2 2 2" xfId="2088" xr:uid="{00000000-0005-0000-0000-0000B2080000}"/>
    <cellStyle name="20% - Accent3 2 3 2 2 2 2" xfId="2089" xr:uid="{00000000-0005-0000-0000-0000B3080000}"/>
    <cellStyle name="20% - Accent3 2 3 2 2 2 2 2" xfId="2090" xr:uid="{00000000-0005-0000-0000-0000B4080000}"/>
    <cellStyle name="20% - Accent3 2 3 2 2 2 2 2 2" xfId="2091" xr:uid="{00000000-0005-0000-0000-0000B5080000}"/>
    <cellStyle name="20% - Accent3 2 3 2 2 2 2 2 2 2" xfId="2092" xr:uid="{00000000-0005-0000-0000-0000B6080000}"/>
    <cellStyle name="20% - Accent3 2 3 2 2 2 2 2 3" xfId="2093" xr:uid="{00000000-0005-0000-0000-0000B7080000}"/>
    <cellStyle name="20% - Accent3 2 3 2 2 2 2 3" xfId="2094" xr:uid="{00000000-0005-0000-0000-0000B8080000}"/>
    <cellStyle name="20% - Accent3 2 3 2 2 2 2 3 2" xfId="2095" xr:uid="{00000000-0005-0000-0000-0000B9080000}"/>
    <cellStyle name="20% - Accent3 2 3 2 2 2 2 4" xfId="2096" xr:uid="{00000000-0005-0000-0000-0000BA080000}"/>
    <cellStyle name="20% - Accent3 2 3 2 2 2 3" xfId="2097" xr:uid="{00000000-0005-0000-0000-0000BB080000}"/>
    <cellStyle name="20% - Accent3 2 3 2 2 2 3 2" xfId="2098" xr:uid="{00000000-0005-0000-0000-0000BC080000}"/>
    <cellStyle name="20% - Accent3 2 3 2 2 2 3 2 2" xfId="2099" xr:uid="{00000000-0005-0000-0000-0000BD080000}"/>
    <cellStyle name="20% - Accent3 2 3 2 2 2 3 3" xfId="2100" xr:uid="{00000000-0005-0000-0000-0000BE080000}"/>
    <cellStyle name="20% - Accent3 2 3 2 2 2 4" xfId="2101" xr:uid="{00000000-0005-0000-0000-0000BF080000}"/>
    <cellStyle name="20% - Accent3 2 3 2 2 2 4 2" xfId="2102" xr:uid="{00000000-0005-0000-0000-0000C0080000}"/>
    <cellStyle name="20% - Accent3 2 3 2 2 2 5" xfId="2103" xr:uid="{00000000-0005-0000-0000-0000C1080000}"/>
    <cellStyle name="20% - Accent3 2 3 2 2 3" xfId="2104" xr:uid="{00000000-0005-0000-0000-0000C2080000}"/>
    <cellStyle name="20% - Accent3 2 3 2 2 3 2" xfId="2105" xr:uid="{00000000-0005-0000-0000-0000C3080000}"/>
    <cellStyle name="20% - Accent3 2 3 2 2 3 2 2" xfId="2106" xr:uid="{00000000-0005-0000-0000-0000C4080000}"/>
    <cellStyle name="20% - Accent3 2 3 2 2 3 2 2 2" xfId="2107" xr:uid="{00000000-0005-0000-0000-0000C5080000}"/>
    <cellStyle name="20% - Accent3 2 3 2 2 3 2 2 2 2" xfId="2108" xr:uid="{00000000-0005-0000-0000-0000C6080000}"/>
    <cellStyle name="20% - Accent3 2 3 2 2 3 2 2 3" xfId="2109" xr:uid="{00000000-0005-0000-0000-0000C7080000}"/>
    <cellStyle name="20% - Accent3 2 3 2 2 3 2 3" xfId="2110" xr:uid="{00000000-0005-0000-0000-0000C8080000}"/>
    <cellStyle name="20% - Accent3 2 3 2 2 3 2 3 2" xfId="2111" xr:uid="{00000000-0005-0000-0000-0000C9080000}"/>
    <cellStyle name="20% - Accent3 2 3 2 2 3 2 4" xfId="2112" xr:uid="{00000000-0005-0000-0000-0000CA080000}"/>
    <cellStyle name="20% - Accent3 2 3 2 2 3 3" xfId="2113" xr:uid="{00000000-0005-0000-0000-0000CB080000}"/>
    <cellStyle name="20% - Accent3 2 3 2 2 3 3 2" xfId="2114" xr:uid="{00000000-0005-0000-0000-0000CC080000}"/>
    <cellStyle name="20% - Accent3 2 3 2 2 3 3 2 2" xfId="2115" xr:uid="{00000000-0005-0000-0000-0000CD080000}"/>
    <cellStyle name="20% - Accent3 2 3 2 2 3 3 3" xfId="2116" xr:uid="{00000000-0005-0000-0000-0000CE080000}"/>
    <cellStyle name="20% - Accent3 2 3 2 2 3 4" xfId="2117" xr:uid="{00000000-0005-0000-0000-0000CF080000}"/>
    <cellStyle name="20% - Accent3 2 3 2 2 3 4 2" xfId="2118" xr:uid="{00000000-0005-0000-0000-0000D0080000}"/>
    <cellStyle name="20% - Accent3 2 3 2 2 3 5" xfId="2119" xr:uid="{00000000-0005-0000-0000-0000D1080000}"/>
    <cellStyle name="20% - Accent3 2 3 2 2 4" xfId="2120" xr:uid="{00000000-0005-0000-0000-0000D2080000}"/>
    <cellStyle name="20% - Accent3 2 3 2 2 4 2" xfId="2121" xr:uid="{00000000-0005-0000-0000-0000D3080000}"/>
    <cellStyle name="20% - Accent3 2 3 2 2 4 2 2" xfId="2122" xr:uid="{00000000-0005-0000-0000-0000D4080000}"/>
    <cellStyle name="20% - Accent3 2 3 2 2 4 2 2 2" xfId="2123" xr:uid="{00000000-0005-0000-0000-0000D5080000}"/>
    <cellStyle name="20% - Accent3 2 3 2 2 4 2 3" xfId="2124" xr:uid="{00000000-0005-0000-0000-0000D6080000}"/>
    <cellStyle name="20% - Accent3 2 3 2 2 4 3" xfId="2125" xr:uid="{00000000-0005-0000-0000-0000D7080000}"/>
    <cellStyle name="20% - Accent3 2 3 2 2 4 3 2" xfId="2126" xr:uid="{00000000-0005-0000-0000-0000D8080000}"/>
    <cellStyle name="20% - Accent3 2 3 2 2 4 4" xfId="2127" xr:uid="{00000000-0005-0000-0000-0000D9080000}"/>
    <cellStyle name="20% - Accent3 2 3 2 2 5" xfId="2128" xr:uid="{00000000-0005-0000-0000-0000DA080000}"/>
    <cellStyle name="20% - Accent3 2 3 2 2 5 2" xfId="2129" xr:uid="{00000000-0005-0000-0000-0000DB080000}"/>
    <cellStyle name="20% - Accent3 2 3 2 2 5 2 2" xfId="2130" xr:uid="{00000000-0005-0000-0000-0000DC080000}"/>
    <cellStyle name="20% - Accent3 2 3 2 2 5 3" xfId="2131" xr:uid="{00000000-0005-0000-0000-0000DD080000}"/>
    <cellStyle name="20% - Accent3 2 3 2 2 6" xfId="2132" xr:uid="{00000000-0005-0000-0000-0000DE080000}"/>
    <cellStyle name="20% - Accent3 2 3 2 2 6 2" xfId="2133" xr:uid="{00000000-0005-0000-0000-0000DF080000}"/>
    <cellStyle name="20% - Accent3 2 3 2 2 7" xfId="2134" xr:uid="{00000000-0005-0000-0000-0000E0080000}"/>
    <cellStyle name="20% - Accent3 2 3 2 3" xfId="2135" xr:uid="{00000000-0005-0000-0000-0000E1080000}"/>
    <cellStyle name="20% - Accent3 2 3 2 3 2" xfId="2136" xr:uid="{00000000-0005-0000-0000-0000E2080000}"/>
    <cellStyle name="20% - Accent3 2 3 2 3 2 2" xfId="2137" xr:uid="{00000000-0005-0000-0000-0000E3080000}"/>
    <cellStyle name="20% - Accent3 2 3 2 3 2 2 2" xfId="2138" xr:uid="{00000000-0005-0000-0000-0000E4080000}"/>
    <cellStyle name="20% - Accent3 2 3 2 3 2 2 2 2" xfId="2139" xr:uid="{00000000-0005-0000-0000-0000E5080000}"/>
    <cellStyle name="20% - Accent3 2 3 2 3 2 2 3" xfId="2140" xr:uid="{00000000-0005-0000-0000-0000E6080000}"/>
    <cellStyle name="20% - Accent3 2 3 2 3 2 3" xfId="2141" xr:uid="{00000000-0005-0000-0000-0000E7080000}"/>
    <cellStyle name="20% - Accent3 2 3 2 3 2 3 2" xfId="2142" xr:uid="{00000000-0005-0000-0000-0000E8080000}"/>
    <cellStyle name="20% - Accent3 2 3 2 3 2 4" xfId="2143" xr:uid="{00000000-0005-0000-0000-0000E9080000}"/>
    <cellStyle name="20% - Accent3 2 3 2 3 3" xfId="2144" xr:uid="{00000000-0005-0000-0000-0000EA080000}"/>
    <cellStyle name="20% - Accent3 2 3 2 3 3 2" xfId="2145" xr:uid="{00000000-0005-0000-0000-0000EB080000}"/>
    <cellStyle name="20% - Accent3 2 3 2 3 3 2 2" xfId="2146" xr:uid="{00000000-0005-0000-0000-0000EC080000}"/>
    <cellStyle name="20% - Accent3 2 3 2 3 3 3" xfId="2147" xr:uid="{00000000-0005-0000-0000-0000ED080000}"/>
    <cellStyle name="20% - Accent3 2 3 2 3 4" xfId="2148" xr:uid="{00000000-0005-0000-0000-0000EE080000}"/>
    <cellStyle name="20% - Accent3 2 3 2 3 4 2" xfId="2149" xr:uid="{00000000-0005-0000-0000-0000EF080000}"/>
    <cellStyle name="20% - Accent3 2 3 2 3 5" xfId="2150" xr:uid="{00000000-0005-0000-0000-0000F0080000}"/>
    <cellStyle name="20% - Accent3 2 3 2 4" xfId="2151" xr:uid="{00000000-0005-0000-0000-0000F1080000}"/>
    <cellStyle name="20% - Accent3 2 3 2 4 2" xfId="2152" xr:uid="{00000000-0005-0000-0000-0000F2080000}"/>
    <cellStyle name="20% - Accent3 2 3 2 4 2 2" xfId="2153" xr:uid="{00000000-0005-0000-0000-0000F3080000}"/>
    <cellStyle name="20% - Accent3 2 3 2 4 2 2 2" xfId="2154" xr:uid="{00000000-0005-0000-0000-0000F4080000}"/>
    <cellStyle name="20% - Accent3 2 3 2 4 2 2 2 2" xfId="2155" xr:uid="{00000000-0005-0000-0000-0000F5080000}"/>
    <cellStyle name="20% - Accent3 2 3 2 4 2 2 3" xfId="2156" xr:uid="{00000000-0005-0000-0000-0000F6080000}"/>
    <cellStyle name="20% - Accent3 2 3 2 4 2 3" xfId="2157" xr:uid="{00000000-0005-0000-0000-0000F7080000}"/>
    <cellStyle name="20% - Accent3 2 3 2 4 2 3 2" xfId="2158" xr:uid="{00000000-0005-0000-0000-0000F8080000}"/>
    <cellStyle name="20% - Accent3 2 3 2 4 2 4" xfId="2159" xr:uid="{00000000-0005-0000-0000-0000F9080000}"/>
    <cellStyle name="20% - Accent3 2 3 2 4 3" xfId="2160" xr:uid="{00000000-0005-0000-0000-0000FA080000}"/>
    <cellStyle name="20% - Accent3 2 3 2 4 3 2" xfId="2161" xr:uid="{00000000-0005-0000-0000-0000FB080000}"/>
    <cellStyle name="20% - Accent3 2 3 2 4 3 2 2" xfId="2162" xr:uid="{00000000-0005-0000-0000-0000FC080000}"/>
    <cellStyle name="20% - Accent3 2 3 2 4 3 3" xfId="2163" xr:uid="{00000000-0005-0000-0000-0000FD080000}"/>
    <cellStyle name="20% - Accent3 2 3 2 4 4" xfId="2164" xr:uid="{00000000-0005-0000-0000-0000FE080000}"/>
    <cellStyle name="20% - Accent3 2 3 2 4 4 2" xfId="2165" xr:uid="{00000000-0005-0000-0000-0000FF080000}"/>
    <cellStyle name="20% - Accent3 2 3 2 4 5" xfId="2166" xr:uid="{00000000-0005-0000-0000-000000090000}"/>
    <cellStyle name="20% - Accent3 2 3 2 5" xfId="2167" xr:uid="{00000000-0005-0000-0000-000001090000}"/>
    <cellStyle name="20% - Accent3 2 3 2 5 2" xfId="2168" xr:uid="{00000000-0005-0000-0000-000002090000}"/>
    <cellStyle name="20% - Accent3 2 3 2 5 2 2" xfId="2169" xr:uid="{00000000-0005-0000-0000-000003090000}"/>
    <cellStyle name="20% - Accent3 2 3 2 5 2 2 2" xfId="2170" xr:uid="{00000000-0005-0000-0000-000004090000}"/>
    <cellStyle name="20% - Accent3 2 3 2 5 2 3" xfId="2171" xr:uid="{00000000-0005-0000-0000-000005090000}"/>
    <cellStyle name="20% - Accent3 2 3 2 5 3" xfId="2172" xr:uid="{00000000-0005-0000-0000-000006090000}"/>
    <cellStyle name="20% - Accent3 2 3 2 5 3 2" xfId="2173" xr:uid="{00000000-0005-0000-0000-000007090000}"/>
    <cellStyle name="20% - Accent3 2 3 2 5 4" xfId="2174" xr:uid="{00000000-0005-0000-0000-000008090000}"/>
    <cellStyle name="20% - Accent3 2 3 2 6" xfId="2175" xr:uid="{00000000-0005-0000-0000-000009090000}"/>
    <cellStyle name="20% - Accent3 2 3 2 6 2" xfId="2176" xr:uid="{00000000-0005-0000-0000-00000A090000}"/>
    <cellStyle name="20% - Accent3 2 3 2 6 2 2" xfId="2177" xr:uid="{00000000-0005-0000-0000-00000B090000}"/>
    <cellStyle name="20% - Accent3 2 3 2 6 3" xfId="2178" xr:uid="{00000000-0005-0000-0000-00000C090000}"/>
    <cellStyle name="20% - Accent3 2 3 2 7" xfId="2179" xr:uid="{00000000-0005-0000-0000-00000D090000}"/>
    <cellStyle name="20% - Accent3 2 3 2 7 2" xfId="2180" xr:uid="{00000000-0005-0000-0000-00000E090000}"/>
    <cellStyle name="20% - Accent3 2 3 2 8" xfId="2181" xr:uid="{00000000-0005-0000-0000-00000F090000}"/>
    <cellStyle name="20% - Accent3 2 3 3" xfId="2182" xr:uid="{00000000-0005-0000-0000-000010090000}"/>
    <cellStyle name="20% - Accent3 2 3 3 2" xfId="2183" xr:uid="{00000000-0005-0000-0000-000011090000}"/>
    <cellStyle name="20% - Accent3 2 3 3 2 2" xfId="2184" xr:uid="{00000000-0005-0000-0000-000012090000}"/>
    <cellStyle name="20% - Accent3 2 3 3 2 2 2" xfId="2185" xr:uid="{00000000-0005-0000-0000-000013090000}"/>
    <cellStyle name="20% - Accent3 2 3 3 2 2 2 2" xfId="2186" xr:uid="{00000000-0005-0000-0000-000014090000}"/>
    <cellStyle name="20% - Accent3 2 3 3 2 2 2 2 2" xfId="2187" xr:uid="{00000000-0005-0000-0000-000015090000}"/>
    <cellStyle name="20% - Accent3 2 3 3 2 2 2 3" xfId="2188" xr:uid="{00000000-0005-0000-0000-000016090000}"/>
    <cellStyle name="20% - Accent3 2 3 3 2 2 3" xfId="2189" xr:uid="{00000000-0005-0000-0000-000017090000}"/>
    <cellStyle name="20% - Accent3 2 3 3 2 2 3 2" xfId="2190" xr:uid="{00000000-0005-0000-0000-000018090000}"/>
    <cellStyle name="20% - Accent3 2 3 3 2 2 4" xfId="2191" xr:uid="{00000000-0005-0000-0000-000019090000}"/>
    <cellStyle name="20% - Accent3 2 3 3 2 3" xfId="2192" xr:uid="{00000000-0005-0000-0000-00001A090000}"/>
    <cellStyle name="20% - Accent3 2 3 3 2 3 2" xfId="2193" xr:uid="{00000000-0005-0000-0000-00001B090000}"/>
    <cellStyle name="20% - Accent3 2 3 3 2 3 2 2" xfId="2194" xr:uid="{00000000-0005-0000-0000-00001C090000}"/>
    <cellStyle name="20% - Accent3 2 3 3 2 3 3" xfId="2195" xr:uid="{00000000-0005-0000-0000-00001D090000}"/>
    <cellStyle name="20% - Accent3 2 3 3 2 4" xfId="2196" xr:uid="{00000000-0005-0000-0000-00001E090000}"/>
    <cellStyle name="20% - Accent3 2 3 3 2 4 2" xfId="2197" xr:uid="{00000000-0005-0000-0000-00001F090000}"/>
    <cellStyle name="20% - Accent3 2 3 3 2 5" xfId="2198" xr:uid="{00000000-0005-0000-0000-000020090000}"/>
    <cellStyle name="20% - Accent3 2 3 3 3" xfId="2199" xr:uid="{00000000-0005-0000-0000-000021090000}"/>
    <cellStyle name="20% - Accent3 2 3 3 3 2" xfId="2200" xr:uid="{00000000-0005-0000-0000-000022090000}"/>
    <cellStyle name="20% - Accent3 2 3 3 3 2 2" xfId="2201" xr:uid="{00000000-0005-0000-0000-000023090000}"/>
    <cellStyle name="20% - Accent3 2 3 3 3 2 2 2" xfId="2202" xr:uid="{00000000-0005-0000-0000-000024090000}"/>
    <cellStyle name="20% - Accent3 2 3 3 3 2 2 2 2" xfId="2203" xr:uid="{00000000-0005-0000-0000-000025090000}"/>
    <cellStyle name="20% - Accent3 2 3 3 3 2 2 3" xfId="2204" xr:uid="{00000000-0005-0000-0000-000026090000}"/>
    <cellStyle name="20% - Accent3 2 3 3 3 2 3" xfId="2205" xr:uid="{00000000-0005-0000-0000-000027090000}"/>
    <cellStyle name="20% - Accent3 2 3 3 3 2 3 2" xfId="2206" xr:uid="{00000000-0005-0000-0000-000028090000}"/>
    <cellStyle name="20% - Accent3 2 3 3 3 2 4" xfId="2207" xr:uid="{00000000-0005-0000-0000-000029090000}"/>
    <cellStyle name="20% - Accent3 2 3 3 3 3" xfId="2208" xr:uid="{00000000-0005-0000-0000-00002A090000}"/>
    <cellStyle name="20% - Accent3 2 3 3 3 3 2" xfId="2209" xr:uid="{00000000-0005-0000-0000-00002B090000}"/>
    <cellStyle name="20% - Accent3 2 3 3 3 3 2 2" xfId="2210" xr:uid="{00000000-0005-0000-0000-00002C090000}"/>
    <cellStyle name="20% - Accent3 2 3 3 3 3 3" xfId="2211" xr:uid="{00000000-0005-0000-0000-00002D090000}"/>
    <cellStyle name="20% - Accent3 2 3 3 3 4" xfId="2212" xr:uid="{00000000-0005-0000-0000-00002E090000}"/>
    <cellStyle name="20% - Accent3 2 3 3 3 4 2" xfId="2213" xr:uid="{00000000-0005-0000-0000-00002F090000}"/>
    <cellStyle name="20% - Accent3 2 3 3 3 5" xfId="2214" xr:uid="{00000000-0005-0000-0000-000030090000}"/>
    <cellStyle name="20% - Accent3 2 3 3 4" xfId="2215" xr:uid="{00000000-0005-0000-0000-000031090000}"/>
    <cellStyle name="20% - Accent3 2 3 3 4 2" xfId="2216" xr:uid="{00000000-0005-0000-0000-000032090000}"/>
    <cellStyle name="20% - Accent3 2 3 3 4 2 2" xfId="2217" xr:uid="{00000000-0005-0000-0000-000033090000}"/>
    <cellStyle name="20% - Accent3 2 3 3 4 2 2 2" xfId="2218" xr:uid="{00000000-0005-0000-0000-000034090000}"/>
    <cellStyle name="20% - Accent3 2 3 3 4 2 3" xfId="2219" xr:uid="{00000000-0005-0000-0000-000035090000}"/>
    <cellStyle name="20% - Accent3 2 3 3 4 3" xfId="2220" xr:uid="{00000000-0005-0000-0000-000036090000}"/>
    <cellStyle name="20% - Accent3 2 3 3 4 3 2" xfId="2221" xr:uid="{00000000-0005-0000-0000-000037090000}"/>
    <cellStyle name="20% - Accent3 2 3 3 4 4" xfId="2222" xr:uid="{00000000-0005-0000-0000-000038090000}"/>
    <cellStyle name="20% - Accent3 2 3 3 5" xfId="2223" xr:uid="{00000000-0005-0000-0000-000039090000}"/>
    <cellStyle name="20% - Accent3 2 3 3 5 2" xfId="2224" xr:uid="{00000000-0005-0000-0000-00003A090000}"/>
    <cellStyle name="20% - Accent3 2 3 3 5 2 2" xfId="2225" xr:uid="{00000000-0005-0000-0000-00003B090000}"/>
    <cellStyle name="20% - Accent3 2 3 3 5 3" xfId="2226" xr:uid="{00000000-0005-0000-0000-00003C090000}"/>
    <cellStyle name="20% - Accent3 2 3 3 6" xfId="2227" xr:uid="{00000000-0005-0000-0000-00003D090000}"/>
    <cellStyle name="20% - Accent3 2 3 3 6 2" xfId="2228" xr:uid="{00000000-0005-0000-0000-00003E090000}"/>
    <cellStyle name="20% - Accent3 2 3 3 7" xfId="2229" xr:uid="{00000000-0005-0000-0000-00003F090000}"/>
    <cellStyle name="20% - Accent3 2 3 4" xfId="2230" xr:uid="{00000000-0005-0000-0000-000040090000}"/>
    <cellStyle name="20% - Accent3 2 3 4 2" xfId="2231" xr:uid="{00000000-0005-0000-0000-000041090000}"/>
    <cellStyle name="20% - Accent3 2 3 4 2 2" xfId="2232" xr:uid="{00000000-0005-0000-0000-000042090000}"/>
    <cellStyle name="20% - Accent3 2 3 4 2 2 2" xfId="2233" xr:uid="{00000000-0005-0000-0000-000043090000}"/>
    <cellStyle name="20% - Accent3 2 3 4 2 2 2 2" xfId="2234" xr:uid="{00000000-0005-0000-0000-000044090000}"/>
    <cellStyle name="20% - Accent3 2 3 4 2 2 3" xfId="2235" xr:uid="{00000000-0005-0000-0000-000045090000}"/>
    <cellStyle name="20% - Accent3 2 3 4 2 3" xfId="2236" xr:uid="{00000000-0005-0000-0000-000046090000}"/>
    <cellStyle name="20% - Accent3 2 3 4 2 3 2" xfId="2237" xr:uid="{00000000-0005-0000-0000-000047090000}"/>
    <cellStyle name="20% - Accent3 2 3 4 2 4" xfId="2238" xr:uid="{00000000-0005-0000-0000-000048090000}"/>
    <cellStyle name="20% - Accent3 2 3 4 3" xfId="2239" xr:uid="{00000000-0005-0000-0000-000049090000}"/>
    <cellStyle name="20% - Accent3 2 3 4 3 2" xfId="2240" xr:uid="{00000000-0005-0000-0000-00004A090000}"/>
    <cellStyle name="20% - Accent3 2 3 4 3 2 2" xfId="2241" xr:uid="{00000000-0005-0000-0000-00004B090000}"/>
    <cellStyle name="20% - Accent3 2 3 4 3 3" xfId="2242" xr:uid="{00000000-0005-0000-0000-00004C090000}"/>
    <cellStyle name="20% - Accent3 2 3 4 4" xfId="2243" xr:uid="{00000000-0005-0000-0000-00004D090000}"/>
    <cellStyle name="20% - Accent3 2 3 4 4 2" xfId="2244" xr:uid="{00000000-0005-0000-0000-00004E090000}"/>
    <cellStyle name="20% - Accent3 2 3 4 5" xfId="2245" xr:uid="{00000000-0005-0000-0000-00004F090000}"/>
    <cellStyle name="20% - Accent3 2 3 5" xfId="2246" xr:uid="{00000000-0005-0000-0000-000050090000}"/>
    <cellStyle name="20% - Accent3 2 3 5 2" xfId="2247" xr:uid="{00000000-0005-0000-0000-000051090000}"/>
    <cellStyle name="20% - Accent3 2 3 5 2 2" xfId="2248" xr:uid="{00000000-0005-0000-0000-000052090000}"/>
    <cellStyle name="20% - Accent3 2 3 5 2 2 2" xfId="2249" xr:uid="{00000000-0005-0000-0000-000053090000}"/>
    <cellStyle name="20% - Accent3 2 3 5 2 2 2 2" xfId="2250" xr:uid="{00000000-0005-0000-0000-000054090000}"/>
    <cellStyle name="20% - Accent3 2 3 5 2 2 3" xfId="2251" xr:uid="{00000000-0005-0000-0000-000055090000}"/>
    <cellStyle name="20% - Accent3 2 3 5 2 3" xfId="2252" xr:uid="{00000000-0005-0000-0000-000056090000}"/>
    <cellStyle name="20% - Accent3 2 3 5 2 3 2" xfId="2253" xr:uid="{00000000-0005-0000-0000-000057090000}"/>
    <cellStyle name="20% - Accent3 2 3 5 2 4" xfId="2254" xr:uid="{00000000-0005-0000-0000-000058090000}"/>
    <cellStyle name="20% - Accent3 2 3 5 3" xfId="2255" xr:uid="{00000000-0005-0000-0000-000059090000}"/>
    <cellStyle name="20% - Accent3 2 3 5 3 2" xfId="2256" xr:uid="{00000000-0005-0000-0000-00005A090000}"/>
    <cellStyle name="20% - Accent3 2 3 5 3 2 2" xfId="2257" xr:uid="{00000000-0005-0000-0000-00005B090000}"/>
    <cellStyle name="20% - Accent3 2 3 5 3 3" xfId="2258" xr:uid="{00000000-0005-0000-0000-00005C090000}"/>
    <cellStyle name="20% - Accent3 2 3 5 4" xfId="2259" xr:uid="{00000000-0005-0000-0000-00005D090000}"/>
    <cellStyle name="20% - Accent3 2 3 5 4 2" xfId="2260" xr:uid="{00000000-0005-0000-0000-00005E090000}"/>
    <cellStyle name="20% - Accent3 2 3 5 5" xfId="2261" xr:uid="{00000000-0005-0000-0000-00005F090000}"/>
    <cellStyle name="20% - Accent3 2 3 6" xfId="2262" xr:uid="{00000000-0005-0000-0000-000060090000}"/>
    <cellStyle name="20% - Accent3 2 3 6 2" xfId="2263" xr:uid="{00000000-0005-0000-0000-000061090000}"/>
    <cellStyle name="20% - Accent3 2 3 6 2 2" xfId="2264" xr:uid="{00000000-0005-0000-0000-000062090000}"/>
    <cellStyle name="20% - Accent3 2 3 6 2 2 2" xfId="2265" xr:uid="{00000000-0005-0000-0000-000063090000}"/>
    <cellStyle name="20% - Accent3 2 3 6 2 3" xfId="2266" xr:uid="{00000000-0005-0000-0000-000064090000}"/>
    <cellStyle name="20% - Accent3 2 3 6 3" xfId="2267" xr:uid="{00000000-0005-0000-0000-000065090000}"/>
    <cellStyle name="20% - Accent3 2 3 6 3 2" xfId="2268" xr:uid="{00000000-0005-0000-0000-000066090000}"/>
    <cellStyle name="20% - Accent3 2 3 6 4" xfId="2269" xr:uid="{00000000-0005-0000-0000-000067090000}"/>
    <cellStyle name="20% - Accent3 2 3 7" xfId="2270" xr:uid="{00000000-0005-0000-0000-000068090000}"/>
    <cellStyle name="20% - Accent3 2 3 7 2" xfId="2271" xr:uid="{00000000-0005-0000-0000-000069090000}"/>
    <cellStyle name="20% - Accent3 2 3 7 2 2" xfId="2272" xr:uid="{00000000-0005-0000-0000-00006A090000}"/>
    <cellStyle name="20% - Accent3 2 3 7 3" xfId="2273" xr:uid="{00000000-0005-0000-0000-00006B090000}"/>
    <cellStyle name="20% - Accent3 2 3 8" xfId="2274" xr:uid="{00000000-0005-0000-0000-00006C090000}"/>
    <cellStyle name="20% - Accent3 2 3 8 2" xfId="2275" xr:uid="{00000000-0005-0000-0000-00006D090000}"/>
    <cellStyle name="20% - Accent3 2 3 9" xfId="2276" xr:uid="{00000000-0005-0000-0000-00006E090000}"/>
    <cellStyle name="20% - Accent3 2 4" xfId="2277" xr:uid="{00000000-0005-0000-0000-00006F090000}"/>
    <cellStyle name="20% - Accent3 2 4 2" xfId="2278" xr:uid="{00000000-0005-0000-0000-000070090000}"/>
    <cellStyle name="20% - Accent3 2 4 2 2" xfId="2279" xr:uid="{00000000-0005-0000-0000-000071090000}"/>
    <cellStyle name="20% - Accent3 2 4 2 2 2" xfId="2280" xr:uid="{00000000-0005-0000-0000-000072090000}"/>
    <cellStyle name="20% - Accent3 2 4 2 2 2 2" xfId="2281" xr:uid="{00000000-0005-0000-0000-000073090000}"/>
    <cellStyle name="20% - Accent3 2 4 2 2 2 2 2" xfId="2282" xr:uid="{00000000-0005-0000-0000-000074090000}"/>
    <cellStyle name="20% - Accent3 2 4 2 2 2 2 2 2" xfId="2283" xr:uid="{00000000-0005-0000-0000-000075090000}"/>
    <cellStyle name="20% - Accent3 2 4 2 2 2 2 2 2 2" xfId="2284" xr:uid="{00000000-0005-0000-0000-000076090000}"/>
    <cellStyle name="20% - Accent3 2 4 2 2 2 2 2 3" xfId="2285" xr:uid="{00000000-0005-0000-0000-000077090000}"/>
    <cellStyle name="20% - Accent3 2 4 2 2 2 2 3" xfId="2286" xr:uid="{00000000-0005-0000-0000-000078090000}"/>
    <cellStyle name="20% - Accent3 2 4 2 2 2 2 3 2" xfId="2287" xr:uid="{00000000-0005-0000-0000-000079090000}"/>
    <cellStyle name="20% - Accent3 2 4 2 2 2 2 4" xfId="2288" xr:uid="{00000000-0005-0000-0000-00007A090000}"/>
    <cellStyle name="20% - Accent3 2 4 2 2 2 3" xfId="2289" xr:uid="{00000000-0005-0000-0000-00007B090000}"/>
    <cellStyle name="20% - Accent3 2 4 2 2 2 3 2" xfId="2290" xr:uid="{00000000-0005-0000-0000-00007C090000}"/>
    <cellStyle name="20% - Accent3 2 4 2 2 2 3 2 2" xfId="2291" xr:uid="{00000000-0005-0000-0000-00007D090000}"/>
    <cellStyle name="20% - Accent3 2 4 2 2 2 3 3" xfId="2292" xr:uid="{00000000-0005-0000-0000-00007E090000}"/>
    <cellStyle name="20% - Accent3 2 4 2 2 2 4" xfId="2293" xr:uid="{00000000-0005-0000-0000-00007F090000}"/>
    <cellStyle name="20% - Accent3 2 4 2 2 2 4 2" xfId="2294" xr:uid="{00000000-0005-0000-0000-000080090000}"/>
    <cellStyle name="20% - Accent3 2 4 2 2 2 5" xfId="2295" xr:uid="{00000000-0005-0000-0000-000081090000}"/>
    <cellStyle name="20% - Accent3 2 4 2 2 3" xfId="2296" xr:uid="{00000000-0005-0000-0000-000082090000}"/>
    <cellStyle name="20% - Accent3 2 4 2 2 3 2" xfId="2297" xr:uid="{00000000-0005-0000-0000-000083090000}"/>
    <cellStyle name="20% - Accent3 2 4 2 2 3 2 2" xfId="2298" xr:uid="{00000000-0005-0000-0000-000084090000}"/>
    <cellStyle name="20% - Accent3 2 4 2 2 3 2 2 2" xfId="2299" xr:uid="{00000000-0005-0000-0000-000085090000}"/>
    <cellStyle name="20% - Accent3 2 4 2 2 3 2 2 2 2" xfId="2300" xr:uid="{00000000-0005-0000-0000-000086090000}"/>
    <cellStyle name="20% - Accent3 2 4 2 2 3 2 2 3" xfId="2301" xr:uid="{00000000-0005-0000-0000-000087090000}"/>
    <cellStyle name="20% - Accent3 2 4 2 2 3 2 3" xfId="2302" xr:uid="{00000000-0005-0000-0000-000088090000}"/>
    <cellStyle name="20% - Accent3 2 4 2 2 3 2 3 2" xfId="2303" xr:uid="{00000000-0005-0000-0000-000089090000}"/>
    <cellStyle name="20% - Accent3 2 4 2 2 3 2 4" xfId="2304" xr:uid="{00000000-0005-0000-0000-00008A090000}"/>
    <cellStyle name="20% - Accent3 2 4 2 2 3 3" xfId="2305" xr:uid="{00000000-0005-0000-0000-00008B090000}"/>
    <cellStyle name="20% - Accent3 2 4 2 2 3 3 2" xfId="2306" xr:uid="{00000000-0005-0000-0000-00008C090000}"/>
    <cellStyle name="20% - Accent3 2 4 2 2 3 3 2 2" xfId="2307" xr:uid="{00000000-0005-0000-0000-00008D090000}"/>
    <cellStyle name="20% - Accent3 2 4 2 2 3 3 3" xfId="2308" xr:uid="{00000000-0005-0000-0000-00008E090000}"/>
    <cellStyle name="20% - Accent3 2 4 2 2 3 4" xfId="2309" xr:uid="{00000000-0005-0000-0000-00008F090000}"/>
    <cellStyle name="20% - Accent3 2 4 2 2 3 4 2" xfId="2310" xr:uid="{00000000-0005-0000-0000-000090090000}"/>
    <cellStyle name="20% - Accent3 2 4 2 2 3 5" xfId="2311" xr:uid="{00000000-0005-0000-0000-000091090000}"/>
    <cellStyle name="20% - Accent3 2 4 2 2 4" xfId="2312" xr:uid="{00000000-0005-0000-0000-000092090000}"/>
    <cellStyle name="20% - Accent3 2 4 2 2 4 2" xfId="2313" xr:uid="{00000000-0005-0000-0000-000093090000}"/>
    <cellStyle name="20% - Accent3 2 4 2 2 4 2 2" xfId="2314" xr:uid="{00000000-0005-0000-0000-000094090000}"/>
    <cellStyle name="20% - Accent3 2 4 2 2 4 2 2 2" xfId="2315" xr:uid="{00000000-0005-0000-0000-000095090000}"/>
    <cellStyle name="20% - Accent3 2 4 2 2 4 2 3" xfId="2316" xr:uid="{00000000-0005-0000-0000-000096090000}"/>
    <cellStyle name="20% - Accent3 2 4 2 2 4 3" xfId="2317" xr:uid="{00000000-0005-0000-0000-000097090000}"/>
    <cellStyle name="20% - Accent3 2 4 2 2 4 3 2" xfId="2318" xr:uid="{00000000-0005-0000-0000-000098090000}"/>
    <cellStyle name="20% - Accent3 2 4 2 2 4 4" xfId="2319" xr:uid="{00000000-0005-0000-0000-000099090000}"/>
    <cellStyle name="20% - Accent3 2 4 2 2 5" xfId="2320" xr:uid="{00000000-0005-0000-0000-00009A090000}"/>
    <cellStyle name="20% - Accent3 2 4 2 2 5 2" xfId="2321" xr:uid="{00000000-0005-0000-0000-00009B090000}"/>
    <cellStyle name="20% - Accent3 2 4 2 2 5 2 2" xfId="2322" xr:uid="{00000000-0005-0000-0000-00009C090000}"/>
    <cellStyle name="20% - Accent3 2 4 2 2 5 3" xfId="2323" xr:uid="{00000000-0005-0000-0000-00009D090000}"/>
    <cellStyle name="20% - Accent3 2 4 2 2 6" xfId="2324" xr:uid="{00000000-0005-0000-0000-00009E090000}"/>
    <cellStyle name="20% - Accent3 2 4 2 2 6 2" xfId="2325" xr:uid="{00000000-0005-0000-0000-00009F090000}"/>
    <cellStyle name="20% - Accent3 2 4 2 2 7" xfId="2326" xr:uid="{00000000-0005-0000-0000-0000A0090000}"/>
    <cellStyle name="20% - Accent3 2 4 2 3" xfId="2327" xr:uid="{00000000-0005-0000-0000-0000A1090000}"/>
    <cellStyle name="20% - Accent3 2 4 2 3 2" xfId="2328" xr:uid="{00000000-0005-0000-0000-0000A2090000}"/>
    <cellStyle name="20% - Accent3 2 4 2 3 2 2" xfId="2329" xr:uid="{00000000-0005-0000-0000-0000A3090000}"/>
    <cellStyle name="20% - Accent3 2 4 2 3 2 2 2" xfId="2330" xr:uid="{00000000-0005-0000-0000-0000A4090000}"/>
    <cellStyle name="20% - Accent3 2 4 2 3 2 2 2 2" xfId="2331" xr:uid="{00000000-0005-0000-0000-0000A5090000}"/>
    <cellStyle name="20% - Accent3 2 4 2 3 2 2 3" xfId="2332" xr:uid="{00000000-0005-0000-0000-0000A6090000}"/>
    <cellStyle name="20% - Accent3 2 4 2 3 2 3" xfId="2333" xr:uid="{00000000-0005-0000-0000-0000A7090000}"/>
    <cellStyle name="20% - Accent3 2 4 2 3 2 3 2" xfId="2334" xr:uid="{00000000-0005-0000-0000-0000A8090000}"/>
    <cellStyle name="20% - Accent3 2 4 2 3 2 4" xfId="2335" xr:uid="{00000000-0005-0000-0000-0000A9090000}"/>
    <cellStyle name="20% - Accent3 2 4 2 3 3" xfId="2336" xr:uid="{00000000-0005-0000-0000-0000AA090000}"/>
    <cellStyle name="20% - Accent3 2 4 2 3 3 2" xfId="2337" xr:uid="{00000000-0005-0000-0000-0000AB090000}"/>
    <cellStyle name="20% - Accent3 2 4 2 3 3 2 2" xfId="2338" xr:uid="{00000000-0005-0000-0000-0000AC090000}"/>
    <cellStyle name="20% - Accent3 2 4 2 3 3 3" xfId="2339" xr:uid="{00000000-0005-0000-0000-0000AD090000}"/>
    <cellStyle name="20% - Accent3 2 4 2 3 4" xfId="2340" xr:uid="{00000000-0005-0000-0000-0000AE090000}"/>
    <cellStyle name="20% - Accent3 2 4 2 3 4 2" xfId="2341" xr:uid="{00000000-0005-0000-0000-0000AF090000}"/>
    <cellStyle name="20% - Accent3 2 4 2 3 5" xfId="2342" xr:uid="{00000000-0005-0000-0000-0000B0090000}"/>
    <cellStyle name="20% - Accent3 2 4 2 4" xfId="2343" xr:uid="{00000000-0005-0000-0000-0000B1090000}"/>
    <cellStyle name="20% - Accent3 2 4 2 4 2" xfId="2344" xr:uid="{00000000-0005-0000-0000-0000B2090000}"/>
    <cellStyle name="20% - Accent3 2 4 2 4 2 2" xfId="2345" xr:uid="{00000000-0005-0000-0000-0000B3090000}"/>
    <cellStyle name="20% - Accent3 2 4 2 4 2 2 2" xfId="2346" xr:uid="{00000000-0005-0000-0000-0000B4090000}"/>
    <cellStyle name="20% - Accent3 2 4 2 4 2 2 2 2" xfId="2347" xr:uid="{00000000-0005-0000-0000-0000B5090000}"/>
    <cellStyle name="20% - Accent3 2 4 2 4 2 2 3" xfId="2348" xr:uid="{00000000-0005-0000-0000-0000B6090000}"/>
    <cellStyle name="20% - Accent3 2 4 2 4 2 3" xfId="2349" xr:uid="{00000000-0005-0000-0000-0000B7090000}"/>
    <cellStyle name="20% - Accent3 2 4 2 4 2 3 2" xfId="2350" xr:uid="{00000000-0005-0000-0000-0000B8090000}"/>
    <cellStyle name="20% - Accent3 2 4 2 4 2 4" xfId="2351" xr:uid="{00000000-0005-0000-0000-0000B9090000}"/>
    <cellStyle name="20% - Accent3 2 4 2 4 3" xfId="2352" xr:uid="{00000000-0005-0000-0000-0000BA090000}"/>
    <cellStyle name="20% - Accent3 2 4 2 4 3 2" xfId="2353" xr:uid="{00000000-0005-0000-0000-0000BB090000}"/>
    <cellStyle name="20% - Accent3 2 4 2 4 3 2 2" xfId="2354" xr:uid="{00000000-0005-0000-0000-0000BC090000}"/>
    <cellStyle name="20% - Accent3 2 4 2 4 3 3" xfId="2355" xr:uid="{00000000-0005-0000-0000-0000BD090000}"/>
    <cellStyle name="20% - Accent3 2 4 2 4 4" xfId="2356" xr:uid="{00000000-0005-0000-0000-0000BE090000}"/>
    <cellStyle name="20% - Accent3 2 4 2 4 4 2" xfId="2357" xr:uid="{00000000-0005-0000-0000-0000BF090000}"/>
    <cellStyle name="20% - Accent3 2 4 2 4 5" xfId="2358" xr:uid="{00000000-0005-0000-0000-0000C0090000}"/>
    <cellStyle name="20% - Accent3 2 4 2 5" xfId="2359" xr:uid="{00000000-0005-0000-0000-0000C1090000}"/>
    <cellStyle name="20% - Accent3 2 4 2 5 2" xfId="2360" xr:uid="{00000000-0005-0000-0000-0000C2090000}"/>
    <cellStyle name="20% - Accent3 2 4 2 5 2 2" xfId="2361" xr:uid="{00000000-0005-0000-0000-0000C3090000}"/>
    <cellStyle name="20% - Accent3 2 4 2 5 2 2 2" xfId="2362" xr:uid="{00000000-0005-0000-0000-0000C4090000}"/>
    <cellStyle name="20% - Accent3 2 4 2 5 2 3" xfId="2363" xr:uid="{00000000-0005-0000-0000-0000C5090000}"/>
    <cellStyle name="20% - Accent3 2 4 2 5 3" xfId="2364" xr:uid="{00000000-0005-0000-0000-0000C6090000}"/>
    <cellStyle name="20% - Accent3 2 4 2 5 3 2" xfId="2365" xr:uid="{00000000-0005-0000-0000-0000C7090000}"/>
    <cellStyle name="20% - Accent3 2 4 2 5 4" xfId="2366" xr:uid="{00000000-0005-0000-0000-0000C8090000}"/>
    <cellStyle name="20% - Accent3 2 4 2 6" xfId="2367" xr:uid="{00000000-0005-0000-0000-0000C9090000}"/>
    <cellStyle name="20% - Accent3 2 4 2 6 2" xfId="2368" xr:uid="{00000000-0005-0000-0000-0000CA090000}"/>
    <cellStyle name="20% - Accent3 2 4 2 6 2 2" xfId="2369" xr:uid="{00000000-0005-0000-0000-0000CB090000}"/>
    <cellStyle name="20% - Accent3 2 4 2 6 3" xfId="2370" xr:uid="{00000000-0005-0000-0000-0000CC090000}"/>
    <cellStyle name="20% - Accent3 2 4 2 7" xfId="2371" xr:uid="{00000000-0005-0000-0000-0000CD090000}"/>
    <cellStyle name="20% - Accent3 2 4 2 7 2" xfId="2372" xr:uid="{00000000-0005-0000-0000-0000CE090000}"/>
    <cellStyle name="20% - Accent3 2 4 2 8" xfId="2373" xr:uid="{00000000-0005-0000-0000-0000CF090000}"/>
    <cellStyle name="20% - Accent3 2 4 3" xfId="2374" xr:uid="{00000000-0005-0000-0000-0000D0090000}"/>
    <cellStyle name="20% - Accent3 2 4 3 2" xfId="2375" xr:uid="{00000000-0005-0000-0000-0000D1090000}"/>
    <cellStyle name="20% - Accent3 2 4 3 2 2" xfId="2376" xr:uid="{00000000-0005-0000-0000-0000D2090000}"/>
    <cellStyle name="20% - Accent3 2 4 3 2 2 2" xfId="2377" xr:uid="{00000000-0005-0000-0000-0000D3090000}"/>
    <cellStyle name="20% - Accent3 2 4 3 2 2 2 2" xfId="2378" xr:uid="{00000000-0005-0000-0000-0000D4090000}"/>
    <cellStyle name="20% - Accent3 2 4 3 2 2 2 2 2" xfId="2379" xr:uid="{00000000-0005-0000-0000-0000D5090000}"/>
    <cellStyle name="20% - Accent3 2 4 3 2 2 2 3" xfId="2380" xr:uid="{00000000-0005-0000-0000-0000D6090000}"/>
    <cellStyle name="20% - Accent3 2 4 3 2 2 3" xfId="2381" xr:uid="{00000000-0005-0000-0000-0000D7090000}"/>
    <cellStyle name="20% - Accent3 2 4 3 2 2 3 2" xfId="2382" xr:uid="{00000000-0005-0000-0000-0000D8090000}"/>
    <cellStyle name="20% - Accent3 2 4 3 2 2 4" xfId="2383" xr:uid="{00000000-0005-0000-0000-0000D9090000}"/>
    <cellStyle name="20% - Accent3 2 4 3 2 3" xfId="2384" xr:uid="{00000000-0005-0000-0000-0000DA090000}"/>
    <cellStyle name="20% - Accent3 2 4 3 2 3 2" xfId="2385" xr:uid="{00000000-0005-0000-0000-0000DB090000}"/>
    <cellStyle name="20% - Accent3 2 4 3 2 3 2 2" xfId="2386" xr:uid="{00000000-0005-0000-0000-0000DC090000}"/>
    <cellStyle name="20% - Accent3 2 4 3 2 3 3" xfId="2387" xr:uid="{00000000-0005-0000-0000-0000DD090000}"/>
    <cellStyle name="20% - Accent3 2 4 3 2 4" xfId="2388" xr:uid="{00000000-0005-0000-0000-0000DE090000}"/>
    <cellStyle name="20% - Accent3 2 4 3 2 4 2" xfId="2389" xr:uid="{00000000-0005-0000-0000-0000DF090000}"/>
    <cellStyle name="20% - Accent3 2 4 3 2 5" xfId="2390" xr:uid="{00000000-0005-0000-0000-0000E0090000}"/>
    <cellStyle name="20% - Accent3 2 4 3 3" xfId="2391" xr:uid="{00000000-0005-0000-0000-0000E1090000}"/>
    <cellStyle name="20% - Accent3 2 4 3 3 2" xfId="2392" xr:uid="{00000000-0005-0000-0000-0000E2090000}"/>
    <cellStyle name="20% - Accent3 2 4 3 3 2 2" xfId="2393" xr:uid="{00000000-0005-0000-0000-0000E3090000}"/>
    <cellStyle name="20% - Accent3 2 4 3 3 2 2 2" xfId="2394" xr:uid="{00000000-0005-0000-0000-0000E4090000}"/>
    <cellStyle name="20% - Accent3 2 4 3 3 2 2 2 2" xfId="2395" xr:uid="{00000000-0005-0000-0000-0000E5090000}"/>
    <cellStyle name="20% - Accent3 2 4 3 3 2 2 3" xfId="2396" xr:uid="{00000000-0005-0000-0000-0000E6090000}"/>
    <cellStyle name="20% - Accent3 2 4 3 3 2 3" xfId="2397" xr:uid="{00000000-0005-0000-0000-0000E7090000}"/>
    <cellStyle name="20% - Accent3 2 4 3 3 2 3 2" xfId="2398" xr:uid="{00000000-0005-0000-0000-0000E8090000}"/>
    <cellStyle name="20% - Accent3 2 4 3 3 2 4" xfId="2399" xr:uid="{00000000-0005-0000-0000-0000E9090000}"/>
    <cellStyle name="20% - Accent3 2 4 3 3 3" xfId="2400" xr:uid="{00000000-0005-0000-0000-0000EA090000}"/>
    <cellStyle name="20% - Accent3 2 4 3 3 3 2" xfId="2401" xr:uid="{00000000-0005-0000-0000-0000EB090000}"/>
    <cellStyle name="20% - Accent3 2 4 3 3 3 2 2" xfId="2402" xr:uid="{00000000-0005-0000-0000-0000EC090000}"/>
    <cellStyle name="20% - Accent3 2 4 3 3 3 3" xfId="2403" xr:uid="{00000000-0005-0000-0000-0000ED090000}"/>
    <cellStyle name="20% - Accent3 2 4 3 3 4" xfId="2404" xr:uid="{00000000-0005-0000-0000-0000EE090000}"/>
    <cellStyle name="20% - Accent3 2 4 3 3 4 2" xfId="2405" xr:uid="{00000000-0005-0000-0000-0000EF090000}"/>
    <cellStyle name="20% - Accent3 2 4 3 3 5" xfId="2406" xr:uid="{00000000-0005-0000-0000-0000F0090000}"/>
    <cellStyle name="20% - Accent3 2 4 3 4" xfId="2407" xr:uid="{00000000-0005-0000-0000-0000F1090000}"/>
    <cellStyle name="20% - Accent3 2 4 3 4 2" xfId="2408" xr:uid="{00000000-0005-0000-0000-0000F2090000}"/>
    <cellStyle name="20% - Accent3 2 4 3 4 2 2" xfId="2409" xr:uid="{00000000-0005-0000-0000-0000F3090000}"/>
    <cellStyle name="20% - Accent3 2 4 3 4 2 2 2" xfId="2410" xr:uid="{00000000-0005-0000-0000-0000F4090000}"/>
    <cellStyle name="20% - Accent3 2 4 3 4 2 3" xfId="2411" xr:uid="{00000000-0005-0000-0000-0000F5090000}"/>
    <cellStyle name="20% - Accent3 2 4 3 4 3" xfId="2412" xr:uid="{00000000-0005-0000-0000-0000F6090000}"/>
    <cellStyle name="20% - Accent3 2 4 3 4 3 2" xfId="2413" xr:uid="{00000000-0005-0000-0000-0000F7090000}"/>
    <cellStyle name="20% - Accent3 2 4 3 4 4" xfId="2414" xr:uid="{00000000-0005-0000-0000-0000F8090000}"/>
    <cellStyle name="20% - Accent3 2 4 3 5" xfId="2415" xr:uid="{00000000-0005-0000-0000-0000F9090000}"/>
    <cellStyle name="20% - Accent3 2 4 3 5 2" xfId="2416" xr:uid="{00000000-0005-0000-0000-0000FA090000}"/>
    <cellStyle name="20% - Accent3 2 4 3 5 2 2" xfId="2417" xr:uid="{00000000-0005-0000-0000-0000FB090000}"/>
    <cellStyle name="20% - Accent3 2 4 3 5 3" xfId="2418" xr:uid="{00000000-0005-0000-0000-0000FC090000}"/>
    <cellStyle name="20% - Accent3 2 4 3 6" xfId="2419" xr:uid="{00000000-0005-0000-0000-0000FD090000}"/>
    <cellStyle name="20% - Accent3 2 4 3 6 2" xfId="2420" xr:uid="{00000000-0005-0000-0000-0000FE090000}"/>
    <cellStyle name="20% - Accent3 2 4 3 7" xfId="2421" xr:uid="{00000000-0005-0000-0000-0000FF090000}"/>
    <cellStyle name="20% - Accent3 2 4 4" xfId="2422" xr:uid="{00000000-0005-0000-0000-0000000A0000}"/>
    <cellStyle name="20% - Accent3 2 4 4 2" xfId="2423" xr:uid="{00000000-0005-0000-0000-0000010A0000}"/>
    <cellStyle name="20% - Accent3 2 4 4 2 2" xfId="2424" xr:uid="{00000000-0005-0000-0000-0000020A0000}"/>
    <cellStyle name="20% - Accent3 2 4 4 2 2 2" xfId="2425" xr:uid="{00000000-0005-0000-0000-0000030A0000}"/>
    <cellStyle name="20% - Accent3 2 4 4 2 2 2 2" xfId="2426" xr:uid="{00000000-0005-0000-0000-0000040A0000}"/>
    <cellStyle name="20% - Accent3 2 4 4 2 2 3" xfId="2427" xr:uid="{00000000-0005-0000-0000-0000050A0000}"/>
    <cellStyle name="20% - Accent3 2 4 4 2 3" xfId="2428" xr:uid="{00000000-0005-0000-0000-0000060A0000}"/>
    <cellStyle name="20% - Accent3 2 4 4 2 3 2" xfId="2429" xr:uid="{00000000-0005-0000-0000-0000070A0000}"/>
    <cellStyle name="20% - Accent3 2 4 4 2 4" xfId="2430" xr:uid="{00000000-0005-0000-0000-0000080A0000}"/>
    <cellStyle name="20% - Accent3 2 4 4 3" xfId="2431" xr:uid="{00000000-0005-0000-0000-0000090A0000}"/>
    <cellStyle name="20% - Accent3 2 4 4 3 2" xfId="2432" xr:uid="{00000000-0005-0000-0000-00000A0A0000}"/>
    <cellStyle name="20% - Accent3 2 4 4 3 2 2" xfId="2433" xr:uid="{00000000-0005-0000-0000-00000B0A0000}"/>
    <cellStyle name="20% - Accent3 2 4 4 3 3" xfId="2434" xr:uid="{00000000-0005-0000-0000-00000C0A0000}"/>
    <cellStyle name="20% - Accent3 2 4 4 4" xfId="2435" xr:uid="{00000000-0005-0000-0000-00000D0A0000}"/>
    <cellStyle name="20% - Accent3 2 4 4 4 2" xfId="2436" xr:uid="{00000000-0005-0000-0000-00000E0A0000}"/>
    <cellStyle name="20% - Accent3 2 4 4 5" xfId="2437" xr:uid="{00000000-0005-0000-0000-00000F0A0000}"/>
    <cellStyle name="20% - Accent3 2 4 5" xfId="2438" xr:uid="{00000000-0005-0000-0000-0000100A0000}"/>
    <cellStyle name="20% - Accent3 2 4 5 2" xfId="2439" xr:uid="{00000000-0005-0000-0000-0000110A0000}"/>
    <cellStyle name="20% - Accent3 2 4 5 2 2" xfId="2440" xr:uid="{00000000-0005-0000-0000-0000120A0000}"/>
    <cellStyle name="20% - Accent3 2 4 5 2 2 2" xfId="2441" xr:uid="{00000000-0005-0000-0000-0000130A0000}"/>
    <cellStyle name="20% - Accent3 2 4 5 2 2 2 2" xfId="2442" xr:uid="{00000000-0005-0000-0000-0000140A0000}"/>
    <cellStyle name="20% - Accent3 2 4 5 2 2 3" xfId="2443" xr:uid="{00000000-0005-0000-0000-0000150A0000}"/>
    <cellStyle name="20% - Accent3 2 4 5 2 3" xfId="2444" xr:uid="{00000000-0005-0000-0000-0000160A0000}"/>
    <cellStyle name="20% - Accent3 2 4 5 2 3 2" xfId="2445" xr:uid="{00000000-0005-0000-0000-0000170A0000}"/>
    <cellStyle name="20% - Accent3 2 4 5 2 4" xfId="2446" xr:uid="{00000000-0005-0000-0000-0000180A0000}"/>
    <cellStyle name="20% - Accent3 2 4 5 3" xfId="2447" xr:uid="{00000000-0005-0000-0000-0000190A0000}"/>
    <cellStyle name="20% - Accent3 2 4 5 3 2" xfId="2448" xr:uid="{00000000-0005-0000-0000-00001A0A0000}"/>
    <cellStyle name="20% - Accent3 2 4 5 3 2 2" xfId="2449" xr:uid="{00000000-0005-0000-0000-00001B0A0000}"/>
    <cellStyle name="20% - Accent3 2 4 5 3 3" xfId="2450" xr:uid="{00000000-0005-0000-0000-00001C0A0000}"/>
    <cellStyle name="20% - Accent3 2 4 5 4" xfId="2451" xr:uid="{00000000-0005-0000-0000-00001D0A0000}"/>
    <cellStyle name="20% - Accent3 2 4 5 4 2" xfId="2452" xr:uid="{00000000-0005-0000-0000-00001E0A0000}"/>
    <cellStyle name="20% - Accent3 2 4 5 5" xfId="2453" xr:uid="{00000000-0005-0000-0000-00001F0A0000}"/>
    <cellStyle name="20% - Accent3 2 4 6" xfId="2454" xr:uid="{00000000-0005-0000-0000-0000200A0000}"/>
    <cellStyle name="20% - Accent3 2 4 6 2" xfId="2455" xr:uid="{00000000-0005-0000-0000-0000210A0000}"/>
    <cellStyle name="20% - Accent3 2 4 6 2 2" xfId="2456" xr:uid="{00000000-0005-0000-0000-0000220A0000}"/>
    <cellStyle name="20% - Accent3 2 4 6 2 2 2" xfId="2457" xr:uid="{00000000-0005-0000-0000-0000230A0000}"/>
    <cellStyle name="20% - Accent3 2 4 6 2 3" xfId="2458" xr:uid="{00000000-0005-0000-0000-0000240A0000}"/>
    <cellStyle name="20% - Accent3 2 4 6 3" xfId="2459" xr:uid="{00000000-0005-0000-0000-0000250A0000}"/>
    <cellStyle name="20% - Accent3 2 4 6 3 2" xfId="2460" xr:uid="{00000000-0005-0000-0000-0000260A0000}"/>
    <cellStyle name="20% - Accent3 2 4 6 4" xfId="2461" xr:uid="{00000000-0005-0000-0000-0000270A0000}"/>
    <cellStyle name="20% - Accent3 2 4 7" xfId="2462" xr:uid="{00000000-0005-0000-0000-0000280A0000}"/>
    <cellStyle name="20% - Accent3 2 4 7 2" xfId="2463" xr:uid="{00000000-0005-0000-0000-0000290A0000}"/>
    <cellStyle name="20% - Accent3 2 4 7 2 2" xfId="2464" xr:uid="{00000000-0005-0000-0000-00002A0A0000}"/>
    <cellStyle name="20% - Accent3 2 4 7 3" xfId="2465" xr:uid="{00000000-0005-0000-0000-00002B0A0000}"/>
    <cellStyle name="20% - Accent3 2 4 8" xfId="2466" xr:uid="{00000000-0005-0000-0000-00002C0A0000}"/>
    <cellStyle name="20% - Accent3 2 4 8 2" xfId="2467" xr:uid="{00000000-0005-0000-0000-00002D0A0000}"/>
    <cellStyle name="20% - Accent3 2 4 9" xfId="2468" xr:uid="{00000000-0005-0000-0000-00002E0A0000}"/>
    <cellStyle name="20% - Accent3 2 5" xfId="2469" xr:uid="{00000000-0005-0000-0000-00002F0A0000}"/>
    <cellStyle name="20% - Accent3 2 5 2" xfId="2470" xr:uid="{00000000-0005-0000-0000-0000300A0000}"/>
    <cellStyle name="20% - Accent3 2 5 2 2" xfId="2471" xr:uid="{00000000-0005-0000-0000-0000310A0000}"/>
    <cellStyle name="20% - Accent3 2 5 2 2 2" xfId="2472" xr:uid="{00000000-0005-0000-0000-0000320A0000}"/>
    <cellStyle name="20% - Accent3 2 5 2 2 2 2" xfId="2473" xr:uid="{00000000-0005-0000-0000-0000330A0000}"/>
    <cellStyle name="20% - Accent3 2 5 2 2 2 2 2" xfId="2474" xr:uid="{00000000-0005-0000-0000-0000340A0000}"/>
    <cellStyle name="20% - Accent3 2 5 2 2 2 2 2 2" xfId="2475" xr:uid="{00000000-0005-0000-0000-0000350A0000}"/>
    <cellStyle name="20% - Accent3 2 5 2 2 2 2 2 2 2" xfId="2476" xr:uid="{00000000-0005-0000-0000-0000360A0000}"/>
    <cellStyle name="20% - Accent3 2 5 2 2 2 2 2 3" xfId="2477" xr:uid="{00000000-0005-0000-0000-0000370A0000}"/>
    <cellStyle name="20% - Accent3 2 5 2 2 2 2 3" xfId="2478" xr:uid="{00000000-0005-0000-0000-0000380A0000}"/>
    <cellStyle name="20% - Accent3 2 5 2 2 2 2 3 2" xfId="2479" xr:uid="{00000000-0005-0000-0000-0000390A0000}"/>
    <cellStyle name="20% - Accent3 2 5 2 2 2 2 4" xfId="2480" xr:uid="{00000000-0005-0000-0000-00003A0A0000}"/>
    <cellStyle name="20% - Accent3 2 5 2 2 2 3" xfId="2481" xr:uid="{00000000-0005-0000-0000-00003B0A0000}"/>
    <cellStyle name="20% - Accent3 2 5 2 2 2 3 2" xfId="2482" xr:uid="{00000000-0005-0000-0000-00003C0A0000}"/>
    <cellStyle name="20% - Accent3 2 5 2 2 2 3 2 2" xfId="2483" xr:uid="{00000000-0005-0000-0000-00003D0A0000}"/>
    <cellStyle name="20% - Accent3 2 5 2 2 2 3 3" xfId="2484" xr:uid="{00000000-0005-0000-0000-00003E0A0000}"/>
    <cellStyle name="20% - Accent3 2 5 2 2 2 4" xfId="2485" xr:uid="{00000000-0005-0000-0000-00003F0A0000}"/>
    <cellStyle name="20% - Accent3 2 5 2 2 2 4 2" xfId="2486" xr:uid="{00000000-0005-0000-0000-0000400A0000}"/>
    <cellStyle name="20% - Accent3 2 5 2 2 2 5" xfId="2487" xr:uid="{00000000-0005-0000-0000-0000410A0000}"/>
    <cellStyle name="20% - Accent3 2 5 2 2 3" xfId="2488" xr:uid="{00000000-0005-0000-0000-0000420A0000}"/>
    <cellStyle name="20% - Accent3 2 5 2 2 3 2" xfId="2489" xr:uid="{00000000-0005-0000-0000-0000430A0000}"/>
    <cellStyle name="20% - Accent3 2 5 2 2 3 2 2" xfId="2490" xr:uid="{00000000-0005-0000-0000-0000440A0000}"/>
    <cellStyle name="20% - Accent3 2 5 2 2 3 2 2 2" xfId="2491" xr:uid="{00000000-0005-0000-0000-0000450A0000}"/>
    <cellStyle name="20% - Accent3 2 5 2 2 3 2 2 2 2" xfId="2492" xr:uid="{00000000-0005-0000-0000-0000460A0000}"/>
    <cellStyle name="20% - Accent3 2 5 2 2 3 2 2 3" xfId="2493" xr:uid="{00000000-0005-0000-0000-0000470A0000}"/>
    <cellStyle name="20% - Accent3 2 5 2 2 3 2 3" xfId="2494" xr:uid="{00000000-0005-0000-0000-0000480A0000}"/>
    <cellStyle name="20% - Accent3 2 5 2 2 3 2 3 2" xfId="2495" xr:uid="{00000000-0005-0000-0000-0000490A0000}"/>
    <cellStyle name="20% - Accent3 2 5 2 2 3 2 4" xfId="2496" xr:uid="{00000000-0005-0000-0000-00004A0A0000}"/>
    <cellStyle name="20% - Accent3 2 5 2 2 3 3" xfId="2497" xr:uid="{00000000-0005-0000-0000-00004B0A0000}"/>
    <cellStyle name="20% - Accent3 2 5 2 2 3 3 2" xfId="2498" xr:uid="{00000000-0005-0000-0000-00004C0A0000}"/>
    <cellStyle name="20% - Accent3 2 5 2 2 3 3 2 2" xfId="2499" xr:uid="{00000000-0005-0000-0000-00004D0A0000}"/>
    <cellStyle name="20% - Accent3 2 5 2 2 3 3 3" xfId="2500" xr:uid="{00000000-0005-0000-0000-00004E0A0000}"/>
    <cellStyle name="20% - Accent3 2 5 2 2 3 4" xfId="2501" xr:uid="{00000000-0005-0000-0000-00004F0A0000}"/>
    <cellStyle name="20% - Accent3 2 5 2 2 3 4 2" xfId="2502" xr:uid="{00000000-0005-0000-0000-0000500A0000}"/>
    <cellStyle name="20% - Accent3 2 5 2 2 3 5" xfId="2503" xr:uid="{00000000-0005-0000-0000-0000510A0000}"/>
    <cellStyle name="20% - Accent3 2 5 2 2 4" xfId="2504" xr:uid="{00000000-0005-0000-0000-0000520A0000}"/>
    <cellStyle name="20% - Accent3 2 5 2 2 4 2" xfId="2505" xr:uid="{00000000-0005-0000-0000-0000530A0000}"/>
    <cellStyle name="20% - Accent3 2 5 2 2 4 2 2" xfId="2506" xr:uid="{00000000-0005-0000-0000-0000540A0000}"/>
    <cellStyle name="20% - Accent3 2 5 2 2 4 2 2 2" xfId="2507" xr:uid="{00000000-0005-0000-0000-0000550A0000}"/>
    <cellStyle name="20% - Accent3 2 5 2 2 4 2 3" xfId="2508" xr:uid="{00000000-0005-0000-0000-0000560A0000}"/>
    <cellStyle name="20% - Accent3 2 5 2 2 4 3" xfId="2509" xr:uid="{00000000-0005-0000-0000-0000570A0000}"/>
    <cellStyle name="20% - Accent3 2 5 2 2 4 3 2" xfId="2510" xr:uid="{00000000-0005-0000-0000-0000580A0000}"/>
    <cellStyle name="20% - Accent3 2 5 2 2 4 4" xfId="2511" xr:uid="{00000000-0005-0000-0000-0000590A0000}"/>
    <cellStyle name="20% - Accent3 2 5 2 2 5" xfId="2512" xr:uid="{00000000-0005-0000-0000-00005A0A0000}"/>
    <cellStyle name="20% - Accent3 2 5 2 2 5 2" xfId="2513" xr:uid="{00000000-0005-0000-0000-00005B0A0000}"/>
    <cellStyle name="20% - Accent3 2 5 2 2 5 2 2" xfId="2514" xr:uid="{00000000-0005-0000-0000-00005C0A0000}"/>
    <cellStyle name="20% - Accent3 2 5 2 2 5 3" xfId="2515" xr:uid="{00000000-0005-0000-0000-00005D0A0000}"/>
    <cellStyle name="20% - Accent3 2 5 2 2 6" xfId="2516" xr:uid="{00000000-0005-0000-0000-00005E0A0000}"/>
    <cellStyle name="20% - Accent3 2 5 2 2 6 2" xfId="2517" xr:uid="{00000000-0005-0000-0000-00005F0A0000}"/>
    <cellStyle name="20% - Accent3 2 5 2 2 7" xfId="2518" xr:uid="{00000000-0005-0000-0000-0000600A0000}"/>
    <cellStyle name="20% - Accent3 2 5 2 3" xfId="2519" xr:uid="{00000000-0005-0000-0000-0000610A0000}"/>
    <cellStyle name="20% - Accent3 2 5 2 3 2" xfId="2520" xr:uid="{00000000-0005-0000-0000-0000620A0000}"/>
    <cellStyle name="20% - Accent3 2 5 2 3 2 2" xfId="2521" xr:uid="{00000000-0005-0000-0000-0000630A0000}"/>
    <cellStyle name="20% - Accent3 2 5 2 3 2 2 2" xfId="2522" xr:uid="{00000000-0005-0000-0000-0000640A0000}"/>
    <cellStyle name="20% - Accent3 2 5 2 3 2 2 2 2" xfId="2523" xr:uid="{00000000-0005-0000-0000-0000650A0000}"/>
    <cellStyle name="20% - Accent3 2 5 2 3 2 2 3" xfId="2524" xr:uid="{00000000-0005-0000-0000-0000660A0000}"/>
    <cellStyle name="20% - Accent3 2 5 2 3 2 3" xfId="2525" xr:uid="{00000000-0005-0000-0000-0000670A0000}"/>
    <cellStyle name="20% - Accent3 2 5 2 3 2 3 2" xfId="2526" xr:uid="{00000000-0005-0000-0000-0000680A0000}"/>
    <cellStyle name="20% - Accent3 2 5 2 3 2 4" xfId="2527" xr:uid="{00000000-0005-0000-0000-0000690A0000}"/>
    <cellStyle name="20% - Accent3 2 5 2 3 3" xfId="2528" xr:uid="{00000000-0005-0000-0000-00006A0A0000}"/>
    <cellStyle name="20% - Accent3 2 5 2 3 3 2" xfId="2529" xr:uid="{00000000-0005-0000-0000-00006B0A0000}"/>
    <cellStyle name="20% - Accent3 2 5 2 3 3 2 2" xfId="2530" xr:uid="{00000000-0005-0000-0000-00006C0A0000}"/>
    <cellStyle name="20% - Accent3 2 5 2 3 3 3" xfId="2531" xr:uid="{00000000-0005-0000-0000-00006D0A0000}"/>
    <cellStyle name="20% - Accent3 2 5 2 3 4" xfId="2532" xr:uid="{00000000-0005-0000-0000-00006E0A0000}"/>
    <cellStyle name="20% - Accent3 2 5 2 3 4 2" xfId="2533" xr:uid="{00000000-0005-0000-0000-00006F0A0000}"/>
    <cellStyle name="20% - Accent3 2 5 2 3 5" xfId="2534" xr:uid="{00000000-0005-0000-0000-0000700A0000}"/>
    <cellStyle name="20% - Accent3 2 5 2 4" xfId="2535" xr:uid="{00000000-0005-0000-0000-0000710A0000}"/>
    <cellStyle name="20% - Accent3 2 5 2 4 2" xfId="2536" xr:uid="{00000000-0005-0000-0000-0000720A0000}"/>
    <cellStyle name="20% - Accent3 2 5 2 4 2 2" xfId="2537" xr:uid="{00000000-0005-0000-0000-0000730A0000}"/>
    <cellStyle name="20% - Accent3 2 5 2 4 2 2 2" xfId="2538" xr:uid="{00000000-0005-0000-0000-0000740A0000}"/>
    <cellStyle name="20% - Accent3 2 5 2 4 2 2 2 2" xfId="2539" xr:uid="{00000000-0005-0000-0000-0000750A0000}"/>
    <cellStyle name="20% - Accent3 2 5 2 4 2 2 3" xfId="2540" xr:uid="{00000000-0005-0000-0000-0000760A0000}"/>
    <cellStyle name="20% - Accent3 2 5 2 4 2 3" xfId="2541" xr:uid="{00000000-0005-0000-0000-0000770A0000}"/>
    <cellStyle name="20% - Accent3 2 5 2 4 2 3 2" xfId="2542" xr:uid="{00000000-0005-0000-0000-0000780A0000}"/>
    <cellStyle name="20% - Accent3 2 5 2 4 2 4" xfId="2543" xr:uid="{00000000-0005-0000-0000-0000790A0000}"/>
    <cellStyle name="20% - Accent3 2 5 2 4 3" xfId="2544" xr:uid="{00000000-0005-0000-0000-00007A0A0000}"/>
    <cellStyle name="20% - Accent3 2 5 2 4 3 2" xfId="2545" xr:uid="{00000000-0005-0000-0000-00007B0A0000}"/>
    <cellStyle name="20% - Accent3 2 5 2 4 3 2 2" xfId="2546" xr:uid="{00000000-0005-0000-0000-00007C0A0000}"/>
    <cellStyle name="20% - Accent3 2 5 2 4 3 3" xfId="2547" xr:uid="{00000000-0005-0000-0000-00007D0A0000}"/>
    <cellStyle name="20% - Accent3 2 5 2 4 4" xfId="2548" xr:uid="{00000000-0005-0000-0000-00007E0A0000}"/>
    <cellStyle name="20% - Accent3 2 5 2 4 4 2" xfId="2549" xr:uid="{00000000-0005-0000-0000-00007F0A0000}"/>
    <cellStyle name="20% - Accent3 2 5 2 4 5" xfId="2550" xr:uid="{00000000-0005-0000-0000-0000800A0000}"/>
    <cellStyle name="20% - Accent3 2 5 2 5" xfId="2551" xr:uid="{00000000-0005-0000-0000-0000810A0000}"/>
    <cellStyle name="20% - Accent3 2 5 2 5 2" xfId="2552" xr:uid="{00000000-0005-0000-0000-0000820A0000}"/>
    <cellStyle name="20% - Accent3 2 5 2 5 2 2" xfId="2553" xr:uid="{00000000-0005-0000-0000-0000830A0000}"/>
    <cellStyle name="20% - Accent3 2 5 2 5 2 2 2" xfId="2554" xr:uid="{00000000-0005-0000-0000-0000840A0000}"/>
    <cellStyle name="20% - Accent3 2 5 2 5 2 3" xfId="2555" xr:uid="{00000000-0005-0000-0000-0000850A0000}"/>
    <cellStyle name="20% - Accent3 2 5 2 5 3" xfId="2556" xr:uid="{00000000-0005-0000-0000-0000860A0000}"/>
    <cellStyle name="20% - Accent3 2 5 2 5 3 2" xfId="2557" xr:uid="{00000000-0005-0000-0000-0000870A0000}"/>
    <cellStyle name="20% - Accent3 2 5 2 5 4" xfId="2558" xr:uid="{00000000-0005-0000-0000-0000880A0000}"/>
    <cellStyle name="20% - Accent3 2 5 2 6" xfId="2559" xr:uid="{00000000-0005-0000-0000-0000890A0000}"/>
    <cellStyle name="20% - Accent3 2 5 2 6 2" xfId="2560" xr:uid="{00000000-0005-0000-0000-00008A0A0000}"/>
    <cellStyle name="20% - Accent3 2 5 2 6 2 2" xfId="2561" xr:uid="{00000000-0005-0000-0000-00008B0A0000}"/>
    <cellStyle name="20% - Accent3 2 5 2 6 3" xfId="2562" xr:uid="{00000000-0005-0000-0000-00008C0A0000}"/>
    <cellStyle name="20% - Accent3 2 5 2 7" xfId="2563" xr:uid="{00000000-0005-0000-0000-00008D0A0000}"/>
    <cellStyle name="20% - Accent3 2 5 2 7 2" xfId="2564" xr:uid="{00000000-0005-0000-0000-00008E0A0000}"/>
    <cellStyle name="20% - Accent3 2 5 2 8" xfId="2565" xr:uid="{00000000-0005-0000-0000-00008F0A0000}"/>
    <cellStyle name="20% - Accent3 2 5 3" xfId="2566" xr:uid="{00000000-0005-0000-0000-0000900A0000}"/>
    <cellStyle name="20% - Accent3 2 5 3 2" xfId="2567" xr:uid="{00000000-0005-0000-0000-0000910A0000}"/>
    <cellStyle name="20% - Accent3 2 5 3 2 2" xfId="2568" xr:uid="{00000000-0005-0000-0000-0000920A0000}"/>
    <cellStyle name="20% - Accent3 2 5 3 2 2 2" xfId="2569" xr:uid="{00000000-0005-0000-0000-0000930A0000}"/>
    <cellStyle name="20% - Accent3 2 5 3 2 2 2 2" xfId="2570" xr:uid="{00000000-0005-0000-0000-0000940A0000}"/>
    <cellStyle name="20% - Accent3 2 5 3 2 2 2 2 2" xfId="2571" xr:uid="{00000000-0005-0000-0000-0000950A0000}"/>
    <cellStyle name="20% - Accent3 2 5 3 2 2 2 3" xfId="2572" xr:uid="{00000000-0005-0000-0000-0000960A0000}"/>
    <cellStyle name="20% - Accent3 2 5 3 2 2 3" xfId="2573" xr:uid="{00000000-0005-0000-0000-0000970A0000}"/>
    <cellStyle name="20% - Accent3 2 5 3 2 2 3 2" xfId="2574" xr:uid="{00000000-0005-0000-0000-0000980A0000}"/>
    <cellStyle name="20% - Accent3 2 5 3 2 2 4" xfId="2575" xr:uid="{00000000-0005-0000-0000-0000990A0000}"/>
    <cellStyle name="20% - Accent3 2 5 3 2 3" xfId="2576" xr:uid="{00000000-0005-0000-0000-00009A0A0000}"/>
    <cellStyle name="20% - Accent3 2 5 3 2 3 2" xfId="2577" xr:uid="{00000000-0005-0000-0000-00009B0A0000}"/>
    <cellStyle name="20% - Accent3 2 5 3 2 3 2 2" xfId="2578" xr:uid="{00000000-0005-0000-0000-00009C0A0000}"/>
    <cellStyle name="20% - Accent3 2 5 3 2 3 3" xfId="2579" xr:uid="{00000000-0005-0000-0000-00009D0A0000}"/>
    <cellStyle name="20% - Accent3 2 5 3 2 4" xfId="2580" xr:uid="{00000000-0005-0000-0000-00009E0A0000}"/>
    <cellStyle name="20% - Accent3 2 5 3 2 4 2" xfId="2581" xr:uid="{00000000-0005-0000-0000-00009F0A0000}"/>
    <cellStyle name="20% - Accent3 2 5 3 2 5" xfId="2582" xr:uid="{00000000-0005-0000-0000-0000A00A0000}"/>
    <cellStyle name="20% - Accent3 2 5 3 3" xfId="2583" xr:uid="{00000000-0005-0000-0000-0000A10A0000}"/>
    <cellStyle name="20% - Accent3 2 5 3 3 2" xfId="2584" xr:uid="{00000000-0005-0000-0000-0000A20A0000}"/>
    <cellStyle name="20% - Accent3 2 5 3 3 2 2" xfId="2585" xr:uid="{00000000-0005-0000-0000-0000A30A0000}"/>
    <cellStyle name="20% - Accent3 2 5 3 3 2 2 2" xfId="2586" xr:uid="{00000000-0005-0000-0000-0000A40A0000}"/>
    <cellStyle name="20% - Accent3 2 5 3 3 2 2 2 2" xfId="2587" xr:uid="{00000000-0005-0000-0000-0000A50A0000}"/>
    <cellStyle name="20% - Accent3 2 5 3 3 2 2 3" xfId="2588" xr:uid="{00000000-0005-0000-0000-0000A60A0000}"/>
    <cellStyle name="20% - Accent3 2 5 3 3 2 3" xfId="2589" xr:uid="{00000000-0005-0000-0000-0000A70A0000}"/>
    <cellStyle name="20% - Accent3 2 5 3 3 2 3 2" xfId="2590" xr:uid="{00000000-0005-0000-0000-0000A80A0000}"/>
    <cellStyle name="20% - Accent3 2 5 3 3 2 4" xfId="2591" xr:uid="{00000000-0005-0000-0000-0000A90A0000}"/>
    <cellStyle name="20% - Accent3 2 5 3 3 3" xfId="2592" xr:uid="{00000000-0005-0000-0000-0000AA0A0000}"/>
    <cellStyle name="20% - Accent3 2 5 3 3 3 2" xfId="2593" xr:uid="{00000000-0005-0000-0000-0000AB0A0000}"/>
    <cellStyle name="20% - Accent3 2 5 3 3 3 2 2" xfId="2594" xr:uid="{00000000-0005-0000-0000-0000AC0A0000}"/>
    <cellStyle name="20% - Accent3 2 5 3 3 3 3" xfId="2595" xr:uid="{00000000-0005-0000-0000-0000AD0A0000}"/>
    <cellStyle name="20% - Accent3 2 5 3 3 4" xfId="2596" xr:uid="{00000000-0005-0000-0000-0000AE0A0000}"/>
    <cellStyle name="20% - Accent3 2 5 3 3 4 2" xfId="2597" xr:uid="{00000000-0005-0000-0000-0000AF0A0000}"/>
    <cellStyle name="20% - Accent3 2 5 3 3 5" xfId="2598" xr:uid="{00000000-0005-0000-0000-0000B00A0000}"/>
    <cellStyle name="20% - Accent3 2 5 3 4" xfId="2599" xr:uid="{00000000-0005-0000-0000-0000B10A0000}"/>
    <cellStyle name="20% - Accent3 2 5 3 4 2" xfId="2600" xr:uid="{00000000-0005-0000-0000-0000B20A0000}"/>
    <cellStyle name="20% - Accent3 2 5 3 4 2 2" xfId="2601" xr:uid="{00000000-0005-0000-0000-0000B30A0000}"/>
    <cellStyle name="20% - Accent3 2 5 3 4 2 2 2" xfId="2602" xr:uid="{00000000-0005-0000-0000-0000B40A0000}"/>
    <cellStyle name="20% - Accent3 2 5 3 4 2 3" xfId="2603" xr:uid="{00000000-0005-0000-0000-0000B50A0000}"/>
    <cellStyle name="20% - Accent3 2 5 3 4 3" xfId="2604" xr:uid="{00000000-0005-0000-0000-0000B60A0000}"/>
    <cellStyle name="20% - Accent3 2 5 3 4 3 2" xfId="2605" xr:uid="{00000000-0005-0000-0000-0000B70A0000}"/>
    <cellStyle name="20% - Accent3 2 5 3 4 4" xfId="2606" xr:uid="{00000000-0005-0000-0000-0000B80A0000}"/>
    <cellStyle name="20% - Accent3 2 5 3 5" xfId="2607" xr:uid="{00000000-0005-0000-0000-0000B90A0000}"/>
    <cellStyle name="20% - Accent3 2 5 3 5 2" xfId="2608" xr:uid="{00000000-0005-0000-0000-0000BA0A0000}"/>
    <cellStyle name="20% - Accent3 2 5 3 5 2 2" xfId="2609" xr:uid="{00000000-0005-0000-0000-0000BB0A0000}"/>
    <cellStyle name="20% - Accent3 2 5 3 5 3" xfId="2610" xr:uid="{00000000-0005-0000-0000-0000BC0A0000}"/>
    <cellStyle name="20% - Accent3 2 5 3 6" xfId="2611" xr:uid="{00000000-0005-0000-0000-0000BD0A0000}"/>
    <cellStyle name="20% - Accent3 2 5 3 6 2" xfId="2612" xr:uid="{00000000-0005-0000-0000-0000BE0A0000}"/>
    <cellStyle name="20% - Accent3 2 5 3 7" xfId="2613" xr:uid="{00000000-0005-0000-0000-0000BF0A0000}"/>
    <cellStyle name="20% - Accent3 2 5 4" xfId="2614" xr:uid="{00000000-0005-0000-0000-0000C00A0000}"/>
    <cellStyle name="20% - Accent3 2 5 4 2" xfId="2615" xr:uid="{00000000-0005-0000-0000-0000C10A0000}"/>
    <cellStyle name="20% - Accent3 2 5 4 2 2" xfId="2616" xr:uid="{00000000-0005-0000-0000-0000C20A0000}"/>
    <cellStyle name="20% - Accent3 2 5 4 2 2 2" xfId="2617" xr:uid="{00000000-0005-0000-0000-0000C30A0000}"/>
    <cellStyle name="20% - Accent3 2 5 4 2 2 2 2" xfId="2618" xr:uid="{00000000-0005-0000-0000-0000C40A0000}"/>
    <cellStyle name="20% - Accent3 2 5 4 2 2 3" xfId="2619" xr:uid="{00000000-0005-0000-0000-0000C50A0000}"/>
    <cellStyle name="20% - Accent3 2 5 4 2 3" xfId="2620" xr:uid="{00000000-0005-0000-0000-0000C60A0000}"/>
    <cellStyle name="20% - Accent3 2 5 4 2 3 2" xfId="2621" xr:uid="{00000000-0005-0000-0000-0000C70A0000}"/>
    <cellStyle name="20% - Accent3 2 5 4 2 4" xfId="2622" xr:uid="{00000000-0005-0000-0000-0000C80A0000}"/>
    <cellStyle name="20% - Accent3 2 5 4 3" xfId="2623" xr:uid="{00000000-0005-0000-0000-0000C90A0000}"/>
    <cellStyle name="20% - Accent3 2 5 4 3 2" xfId="2624" xr:uid="{00000000-0005-0000-0000-0000CA0A0000}"/>
    <cellStyle name="20% - Accent3 2 5 4 3 2 2" xfId="2625" xr:uid="{00000000-0005-0000-0000-0000CB0A0000}"/>
    <cellStyle name="20% - Accent3 2 5 4 3 3" xfId="2626" xr:uid="{00000000-0005-0000-0000-0000CC0A0000}"/>
    <cellStyle name="20% - Accent3 2 5 4 4" xfId="2627" xr:uid="{00000000-0005-0000-0000-0000CD0A0000}"/>
    <cellStyle name="20% - Accent3 2 5 4 4 2" xfId="2628" xr:uid="{00000000-0005-0000-0000-0000CE0A0000}"/>
    <cellStyle name="20% - Accent3 2 5 4 5" xfId="2629" xr:uid="{00000000-0005-0000-0000-0000CF0A0000}"/>
    <cellStyle name="20% - Accent3 2 5 5" xfId="2630" xr:uid="{00000000-0005-0000-0000-0000D00A0000}"/>
    <cellStyle name="20% - Accent3 2 5 5 2" xfId="2631" xr:uid="{00000000-0005-0000-0000-0000D10A0000}"/>
    <cellStyle name="20% - Accent3 2 5 5 2 2" xfId="2632" xr:uid="{00000000-0005-0000-0000-0000D20A0000}"/>
    <cellStyle name="20% - Accent3 2 5 5 2 2 2" xfId="2633" xr:uid="{00000000-0005-0000-0000-0000D30A0000}"/>
    <cellStyle name="20% - Accent3 2 5 5 2 2 2 2" xfId="2634" xr:uid="{00000000-0005-0000-0000-0000D40A0000}"/>
    <cellStyle name="20% - Accent3 2 5 5 2 2 3" xfId="2635" xr:uid="{00000000-0005-0000-0000-0000D50A0000}"/>
    <cellStyle name="20% - Accent3 2 5 5 2 3" xfId="2636" xr:uid="{00000000-0005-0000-0000-0000D60A0000}"/>
    <cellStyle name="20% - Accent3 2 5 5 2 3 2" xfId="2637" xr:uid="{00000000-0005-0000-0000-0000D70A0000}"/>
    <cellStyle name="20% - Accent3 2 5 5 2 4" xfId="2638" xr:uid="{00000000-0005-0000-0000-0000D80A0000}"/>
    <cellStyle name="20% - Accent3 2 5 5 3" xfId="2639" xr:uid="{00000000-0005-0000-0000-0000D90A0000}"/>
    <cellStyle name="20% - Accent3 2 5 5 3 2" xfId="2640" xr:uid="{00000000-0005-0000-0000-0000DA0A0000}"/>
    <cellStyle name="20% - Accent3 2 5 5 3 2 2" xfId="2641" xr:uid="{00000000-0005-0000-0000-0000DB0A0000}"/>
    <cellStyle name="20% - Accent3 2 5 5 3 3" xfId="2642" xr:uid="{00000000-0005-0000-0000-0000DC0A0000}"/>
    <cellStyle name="20% - Accent3 2 5 5 4" xfId="2643" xr:uid="{00000000-0005-0000-0000-0000DD0A0000}"/>
    <cellStyle name="20% - Accent3 2 5 5 4 2" xfId="2644" xr:uid="{00000000-0005-0000-0000-0000DE0A0000}"/>
    <cellStyle name="20% - Accent3 2 5 5 5" xfId="2645" xr:uid="{00000000-0005-0000-0000-0000DF0A0000}"/>
    <cellStyle name="20% - Accent3 2 5 6" xfId="2646" xr:uid="{00000000-0005-0000-0000-0000E00A0000}"/>
    <cellStyle name="20% - Accent3 2 5 6 2" xfId="2647" xr:uid="{00000000-0005-0000-0000-0000E10A0000}"/>
    <cellStyle name="20% - Accent3 2 5 6 2 2" xfId="2648" xr:uid="{00000000-0005-0000-0000-0000E20A0000}"/>
    <cellStyle name="20% - Accent3 2 5 6 2 2 2" xfId="2649" xr:uid="{00000000-0005-0000-0000-0000E30A0000}"/>
    <cellStyle name="20% - Accent3 2 5 6 2 3" xfId="2650" xr:uid="{00000000-0005-0000-0000-0000E40A0000}"/>
    <cellStyle name="20% - Accent3 2 5 6 3" xfId="2651" xr:uid="{00000000-0005-0000-0000-0000E50A0000}"/>
    <cellStyle name="20% - Accent3 2 5 6 3 2" xfId="2652" xr:uid="{00000000-0005-0000-0000-0000E60A0000}"/>
    <cellStyle name="20% - Accent3 2 5 6 4" xfId="2653" xr:uid="{00000000-0005-0000-0000-0000E70A0000}"/>
    <cellStyle name="20% - Accent3 2 5 7" xfId="2654" xr:uid="{00000000-0005-0000-0000-0000E80A0000}"/>
    <cellStyle name="20% - Accent3 2 5 7 2" xfId="2655" xr:uid="{00000000-0005-0000-0000-0000E90A0000}"/>
    <cellStyle name="20% - Accent3 2 5 7 2 2" xfId="2656" xr:uid="{00000000-0005-0000-0000-0000EA0A0000}"/>
    <cellStyle name="20% - Accent3 2 5 7 3" xfId="2657" xr:uid="{00000000-0005-0000-0000-0000EB0A0000}"/>
    <cellStyle name="20% - Accent3 2 5 8" xfId="2658" xr:uid="{00000000-0005-0000-0000-0000EC0A0000}"/>
    <cellStyle name="20% - Accent3 2 5 8 2" xfId="2659" xr:uid="{00000000-0005-0000-0000-0000ED0A0000}"/>
    <cellStyle name="20% - Accent3 2 5 9" xfId="2660" xr:uid="{00000000-0005-0000-0000-0000EE0A0000}"/>
    <cellStyle name="20% - Accent3 2 6" xfId="2661" xr:uid="{00000000-0005-0000-0000-0000EF0A0000}"/>
    <cellStyle name="20% - Accent3 2 6 2" xfId="2662" xr:uid="{00000000-0005-0000-0000-0000F00A0000}"/>
    <cellStyle name="20% - Accent3 2 6 2 2" xfId="2663" xr:uid="{00000000-0005-0000-0000-0000F10A0000}"/>
    <cellStyle name="20% - Accent3 2 6 2 2 2" xfId="2664" xr:uid="{00000000-0005-0000-0000-0000F20A0000}"/>
    <cellStyle name="20% - Accent3 2 6 2 2 2 2" xfId="2665" xr:uid="{00000000-0005-0000-0000-0000F30A0000}"/>
    <cellStyle name="20% - Accent3 2 6 2 2 2 2 2" xfId="2666" xr:uid="{00000000-0005-0000-0000-0000F40A0000}"/>
    <cellStyle name="20% - Accent3 2 6 2 2 2 2 2 2" xfId="2667" xr:uid="{00000000-0005-0000-0000-0000F50A0000}"/>
    <cellStyle name="20% - Accent3 2 6 2 2 2 2 3" xfId="2668" xr:uid="{00000000-0005-0000-0000-0000F60A0000}"/>
    <cellStyle name="20% - Accent3 2 6 2 2 2 3" xfId="2669" xr:uid="{00000000-0005-0000-0000-0000F70A0000}"/>
    <cellStyle name="20% - Accent3 2 6 2 2 2 3 2" xfId="2670" xr:uid="{00000000-0005-0000-0000-0000F80A0000}"/>
    <cellStyle name="20% - Accent3 2 6 2 2 2 4" xfId="2671" xr:uid="{00000000-0005-0000-0000-0000F90A0000}"/>
    <cellStyle name="20% - Accent3 2 6 2 2 3" xfId="2672" xr:uid="{00000000-0005-0000-0000-0000FA0A0000}"/>
    <cellStyle name="20% - Accent3 2 6 2 2 3 2" xfId="2673" xr:uid="{00000000-0005-0000-0000-0000FB0A0000}"/>
    <cellStyle name="20% - Accent3 2 6 2 2 3 2 2" xfId="2674" xr:uid="{00000000-0005-0000-0000-0000FC0A0000}"/>
    <cellStyle name="20% - Accent3 2 6 2 2 3 3" xfId="2675" xr:uid="{00000000-0005-0000-0000-0000FD0A0000}"/>
    <cellStyle name="20% - Accent3 2 6 2 2 4" xfId="2676" xr:uid="{00000000-0005-0000-0000-0000FE0A0000}"/>
    <cellStyle name="20% - Accent3 2 6 2 2 4 2" xfId="2677" xr:uid="{00000000-0005-0000-0000-0000FF0A0000}"/>
    <cellStyle name="20% - Accent3 2 6 2 2 5" xfId="2678" xr:uid="{00000000-0005-0000-0000-0000000B0000}"/>
    <cellStyle name="20% - Accent3 2 6 2 3" xfId="2679" xr:uid="{00000000-0005-0000-0000-0000010B0000}"/>
    <cellStyle name="20% - Accent3 2 6 2 3 2" xfId="2680" xr:uid="{00000000-0005-0000-0000-0000020B0000}"/>
    <cellStyle name="20% - Accent3 2 6 2 3 2 2" xfId="2681" xr:uid="{00000000-0005-0000-0000-0000030B0000}"/>
    <cellStyle name="20% - Accent3 2 6 2 3 2 2 2" xfId="2682" xr:uid="{00000000-0005-0000-0000-0000040B0000}"/>
    <cellStyle name="20% - Accent3 2 6 2 3 2 2 2 2" xfId="2683" xr:uid="{00000000-0005-0000-0000-0000050B0000}"/>
    <cellStyle name="20% - Accent3 2 6 2 3 2 2 3" xfId="2684" xr:uid="{00000000-0005-0000-0000-0000060B0000}"/>
    <cellStyle name="20% - Accent3 2 6 2 3 2 3" xfId="2685" xr:uid="{00000000-0005-0000-0000-0000070B0000}"/>
    <cellStyle name="20% - Accent3 2 6 2 3 2 3 2" xfId="2686" xr:uid="{00000000-0005-0000-0000-0000080B0000}"/>
    <cellStyle name="20% - Accent3 2 6 2 3 2 4" xfId="2687" xr:uid="{00000000-0005-0000-0000-0000090B0000}"/>
    <cellStyle name="20% - Accent3 2 6 2 3 3" xfId="2688" xr:uid="{00000000-0005-0000-0000-00000A0B0000}"/>
    <cellStyle name="20% - Accent3 2 6 2 3 3 2" xfId="2689" xr:uid="{00000000-0005-0000-0000-00000B0B0000}"/>
    <cellStyle name="20% - Accent3 2 6 2 3 3 2 2" xfId="2690" xr:uid="{00000000-0005-0000-0000-00000C0B0000}"/>
    <cellStyle name="20% - Accent3 2 6 2 3 3 3" xfId="2691" xr:uid="{00000000-0005-0000-0000-00000D0B0000}"/>
    <cellStyle name="20% - Accent3 2 6 2 3 4" xfId="2692" xr:uid="{00000000-0005-0000-0000-00000E0B0000}"/>
    <cellStyle name="20% - Accent3 2 6 2 3 4 2" xfId="2693" xr:uid="{00000000-0005-0000-0000-00000F0B0000}"/>
    <cellStyle name="20% - Accent3 2 6 2 3 5" xfId="2694" xr:uid="{00000000-0005-0000-0000-0000100B0000}"/>
    <cellStyle name="20% - Accent3 2 6 2 4" xfId="2695" xr:uid="{00000000-0005-0000-0000-0000110B0000}"/>
    <cellStyle name="20% - Accent3 2 6 2 4 2" xfId="2696" xr:uid="{00000000-0005-0000-0000-0000120B0000}"/>
    <cellStyle name="20% - Accent3 2 6 2 4 2 2" xfId="2697" xr:uid="{00000000-0005-0000-0000-0000130B0000}"/>
    <cellStyle name="20% - Accent3 2 6 2 4 2 2 2" xfId="2698" xr:uid="{00000000-0005-0000-0000-0000140B0000}"/>
    <cellStyle name="20% - Accent3 2 6 2 4 2 3" xfId="2699" xr:uid="{00000000-0005-0000-0000-0000150B0000}"/>
    <cellStyle name="20% - Accent3 2 6 2 4 3" xfId="2700" xr:uid="{00000000-0005-0000-0000-0000160B0000}"/>
    <cellStyle name="20% - Accent3 2 6 2 4 3 2" xfId="2701" xr:uid="{00000000-0005-0000-0000-0000170B0000}"/>
    <cellStyle name="20% - Accent3 2 6 2 4 4" xfId="2702" xr:uid="{00000000-0005-0000-0000-0000180B0000}"/>
    <cellStyle name="20% - Accent3 2 6 2 5" xfId="2703" xr:uid="{00000000-0005-0000-0000-0000190B0000}"/>
    <cellStyle name="20% - Accent3 2 6 2 5 2" xfId="2704" xr:uid="{00000000-0005-0000-0000-00001A0B0000}"/>
    <cellStyle name="20% - Accent3 2 6 2 5 2 2" xfId="2705" xr:uid="{00000000-0005-0000-0000-00001B0B0000}"/>
    <cellStyle name="20% - Accent3 2 6 2 5 3" xfId="2706" xr:uid="{00000000-0005-0000-0000-00001C0B0000}"/>
    <cellStyle name="20% - Accent3 2 6 2 6" xfId="2707" xr:uid="{00000000-0005-0000-0000-00001D0B0000}"/>
    <cellStyle name="20% - Accent3 2 6 2 6 2" xfId="2708" xr:uid="{00000000-0005-0000-0000-00001E0B0000}"/>
    <cellStyle name="20% - Accent3 2 6 2 7" xfId="2709" xr:uid="{00000000-0005-0000-0000-00001F0B0000}"/>
    <cellStyle name="20% - Accent3 2 6 3" xfId="2710" xr:uid="{00000000-0005-0000-0000-0000200B0000}"/>
    <cellStyle name="20% - Accent3 2 6 3 2" xfId="2711" xr:uid="{00000000-0005-0000-0000-0000210B0000}"/>
    <cellStyle name="20% - Accent3 2 6 3 2 2" xfId="2712" xr:uid="{00000000-0005-0000-0000-0000220B0000}"/>
    <cellStyle name="20% - Accent3 2 6 3 2 2 2" xfId="2713" xr:uid="{00000000-0005-0000-0000-0000230B0000}"/>
    <cellStyle name="20% - Accent3 2 6 3 2 2 2 2" xfId="2714" xr:uid="{00000000-0005-0000-0000-0000240B0000}"/>
    <cellStyle name="20% - Accent3 2 6 3 2 2 3" xfId="2715" xr:uid="{00000000-0005-0000-0000-0000250B0000}"/>
    <cellStyle name="20% - Accent3 2 6 3 2 3" xfId="2716" xr:uid="{00000000-0005-0000-0000-0000260B0000}"/>
    <cellStyle name="20% - Accent3 2 6 3 2 3 2" xfId="2717" xr:uid="{00000000-0005-0000-0000-0000270B0000}"/>
    <cellStyle name="20% - Accent3 2 6 3 2 4" xfId="2718" xr:uid="{00000000-0005-0000-0000-0000280B0000}"/>
    <cellStyle name="20% - Accent3 2 6 3 3" xfId="2719" xr:uid="{00000000-0005-0000-0000-0000290B0000}"/>
    <cellStyle name="20% - Accent3 2 6 3 3 2" xfId="2720" xr:uid="{00000000-0005-0000-0000-00002A0B0000}"/>
    <cellStyle name="20% - Accent3 2 6 3 3 2 2" xfId="2721" xr:uid="{00000000-0005-0000-0000-00002B0B0000}"/>
    <cellStyle name="20% - Accent3 2 6 3 3 3" xfId="2722" xr:uid="{00000000-0005-0000-0000-00002C0B0000}"/>
    <cellStyle name="20% - Accent3 2 6 3 4" xfId="2723" xr:uid="{00000000-0005-0000-0000-00002D0B0000}"/>
    <cellStyle name="20% - Accent3 2 6 3 4 2" xfId="2724" xr:uid="{00000000-0005-0000-0000-00002E0B0000}"/>
    <cellStyle name="20% - Accent3 2 6 3 5" xfId="2725" xr:uid="{00000000-0005-0000-0000-00002F0B0000}"/>
    <cellStyle name="20% - Accent3 2 6 4" xfId="2726" xr:uid="{00000000-0005-0000-0000-0000300B0000}"/>
    <cellStyle name="20% - Accent3 2 6 4 2" xfId="2727" xr:uid="{00000000-0005-0000-0000-0000310B0000}"/>
    <cellStyle name="20% - Accent3 2 6 4 2 2" xfId="2728" xr:uid="{00000000-0005-0000-0000-0000320B0000}"/>
    <cellStyle name="20% - Accent3 2 6 4 2 2 2" xfId="2729" xr:uid="{00000000-0005-0000-0000-0000330B0000}"/>
    <cellStyle name="20% - Accent3 2 6 4 2 2 2 2" xfId="2730" xr:uid="{00000000-0005-0000-0000-0000340B0000}"/>
    <cellStyle name="20% - Accent3 2 6 4 2 2 3" xfId="2731" xr:uid="{00000000-0005-0000-0000-0000350B0000}"/>
    <cellStyle name="20% - Accent3 2 6 4 2 3" xfId="2732" xr:uid="{00000000-0005-0000-0000-0000360B0000}"/>
    <cellStyle name="20% - Accent3 2 6 4 2 3 2" xfId="2733" xr:uid="{00000000-0005-0000-0000-0000370B0000}"/>
    <cellStyle name="20% - Accent3 2 6 4 2 4" xfId="2734" xr:uid="{00000000-0005-0000-0000-0000380B0000}"/>
    <cellStyle name="20% - Accent3 2 6 4 3" xfId="2735" xr:uid="{00000000-0005-0000-0000-0000390B0000}"/>
    <cellStyle name="20% - Accent3 2 6 4 3 2" xfId="2736" xr:uid="{00000000-0005-0000-0000-00003A0B0000}"/>
    <cellStyle name="20% - Accent3 2 6 4 3 2 2" xfId="2737" xr:uid="{00000000-0005-0000-0000-00003B0B0000}"/>
    <cellStyle name="20% - Accent3 2 6 4 3 3" xfId="2738" xr:uid="{00000000-0005-0000-0000-00003C0B0000}"/>
    <cellStyle name="20% - Accent3 2 6 4 4" xfId="2739" xr:uid="{00000000-0005-0000-0000-00003D0B0000}"/>
    <cellStyle name="20% - Accent3 2 6 4 4 2" xfId="2740" xr:uid="{00000000-0005-0000-0000-00003E0B0000}"/>
    <cellStyle name="20% - Accent3 2 6 4 5" xfId="2741" xr:uid="{00000000-0005-0000-0000-00003F0B0000}"/>
    <cellStyle name="20% - Accent3 2 6 5" xfId="2742" xr:uid="{00000000-0005-0000-0000-0000400B0000}"/>
    <cellStyle name="20% - Accent3 2 6 5 2" xfId="2743" xr:uid="{00000000-0005-0000-0000-0000410B0000}"/>
    <cellStyle name="20% - Accent3 2 6 5 2 2" xfId="2744" xr:uid="{00000000-0005-0000-0000-0000420B0000}"/>
    <cellStyle name="20% - Accent3 2 6 5 2 2 2" xfId="2745" xr:uid="{00000000-0005-0000-0000-0000430B0000}"/>
    <cellStyle name="20% - Accent3 2 6 5 2 3" xfId="2746" xr:uid="{00000000-0005-0000-0000-0000440B0000}"/>
    <cellStyle name="20% - Accent3 2 6 5 3" xfId="2747" xr:uid="{00000000-0005-0000-0000-0000450B0000}"/>
    <cellStyle name="20% - Accent3 2 6 5 3 2" xfId="2748" xr:uid="{00000000-0005-0000-0000-0000460B0000}"/>
    <cellStyle name="20% - Accent3 2 6 5 4" xfId="2749" xr:uid="{00000000-0005-0000-0000-0000470B0000}"/>
    <cellStyle name="20% - Accent3 2 6 6" xfId="2750" xr:uid="{00000000-0005-0000-0000-0000480B0000}"/>
    <cellStyle name="20% - Accent3 2 6 6 2" xfId="2751" xr:uid="{00000000-0005-0000-0000-0000490B0000}"/>
    <cellStyle name="20% - Accent3 2 6 6 2 2" xfId="2752" xr:uid="{00000000-0005-0000-0000-00004A0B0000}"/>
    <cellStyle name="20% - Accent3 2 6 6 3" xfId="2753" xr:uid="{00000000-0005-0000-0000-00004B0B0000}"/>
    <cellStyle name="20% - Accent3 2 6 7" xfId="2754" xr:uid="{00000000-0005-0000-0000-00004C0B0000}"/>
    <cellStyle name="20% - Accent3 2 6 7 2" xfId="2755" xr:uid="{00000000-0005-0000-0000-00004D0B0000}"/>
    <cellStyle name="20% - Accent3 2 6 8" xfId="2756" xr:uid="{00000000-0005-0000-0000-00004E0B0000}"/>
    <cellStyle name="20% - Accent3 2 7" xfId="2757" xr:uid="{00000000-0005-0000-0000-00004F0B0000}"/>
    <cellStyle name="20% - Accent3 2 7 2" xfId="2758" xr:uid="{00000000-0005-0000-0000-0000500B0000}"/>
    <cellStyle name="20% - Accent3 2 7 2 2" xfId="2759" xr:uid="{00000000-0005-0000-0000-0000510B0000}"/>
    <cellStyle name="20% - Accent3 2 7 2 2 2" xfId="2760" xr:uid="{00000000-0005-0000-0000-0000520B0000}"/>
    <cellStyle name="20% - Accent3 2 7 2 2 2 2" xfId="2761" xr:uid="{00000000-0005-0000-0000-0000530B0000}"/>
    <cellStyle name="20% - Accent3 2 7 2 2 2 2 2" xfId="2762" xr:uid="{00000000-0005-0000-0000-0000540B0000}"/>
    <cellStyle name="20% - Accent3 2 7 2 2 2 3" xfId="2763" xr:uid="{00000000-0005-0000-0000-0000550B0000}"/>
    <cellStyle name="20% - Accent3 2 7 2 2 3" xfId="2764" xr:uid="{00000000-0005-0000-0000-0000560B0000}"/>
    <cellStyle name="20% - Accent3 2 7 2 2 3 2" xfId="2765" xr:uid="{00000000-0005-0000-0000-0000570B0000}"/>
    <cellStyle name="20% - Accent3 2 7 2 2 4" xfId="2766" xr:uid="{00000000-0005-0000-0000-0000580B0000}"/>
    <cellStyle name="20% - Accent3 2 7 2 3" xfId="2767" xr:uid="{00000000-0005-0000-0000-0000590B0000}"/>
    <cellStyle name="20% - Accent3 2 7 2 3 2" xfId="2768" xr:uid="{00000000-0005-0000-0000-00005A0B0000}"/>
    <cellStyle name="20% - Accent3 2 7 2 3 2 2" xfId="2769" xr:uid="{00000000-0005-0000-0000-00005B0B0000}"/>
    <cellStyle name="20% - Accent3 2 7 2 3 3" xfId="2770" xr:uid="{00000000-0005-0000-0000-00005C0B0000}"/>
    <cellStyle name="20% - Accent3 2 7 2 4" xfId="2771" xr:uid="{00000000-0005-0000-0000-00005D0B0000}"/>
    <cellStyle name="20% - Accent3 2 7 2 4 2" xfId="2772" xr:uid="{00000000-0005-0000-0000-00005E0B0000}"/>
    <cellStyle name="20% - Accent3 2 7 2 5" xfId="2773" xr:uid="{00000000-0005-0000-0000-00005F0B0000}"/>
    <cellStyle name="20% - Accent3 2 7 3" xfId="2774" xr:uid="{00000000-0005-0000-0000-0000600B0000}"/>
    <cellStyle name="20% - Accent3 2 7 3 2" xfId="2775" xr:uid="{00000000-0005-0000-0000-0000610B0000}"/>
    <cellStyle name="20% - Accent3 2 7 3 2 2" xfId="2776" xr:uid="{00000000-0005-0000-0000-0000620B0000}"/>
    <cellStyle name="20% - Accent3 2 7 3 2 2 2" xfId="2777" xr:uid="{00000000-0005-0000-0000-0000630B0000}"/>
    <cellStyle name="20% - Accent3 2 7 3 2 2 2 2" xfId="2778" xr:uid="{00000000-0005-0000-0000-0000640B0000}"/>
    <cellStyle name="20% - Accent3 2 7 3 2 2 3" xfId="2779" xr:uid="{00000000-0005-0000-0000-0000650B0000}"/>
    <cellStyle name="20% - Accent3 2 7 3 2 3" xfId="2780" xr:uid="{00000000-0005-0000-0000-0000660B0000}"/>
    <cellStyle name="20% - Accent3 2 7 3 2 3 2" xfId="2781" xr:uid="{00000000-0005-0000-0000-0000670B0000}"/>
    <cellStyle name="20% - Accent3 2 7 3 2 4" xfId="2782" xr:uid="{00000000-0005-0000-0000-0000680B0000}"/>
    <cellStyle name="20% - Accent3 2 7 3 3" xfId="2783" xr:uid="{00000000-0005-0000-0000-0000690B0000}"/>
    <cellStyle name="20% - Accent3 2 7 3 3 2" xfId="2784" xr:uid="{00000000-0005-0000-0000-00006A0B0000}"/>
    <cellStyle name="20% - Accent3 2 7 3 3 2 2" xfId="2785" xr:uid="{00000000-0005-0000-0000-00006B0B0000}"/>
    <cellStyle name="20% - Accent3 2 7 3 3 3" xfId="2786" xr:uid="{00000000-0005-0000-0000-00006C0B0000}"/>
    <cellStyle name="20% - Accent3 2 7 3 4" xfId="2787" xr:uid="{00000000-0005-0000-0000-00006D0B0000}"/>
    <cellStyle name="20% - Accent3 2 7 3 4 2" xfId="2788" xr:uid="{00000000-0005-0000-0000-00006E0B0000}"/>
    <cellStyle name="20% - Accent3 2 7 3 5" xfId="2789" xr:uid="{00000000-0005-0000-0000-00006F0B0000}"/>
    <cellStyle name="20% - Accent3 2 7 4" xfId="2790" xr:uid="{00000000-0005-0000-0000-0000700B0000}"/>
    <cellStyle name="20% - Accent3 2 7 4 2" xfId="2791" xr:uid="{00000000-0005-0000-0000-0000710B0000}"/>
    <cellStyle name="20% - Accent3 2 7 4 2 2" xfId="2792" xr:uid="{00000000-0005-0000-0000-0000720B0000}"/>
    <cellStyle name="20% - Accent3 2 7 4 2 2 2" xfId="2793" xr:uid="{00000000-0005-0000-0000-0000730B0000}"/>
    <cellStyle name="20% - Accent3 2 7 4 2 3" xfId="2794" xr:uid="{00000000-0005-0000-0000-0000740B0000}"/>
    <cellStyle name="20% - Accent3 2 7 4 3" xfId="2795" xr:uid="{00000000-0005-0000-0000-0000750B0000}"/>
    <cellStyle name="20% - Accent3 2 7 4 3 2" xfId="2796" xr:uid="{00000000-0005-0000-0000-0000760B0000}"/>
    <cellStyle name="20% - Accent3 2 7 4 4" xfId="2797" xr:uid="{00000000-0005-0000-0000-0000770B0000}"/>
    <cellStyle name="20% - Accent3 2 7 5" xfId="2798" xr:uid="{00000000-0005-0000-0000-0000780B0000}"/>
    <cellStyle name="20% - Accent3 2 7 5 2" xfId="2799" xr:uid="{00000000-0005-0000-0000-0000790B0000}"/>
    <cellStyle name="20% - Accent3 2 7 5 2 2" xfId="2800" xr:uid="{00000000-0005-0000-0000-00007A0B0000}"/>
    <cellStyle name="20% - Accent3 2 7 5 3" xfId="2801" xr:uid="{00000000-0005-0000-0000-00007B0B0000}"/>
    <cellStyle name="20% - Accent3 2 7 6" xfId="2802" xr:uid="{00000000-0005-0000-0000-00007C0B0000}"/>
    <cellStyle name="20% - Accent3 2 7 6 2" xfId="2803" xr:uid="{00000000-0005-0000-0000-00007D0B0000}"/>
    <cellStyle name="20% - Accent3 2 7 7" xfId="2804" xr:uid="{00000000-0005-0000-0000-00007E0B0000}"/>
    <cellStyle name="20% - Accent3 2 8" xfId="2805" xr:uid="{00000000-0005-0000-0000-00007F0B0000}"/>
    <cellStyle name="20% - Accent3 2 8 2" xfId="2806" xr:uid="{00000000-0005-0000-0000-0000800B0000}"/>
    <cellStyle name="20% - Accent3 2 8 2 2" xfId="2807" xr:uid="{00000000-0005-0000-0000-0000810B0000}"/>
    <cellStyle name="20% - Accent3 2 8 2 2 2" xfId="2808" xr:uid="{00000000-0005-0000-0000-0000820B0000}"/>
    <cellStyle name="20% - Accent3 2 8 2 2 2 2" xfId="2809" xr:uid="{00000000-0005-0000-0000-0000830B0000}"/>
    <cellStyle name="20% - Accent3 2 8 2 2 3" xfId="2810" xr:uid="{00000000-0005-0000-0000-0000840B0000}"/>
    <cellStyle name="20% - Accent3 2 8 2 3" xfId="2811" xr:uid="{00000000-0005-0000-0000-0000850B0000}"/>
    <cellStyle name="20% - Accent3 2 8 2 3 2" xfId="2812" xr:uid="{00000000-0005-0000-0000-0000860B0000}"/>
    <cellStyle name="20% - Accent3 2 8 2 4" xfId="2813" xr:uid="{00000000-0005-0000-0000-0000870B0000}"/>
    <cellStyle name="20% - Accent3 2 8 3" xfId="2814" xr:uid="{00000000-0005-0000-0000-0000880B0000}"/>
    <cellStyle name="20% - Accent3 2 8 3 2" xfId="2815" xr:uid="{00000000-0005-0000-0000-0000890B0000}"/>
    <cellStyle name="20% - Accent3 2 8 3 2 2" xfId="2816" xr:uid="{00000000-0005-0000-0000-00008A0B0000}"/>
    <cellStyle name="20% - Accent3 2 8 3 3" xfId="2817" xr:uid="{00000000-0005-0000-0000-00008B0B0000}"/>
    <cellStyle name="20% - Accent3 2 8 4" xfId="2818" xr:uid="{00000000-0005-0000-0000-00008C0B0000}"/>
    <cellStyle name="20% - Accent3 2 8 4 2" xfId="2819" xr:uid="{00000000-0005-0000-0000-00008D0B0000}"/>
    <cellStyle name="20% - Accent3 2 8 5" xfId="2820" xr:uid="{00000000-0005-0000-0000-00008E0B0000}"/>
    <cellStyle name="20% - Accent3 2 9" xfId="2821" xr:uid="{00000000-0005-0000-0000-00008F0B0000}"/>
    <cellStyle name="20% - Accent3 2 9 2" xfId="2822" xr:uid="{00000000-0005-0000-0000-0000900B0000}"/>
    <cellStyle name="20% - Accent3 2 9 2 2" xfId="2823" xr:uid="{00000000-0005-0000-0000-0000910B0000}"/>
    <cellStyle name="20% - Accent3 2 9 2 2 2" xfId="2824" xr:uid="{00000000-0005-0000-0000-0000920B0000}"/>
    <cellStyle name="20% - Accent3 2 9 2 2 2 2" xfId="2825" xr:uid="{00000000-0005-0000-0000-0000930B0000}"/>
    <cellStyle name="20% - Accent3 2 9 2 2 3" xfId="2826" xr:uid="{00000000-0005-0000-0000-0000940B0000}"/>
    <cellStyle name="20% - Accent3 2 9 2 3" xfId="2827" xr:uid="{00000000-0005-0000-0000-0000950B0000}"/>
    <cellStyle name="20% - Accent3 2 9 2 3 2" xfId="2828" xr:uid="{00000000-0005-0000-0000-0000960B0000}"/>
    <cellStyle name="20% - Accent3 2 9 2 4" xfId="2829" xr:uid="{00000000-0005-0000-0000-0000970B0000}"/>
    <cellStyle name="20% - Accent3 2 9 3" xfId="2830" xr:uid="{00000000-0005-0000-0000-0000980B0000}"/>
    <cellStyle name="20% - Accent3 2 9 3 2" xfId="2831" xr:uid="{00000000-0005-0000-0000-0000990B0000}"/>
    <cellStyle name="20% - Accent3 2 9 3 2 2" xfId="2832" xr:uid="{00000000-0005-0000-0000-00009A0B0000}"/>
    <cellStyle name="20% - Accent3 2 9 3 3" xfId="2833" xr:uid="{00000000-0005-0000-0000-00009B0B0000}"/>
    <cellStyle name="20% - Accent3 2 9 4" xfId="2834" xr:uid="{00000000-0005-0000-0000-00009C0B0000}"/>
    <cellStyle name="20% - Accent3 2 9 4 2" xfId="2835" xr:uid="{00000000-0005-0000-0000-00009D0B0000}"/>
    <cellStyle name="20% - Accent3 2 9 5" xfId="2836" xr:uid="{00000000-0005-0000-0000-00009E0B0000}"/>
    <cellStyle name="20% - Accent3 3" xfId="2837" xr:uid="{00000000-0005-0000-0000-00009F0B0000}"/>
    <cellStyle name="20% - Accent3 3 2" xfId="2838" xr:uid="{00000000-0005-0000-0000-0000A00B0000}"/>
    <cellStyle name="20% - Accent3 3 2 2" xfId="2839" xr:uid="{00000000-0005-0000-0000-0000A10B0000}"/>
    <cellStyle name="20% - Accent3 3 2 2 2" xfId="2840" xr:uid="{00000000-0005-0000-0000-0000A20B0000}"/>
    <cellStyle name="20% - Accent3 3 2 2 2 2" xfId="2841" xr:uid="{00000000-0005-0000-0000-0000A30B0000}"/>
    <cellStyle name="20% - Accent3 3 2 2 2 2 2" xfId="2842" xr:uid="{00000000-0005-0000-0000-0000A40B0000}"/>
    <cellStyle name="20% - Accent3 3 2 2 2 2 2 2" xfId="2843" xr:uid="{00000000-0005-0000-0000-0000A50B0000}"/>
    <cellStyle name="20% - Accent3 3 2 2 2 2 2 2 2" xfId="2844" xr:uid="{00000000-0005-0000-0000-0000A60B0000}"/>
    <cellStyle name="20% - Accent3 3 2 2 2 2 2 2 2 2" xfId="2845" xr:uid="{00000000-0005-0000-0000-0000A70B0000}"/>
    <cellStyle name="20% - Accent3 3 2 2 2 2 2 2 3" xfId="2846" xr:uid="{00000000-0005-0000-0000-0000A80B0000}"/>
    <cellStyle name="20% - Accent3 3 2 2 2 2 2 3" xfId="2847" xr:uid="{00000000-0005-0000-0000-0000A90B0000}"/>
    <cellStyle name="20% - Accent3 3 2 2 2 2 2 3 2" xfId="2848" xr:uid="{00000000-0005-0000-0000-0000AA0B0000}"/>
    <cellStyle name="20% - Accent3 3 2 2 2 2 2 4" xfId="2849" xr:uid="{00000000-0005-0000-0000-0000AB0B0000}"/>
    <cellStyle name="20% - Accent3 3 2 2 2 2 3" xfId="2850" xr:uid="{00000000-0005-0000-0000-0000AC0B0000}"/>
    <cellStyle name="20% - Accent3 3 2 2 2 2 3 2" xfId="2851" xr:uid="{00000000-0005-0000-0000-0000AD0B0000}"/>
    <cellStyle name="20% - Accent3 3 2 2 2 2 3 2 2" xfId="2852" xr:uid="{00000000-0005-0000-0000-0000AE0B0000}"/>
    <cellStyle name="20% - Accent3 3 2 2 2 2 3 3" xfId="2853" xr:uid="{00000000-0005-0000-0000-0000AF0B0000}"/>
    <cellStyle name="20% - Accent3 3 2 2 2 2 4" xfId="2854" xr:uid="{00000000-0005-0000-0000-0000B00B0000}"/>
    <cellStyle name="20% - Accent3 3 2 2 2 2 4 2" xfId="2855" xr:uid="{00000000-0005-0000-0000-0000B10B0000}"/>
    <cellStyle name="20% - Accent3 3 2 2 2 2 5" xfId="2856" xr:uid="{00000000-0005-0000-0000-0000B20B0000}"/>
    <cellStyle name="20% - Accent3 3 2 2 2 3" xfId="2857" xr:uid="{00000000-0005-0000-0000-0000B30B0000}"/>
    <cellStyle name="20% - Accent3 3 2 2 2 3 2" xfId="2858" xr:uid="{00000000-0005-0000-0000-0000B40B0000}"/>
    <cellStyle name="20% - Accent3 3 2 2 2 3 2 2" xfId="2859" xr:uid="{00000000-0005-0000-0000-0000B50B0000}"/>
    <cellStyle name="20% - Accent3 3 2 2 2 3 2 2 2" xfId="2860" xr:uid="{00000000-0005-0000-0000-0000B60B0000}"/>
    <cellStyle name="20% - Accent3 3 2 2 2 3 2 2 2 2" xfId="2861" xr:uid="{00000000-0005-0000-0000-0000B70B0000}"/>
    <cellStyle name="20% - Accent3 3 2 2 2 3 2 2 3" xfId="2862" xr:uid="{00000000-0005-0000-0000-0000B80B0000}"/>
    <cellStyle name="20% - Accent3 3 2 2 2 3 2 3" xfId="2863" xr:uid="{00000000-0005-0000-0000-0000B90B0000}"/>
    <cellStyle name="20% - Accent3 3 2 2 2 3 2 3 2" xfId="2864" xr:uid="{00000000-0005-0000-0000-0000BA0B0000}"/>
    <cellStyle name="20% - Accent3 3 2 2 2 3 2 4" xfId="2865" xr:uid="{00000000-0005-0000-0000-0000BB0B0000}"/>
    <cellStyle name="20% - Accent3 3 2 2 2 3 3" xfId="2866" xr:uid="{00000000-0005-0000-0000-0000BC0B0000}"/>
    <cellStyle name="20% - Accent3 3 2 2 2 3 3 2" xfId="2867" xr:uid="{00000000-0005-0000-0000-0000BD0B0000}"/>
    <cellStyle name="20% - Accent3 3 2 2 2 3 3 2 2" xfId="2868" xr:uid="{00000000-0005-0000-0000-0000BE0B0000}"/>
    <cellStyle name="20% - Accent3 3 2 2 2 3 3 3" xfId="2869" xr:uid="{00000000-0005-0000-0000-0000BF0B0000}"/>
    <cellStyle name="20% - Accent3 3 2 2 2 3 4" xfId="2870" xr:uid="{00000000-0005-0000-0000-0000C00B0000}"/>
    <cellStyle name="20% - Accent3 3 2 2 2 3 4 2" xfId="2871" xr:uid="{00000000-0005-0000-0000-0000C10B0000}"/>
    <cellStyle name="20% - Accent3 3 2 2 2 3 5" xfId="2872" xr:uid="{00000000-0005-0000-0000-0000C20B0000}"/>
    <cellStyle name="20% - Accent3 3 2 2 2 4" xfId="2873" xr:uid="{00000000-0005-0000-0000-0000C30B0000}"/>
    <cellStyle name="20% - Accent3 3 2 2 2 4 2" xfId="2874" xr:uid="{00000000-0005-0000-0000-0000C40B0000}"/>
    <cellStyle name="20% - Accent3 3 2 2 2 4 2 2" xfId="2875" xr:uid="{00000000-0005-0000-0000-0000C50B0000}"/>
    <cellStyle name="20% - Accent3 3 2 2 2 4 2 2 2" xfId="2876" xr:uid="{00000000-0005-0000-0000-0000C60B0000}"/>
    <cellStyle name="20% - Accent3 3 2 2 2 4 2 3" xfId="2877" xr:uid="{00000000-0005-0000-0000-0000C70B0000}"/>
    <cellStyle name="20% - Accent3 3 2 2 2 4 3" xfId="2878" xr:uid="{00000000-0005-0000-0000-0000C80B0000}"/>
    <cellStyle name="20% - Accent3 3 2 2 2 4 3 2" xfId="2879" xr:uid="{00000000-0005-0000-0000-0000C90B0000}"/>
    <cellStyle name="20% - Accent3 3 2 2 2 4 4" xfId="2880" xr:uid="{00000000-0005-0000-0000-0000CA0B0000}"/>
    <cellStyle name="20% - Accent3 3 2 2 2 5" xfId="2881" xr:uid="{00000000-0005-0000-0000-0000CB0B0000}"/>
    <cellStyle name="20% - Accent3 3 2 2 2 5 2" xfId="2882" xr:uid="{00000000-0005-0000-0000-0000CC0B0000}"/>
    <cellStyle name="20% - Accent3 3 2 2 2 5 2 2" xfId="2883" xr:uid="{00000000-0005-0000-0000-0000CD0B0000}"/>
    <cellStyle name="20% - Accent3 3 2 2 2 5 3" xfId="2884" xr:uid="{00000000-0005-0000-0000-0000CE0B0000}"/>
    <cellStyle name="20% - Accent3 3 2 2 2 6" xfId="2885" xr:uid="{00000000-0005-0000-0000-0000CF0B0000}"/>
    <cellStyle name="20% - Accent3 3 2 2 2 6 2" xfId="2886" xr:uid="{00000000-0005-0000-0000-0000D00B0000}"/>
    <cellStyle name="20% - Accent3 3 2 2 2 7" xfId="2887" xr:uid="{00000000-0005-0000-0000-0000D10B0000}"/>
    <cellStyle name="20% - Accent3 3 2 2 3" xfId="2888" xr:uid="{00000000-0005-0000-0000-0000D20B0000}"/>
    <cellStyle name="20% - Accent3 3 2 2 3 2" xfId="2889" xr:uid="{00000000-0005-0000-0000-0000D30B0000}"/>
    <cellStyle name="20% - Accent3 3 2 2 3 2 2" xfId="2890" xr:uid="{00000000-0005-0000-0000-0000D40B0000}"/>
    <cellStyle name="20% - Accent3 3 2 2 3 2 2 2" xfId="2891" xr:uid="{00000000-0005-0000-0000-0000D50B0000}"/>
    <cellStyle name="20% - Accent3 3 2 2 3 2 2 2 2" xfId="2892" xr:uid="{00000000-0005-0000-0000-0000D60B0000}"/>
    <cellStyle name="20% - Accent3 3 2 2 3 2 2 3" xfId="2893" xr:uid="{00000000-0005-0000-0000-0000D70B0000}"/>
    <cellStyle name="20% - Accent3 3 2 2 3 2 3" xfId="2894" xr:uid="{00000000-0005-0000-0000-0000D80B0000}"/>
    <cellStyle name="20% - Accent3 3 2 2 3 2 3 2" xfId="2895" xr:uid="{00000000-0005-0000-0000-0000D90B0000}"/>
    <cellStyle name="20% - Accent3 3 2 2 3 2 4" xfId="2896" xr:uid="{00000000-0005-0000-0000-0000DA0B0000}"/>
    <cellStyle name="20% - Accent3 3 2 2 3 3" xfId="2897" xr:uid="{00000000-0005-0000-0000-0000DB0B0000}"/>
    <cellStyle name="20% - Accent3 3 2 2 3 3 2" xfId="2898" xr:uid="{00000000-0005-0000-0000-0000DC0B0000}"/>
    <cellStyle name="20% - Accent3 3 2 2 3 3 2 2" xfId="2899" xr:uid="{00000000-0005-0000-0000-0000DD0B0000}"/>
    <cellStyle name="20% - Accent3 3 2 2 3 3 3" xfId="2900" xr:uid="{00000000-0005-0000-0000-0000DE0B0000}"/>
    <cellStyle name="20% - Accent3 3 2 2 3 4" xfId="2901" xr:uid="{00000000-0005-0000-0000-0000DF0B0000}"/>
    <cellStyle name="20% - Accent3 3 2 2 3 4 2" xfId="2902" xr:uid="{00000000-0005-0000-0000-0000E00B0000}"/>
    <cellStyle name="20% - Accent3 3 2 2 3 5" xfId="2903" xr:uid="{00000000-0005-0000-0000-0000E10B0000}"/>
    <cellStyle name="20% - Accent3 3 2 2 4" xfId="2904" xr:uid="{00000000-0005-0000-0000-0000E20B0000}"/>
    <cellStyle name="20% - Accent3 3 2 2 4 2" xfId="2905" xr:uid="{00000000-0005-0000-0000-0000E30B0000}"/>
    <cellStyle name="20% - Accent3 3 2 2 4 2 2" xfId="2906" xr:uid="{00000000-0005-0000-0000-0000E40B0000}"/>
    <cellStyle name="20% - Accent3 3 2 2 4 2 2 2" xfId="2907" xr:uid="{00000000-0005-0000-0000-0000E50B0000}"/>
    <cellStyle name="20% - Accent3 3 2 2 4 2 2 2 2" xfId="2908" xr:uid="{00000000-0005-0000-0000-0000E60B0000}"/>
    <cellStyle name="20% - Accent3 3 2 2 4 2 2 3" xfId="2909" xr:uid="{00000000-0005-0000-0000-0000E70B0000}"/>
    <cellStyle name="20% - Accent3 3 2 2 4 2 3" xfId="2910" xr:uid="{00000000-0005-0000-0000-0000E80B0000}"/>
    <cellStyle name="20% - Accent3 3 2 2 4 2 3 2" xfId="2911" xr:uid="{00000000-0005-0000-0000-0000E90B0000}"/>
    <cellStyle name="20% - Accent3 3 2 2 4 2 4" xfId="2912" xr:uid="{00000000-0005-0000-0000-0000EA0B0000}"/>
    <cellStyle name="20% - Accent3 3 2 2 4 3" xfId="2913" xr:uid="{00000000-0005-0000-0000-0000EB0B0000}"/>
    <cellStyle name="20% - Accent3 3 2 2 4 3 2" xfId="2914" xr:uid="{00000000-0005-0000-0000-0000EC0B0000}"/>
    <cellStyle name="20% - Accent3 3 2 2 4 3 2 2" xfId="2915" xr:uid="{00000000-0005-0000-0000-0000ED0B0000}"/>
    <cellStyle name="20% - Accent3 3 2 2 4 3 3" xfId="2916" xr:uid="{00000000-0005-0000-0000-0000EE0B0000}"/>
    <cellStyle name="20% - Accent3 3 2 2 4 4" xfId="2917" xr:uid="{00000000-0005-0000-0000-0000EF0B0000}"/>
    <cellStyle name="20% - Accent3 3 2 2 4 4 2" xfId="2918" xr:uid="{00000000-0005-0000-0000-0000F00B0000}"/>
    <cellStyle name="20% - Accent3 3 2 2 4 5" xfId="2919" xr:uid="{00000000-0005-0000-0000-0000F10B0000}"/>
    <cellStyle name="20% - Accent3 3 2 2 5" xfId="2920" xr:uid="{00000000-0005-0000-0000-0000F20B0000}"/>
    <cellStyle name="20% - Accent3 3 2 2 5 2" xfId="2921" xr:uid="{00000000-0005-0000-0000-0000F30B0000}"/>
    <cellStyle name="20% - Accent3 3 2 2 5 2 2" xfId="2922" xr:uid="{00000000-0005-0000-0000-0000F40B0000}"/>
    <cellStyle name="20% - Accent3 3 2 2 5 2 2 2" xfId="2923" xr:uid="{00000000-0005-0000-0000-0000F50B0000}"/>
    <cellStyle name="20% - Accent3 3 2 2 5 2 3" xfId="2924" xr:uid="{00000000-0005-0000-0000-0000F60B0000}"/>
    <cellStyle name="20% - Accent3 3 2 2 5 3" xfId="2925" xr:uid="{00000000-0005-0000-0000-0000F70B0000}"/>
    <cellStyle name="20% - Accent3 3 2 2 5 3 2" xfId="2926" xr:uid="{00000000-0005-0000-0000-0000F80B0000}"/>
    <cellStyle name="20% - Accent3 3 2 2 5 4" xfId="2927" xr:uid="{00000000-0005-0000-0000-0000F90B0000}"/>
    <cellStyle name="20% - Accent3 3 2 2 6" xfId="2928" xr:uid="{00000000-0005-0000-0000-0000FA0B0000}"/>
    <cellStyle name="20% - Accent3 3 2 2 6 2" xfId="2929" xr:uid="{00000000-0005-0000-0000-0000FB0B0000}"/>
    <cellStyle name="20% - Accent3 3 2 2 6 2 2" xfId="2930" xr:uid="{00000000-0005-0000-0000-0000FC0B0000}"/>
    <cellStyle name="20% - Accent3 3 2 2 6 3" xfId="2931" xr:uid="{00000000-0005-0000-0000-0000FD0B0000}"/>
    <cellStyle name="20% - Accent3 3 2 2 7" xfId="2932" xr:uid="{00000000-0005-0000-0000-0000FE0B0000}"/>
    <cellStyle name="20% - Accent3 3 2 2 7 2" xfId="2933" xr:uid="{00000000-0005-0000-0000-0000FF0B0000}"/>
    <cellStyle name="20% - Accent3 3 2 2 8" xfId="2934" xr:uid="{00000000-0005-0000-0000-0000000C0000}"/>
    <cellStyle name="20% - Accent3 3 2 3" xfId="2935" xr:uid="{00000000-0005-0000-0000-0000010C0000}"/>
    <cellStyle name="20% - Accent3 3 2 3 2" xfId="2936" xr:uid="{00000000-0005-0000-0000-0000020C0000}"/>
    <cellStyle name="20% - Accent3 3 2 3 2 2" xfId="2937" xr:uid="{00000000-0005-0000-0000-0000030C0000}"/>
    <cellStyle name="20% - Accent3 3 2 3 2 2 2" xfId="2938" xr:uid="{00000000-0005-0000-0000-0000040C0000}"/>
    <cellStyle name="20% - Accent3 3 2 3 2 2 2 2" xfId="2939" xr:uid="{00000000-0005-0000-0000-0000050C0000}"/>
    <cellStyle name="20% - Accent3 3 2 3 2 2 2 2 2" xfId="2940" xr:uid="{00000000-0005-0000-0000-0000060C0000}"/>
    <cellStyle name="20% - Accent3 3 2 3 2 2 2 3" xfId="2941" xr:uid="{00000000-0005-0000-0000-0000070C0000}"/>
    <cellStyle name="20% - Accent3 3 2 3 2 2 3" xfId="2942" xr:uid="{00000000-0005-0000-0000-0000080C0000}"/>
    <cellStyle name="20% - Accent3 3 2 3 2 2 3 2" xfId="2943" xr:uid="{00000000-0005-0000-0000-0000090C0000}"/>
    <cellStyle name="20% - Accent3 3 2 3 2 2 4" xfId="2944" xr:uid="{00000000-0005-0000-0000-00000A0C0000}"/>
    <cellStyle name="20% - Accent3 3 2 3 2 3" xfId="2945" xr:uid="{00000000-0005-0000-0000-00000B0C0000}"/>
    <cellStyle name="20% - Accent3 3 2 3 2 3 2" xfId="2946" xr:uid="{00000000-0005-0000-0000-00000C0C0000}"/>
    <cellStyle name="20% - Accent3 3 2 3 2 3 2 2" xfId="2947" xr:uid="{00000000-0005-0000-0000-00000D0C0000}"/>
    <cellStyle name="20% - Accent3 3 2 3 2 3 3" xfId="2948" xr:uid="{00000000-0005-0000-0000-00000E0C0000}"/>
    <cellStyle name="20% - Accent3 3 2 3 2 4" xfId="2949" xr:uid="{00000000-0005-0000-0000-00000F0C0000}"/>
    <cellStyle name="20% - Accent3 3 2 3 2 4 2" xfId="2950" xr:uid="{00000000-0005-0000-0000-0000100C0000}"/>
    <cellStyle name="20% - Accent3 3 2 3 2 5" xfId="2951" xr:uid="{00000000-0005-0000-0000-0000110C0000}"/>
    <cellStyle name="20% - Accent3 3 2 3 3" xfId="2952" xr:uid="{00000000-0005-0000-0000-0000120C0000}"/>
    <cellStyle name="20% - Accent3 3 2 3 3 2" xfId="2953" xr:uid="{00000000-0005-0000-0000-0000130C0000}"/>
    <cellStyle name="20% - Accent3 3 2 3 3 2 2" xfId="2954" xr:uid="{00000000-0005-0000-0000-0000140C0000}"/>
    <cellStyle name="20% - Accent3 3 2 3 3 2 2 2" xfId="2955" xr:uid="{00000000-0005-0000-0000-0000150C0000}"/>
    <cellStyle name="20% - Accent3 3 2 3 3 2 2 2 2" xfId="2956" xr:uid="{00000000-0005-0000-0000-0000160C0000}"/>
    <cellStyle name="20% - Accent3 3 2 3 3 2 2 3" xfId="2957" xr:uid="{00000000-0005-0000-0000-0000170C0000}"/>
    <cellStyle name="20% - Accent3 3 2 3 3 2 3" xfId="2958" xr:uid="{00000000-0005-0000-0000-0000180C0000}"/>
    <cellStyle name="20% - Accent3 3 2 3 3 2 3 2" xfId="2959" xr:uid="{00000000-0005-0000-0000-0000190C0000}"/>
    <cellStyle name="20% - Accent3 3 2 3 3 2 4" xfId="2960" xr:uid="{00000000-0005-0000-0000-00001A0C0000}"/>
    <cellStyle name="20% - Accent3 3 2 3 3 3" xfId="2961" xr:uid="{00000000-0005-0000-0000-00001B0C0000}"/>
    <cellStyle name="20% - Accent3 3 2 3 3 3 2" xfId="2962" xr:uid="{00000000-0005-0000-0000-00001C0C0000}"/>
    <cellStyle name="20% - Accent3 3 2 3 3 3 2 2" xfId="2963" xr:uid="{00000000-0005-0000-0000-00001D0C0000}"/>
    <cellStyle name="20% - Accent3 3 2 3 3 3 3" xfId="2964" xr:uid="{00000000-0005-0000-0000-00001E0C0000}"/>
    <cellStyle name="20% - Accent3 3 2 3 3 4" xfId="2965" xr:uid="{00000000-0005-0000-0000-00001F0C0000}"/>
    <cellStyle name="20% - Accent3 3 2 3 3 4 2" xfId="2966" xr:uid="{00000000-0005-0000-0000-0000200C0000}"/>
    <cellStyle name="20% - Accent3 3 2 3 3 5" xfId="2967" xr:uid="{00000000-0005-0000-0000-0000210C0000}"/>
    <cellStyle name="20% - Accent3 3 2 3 4" xfId="2968" xr:uid="{00000000-0005-0000-0000-0000220C0000}"/>
    <cellStyle name="20% - Accent3 3 2 3 4 2" xfId="2969" xr:uid="{00000000-0005-0000-0000-0000230C0000}"/>
    <cellStyle name="20% - Accent3 3 2 3 4 2 2" xfId="2970" xr:uid="{00000000-0005-0000-0000-0000240C0000}"/>
    <cellStyle name="20% - Accent3 3 2 3 4 2 2 2" xfId="2971" xr:uid="{00000000-0005-0000-0000-0000250C0000}"/>
    <cellStyle name="20% - Accent3 3 2 3 4 2 3" xfId="2972" xr:uid="{00000000-0005-0000-0000-0000260C0000}"/>
    <cellStyle name="20% - Accent3 3 2 3 4 3" xfId="2973" xr:uid="{00000000-0005-0000-0000-0000270C0000}"/>
    <cellStyle name="20% - Accent3 3 2 3 4 3 2" xfId="2974" xr:uid="{00000000-0005-0000-0000-0000280C0000}"/>
    <cellStyle name="20% - Accent3 3 2 3 4 4" xfId="2975" xr:uid="{00000000-0005-0000-0000-0000290C0000}"/>
    <cellStyle name="20% - Accent3 3 2 3 5" xfId="2976" xr:uid="{00000000-0005-0000-0000-00002A0C0000}"/>
    <cellStyle name="20% - Accent3 3 2 3 5 2" xfId="2977" xr:uid="{00000000-0005-0000-0000-00002B0C0000}"/>
    <cellStyle name="20% - Accent3 3 2 3 5 2 2" xfId="2978" xr:uid="{00000000-0005-0000-0000-00002C0C0000}"/>
    <cellStyle name="20% - Accent3 3 2 3 5 3" xfId="2979" xr:uid="{00000000-0005-0000-0000-00002D0C0000}"/>
    <cellStyle name="20% - Accent3 3 2 3 6" xfId="2980" xr:uid="{00000000-0005-0000-0000-00002E0C0000}"/>
    <cellStyle name="20% - Accent3 3 2 3 6 2" xfId="2981" xr:uid="{00000000-0005-0000-0000-00002F0C0000}"/>
    <cellStyle name="20% - Accent3 3 2 3 7" xfId="2982" xr:uid="{00000000-0005-0000-0000-0000300C0000}"/>
    <cellStyle name="20% - Accent3 3 2 4" xfId="2983" xr:uid="{00000000-0005-0000-0000-0000310C0000}"/>
    <cellStyle name="20% - Accent3 3 2 4 2" xfId="2984" xr:uid="{00000000-0005-0000-0000-0000320C0000}"/>
    <cellStyle name="20% - Accent3 3 2 4 2 2" xfId="2985" xr:uid="{00000000-0005-0000-0000-0000330C0000}"/>
    <cellStyle name="20% - Accent3 3 2 4 2 2 2" xfId="2986" xr:uid="{00000000-0005-0000-0000-0000340C0000}"/>
    <cellStyle name="20% - Accent3 3 2 4 2 2 2 2" xfId="2987" xr:uid="{00000000-0005-0000-0000-0000350C0000}"/>
    <cellStyle name="20% - Accent3 3 2 4 2 2 3" xfId="2988" xr:uid="{00000000-0005-0000-0000-0000360C0000}"/>
    <cellStyle name="20% - Accent3 3 2 4 2 3" xfId="2989" xr:uid="{00000000-0005-0000-0000-0000370C0000}"/>
    <cellStyle name="20% - Accent3 3 2 4 2 3 2" xfId="2990" xr:uid="{00000000-0005-0000-0000-0000380C0000}"/>
    <cellStyle name="20% - Accent3 3 2 4 2 4" xfId="2991" xr:uid="{00000000-0005-0000-0000-0000390C0000}"/>
    <cellStyle name="20% - Accent3 3 2 4 3" xfId="2992" xr:uid="{00000000-0005-0000-0000-00003A0C0000}"/>
    <cellStyle name="20% - Accent3 3 2 4 3 2" xfId="2993" xr:uid="{00000000-0005-0000-0000-00003B0C0000}"/>
    <cellStyle name="20% - Accent3 3 2 4 3 2 2" xfId="2994" xr:uid="{00000000-0005-0000-0000-00003C0C0000}"/>
    <cellStyle name="20% - Accent3 3 2 4 3 3" xfId="2995" xr:uid="{00000000-0005-0000-0000-00003D0C0000}"/>
    <cellStyle name="20% - Accent3 3 2 4 4" xfId="2996" xr:uid="{00000000-0005-0000-0000-00003E0C0000}"/>
    <cellStyle name="20% - Accent3 3 2 4 4 2" xfId="2997" xr:uid="{00000000-0005-0000-0000-00003F0C0000}"/>
    <cellStyle name="20% - Accent3 3 2 4 5" xfId="2998" xr:uid="{00000000-0005-0000-0000-0000400C0000}"/>
    <cellStyle name="20% - Accent3 3 2 5" xfId="2999" xr:uid="{00000000-0005-0000-0000-0000410C0000}"/>
    <cellStyle name="20% - Accent3 3 2 5 2" xfId="3000" xr:uid="{00000000-0005-0000-0000-0000420C0000}"/>
    <cellStyle name="20% - Accent3 3 2 5 2 2" xfId="3001" xr:uid="{00000000-0005-0000-0000-0000430C0000}"/>
    <cellStyle name="20% - Accent3 3 2 5 2 2 2" xfId="3002" xr:uid="{00000000-0005-0000-0000-0000440C0000}"/>
    <cellStyle name="20% - Accent3 3 2 5 2 2 2 2" xfId="3003" xr:uid="{00000000-0005-0000-0000-0000450C0000}"/>
    <cellStyle name="20% - Accent3 3 2 5 2 2 3" xfId="3004" xr:uid="{00000000-0005-0000-0000-0000460C0000}"/>
    <cellStyle name="20% - Accent3 3 2 5 2 3" xfId="3005" xr:uid="{00000000-0005-0000-0000-0000470C0000}"/>
    <cellStyle name="20% - Accent3 3 2 5 2 3 2" xfId="3006" xr:uid="{00000000-0005-0000-0000-0000480C0000}"/>
    <cellStyle name="20% - Accent3 3 2 5 2 4" xfId="3007" xr:uid="{00000000-0005-0000-0000-0000490C0000}"/>
    <cellStyle name="20% - Accent3 3 2 5 3" xfId="3008" xr:uid="{00000000-0005-0000-0000-00004A0C0000}"/>
    <cellStyle name="20% - Accent3 3 2 5 3 2" xfId="3009" xr:uid="{00000000-0005-0000-0000-00004B0C0000}"/>
    <cellStyle name="20% - Accent3 3 2 5 3 2 2" xfId="3010" xr:uid="{00000000-0005-0000-0000-00004C0C0000}"/>
    <cellStyle name="20% - Accent3 3 2 5 3 3" xfId="3011" xr:uid="{00000000-0005-0000-0000-00004D0C0000}"/>
    <cellStyle name="20% - Accent3 3 2 5 4" xfId="3012" xr:uid="{00000000-0005-0000-0000-00004E0C0000}"/>
    <cellStyle name="20% - Accent3 3 2 5 4 2" xfId="3013" xr:uid="{00000000-0005-0000-0000-00004F0C0000}"/>
    <cellStyle name="20% - Accent3 3 2 5 5" xfId="3014" xr:uid="{00000000-0005-0000-0000-0000500C0000}"/>
    <cellStyle name="20% - Accent3 3 2 6" xfId="3015" xr:uid="{00000000-0005-0000-0000-0000510C0000}"/>
    <cellStyle name="20% - Accent3 3 2 6 2" xfId="3016" xr:uid="{00000000-0005-0000-0000-0000520C0000}"/>
    <cellStyle name="20% - Accent3 3 2 6 2 2" xfId="3017" xr:uid="{00000000-0005-0000-0000-0000530C0000}"/>
    <cellStyle name="20% - Accent3 3 2 6 2 2 2" xfId="3018" xr:uid="{00000000-0005-0000-0000-0000540C0000}"/>
    <cellStyle name="20% - Accent3 3 2 6 2 3" xfId="3019" xr:uid="{00000000-0005-0000-0000-0000550C0000}"/>
    <cellStyle name="20% - Accent3 3 2 6 3" xfId="3020" xr:uid="{00000000-0005-0000-0000-0000560C0000}"/>
    <cellStyle name="20% - Accent3 3 2 6 3 2" xfId="3021" xr:uid="{00000000-0005-0000-0000-0000570C0000}"/>
    <cellStyle name="20% - Accent3 3 2 6 4" xfId="3022" xr:uid="{00000000-0005-0000-0000-0000580C0000}"/>
    <cellStyle name="20% - Accent3 3 2 7" xfId="3023" xr:uid="{00000000-0005-0000-0000-0000590C0000}"/>
    <cellStyle name="20% - Accent3 3 2 7 2" xfId="3024" xr:uid="{00000000-0005-0000-0000-00005A0C0000}"/>
    <cellStyle name="20% - Accent3 3 2 7 2 2" xfId="3025" xr:uid="{00000000-0005-0000-0000-00005B0C0000}"/>
    <cellStyle name="20% - Accent3 3 2 7 3" xfId="3026" xr:uid="{00000000-0005-0000-0000-00005C0C0000}"/>
    <cellStyle name="20% - Accent3 3 2 8" xfId="3027" xr:uid="{00000000-0005-0000-0000-00005D0C0000}"/>
    <cellStyle name="20% - Accent3 3 2 8 2" xfId="3028" xr:uid="{00000000-0005-0000-0000-00005E0C0000}"/>
    <cellStyle name="20% - Accent3 3 2 9" xfId="3029" xr:uid="{00000000-0005-0000-0000-00005F0C0000}"/>
    <cellStyle name="20% - Accent3 3 3" xfId="3030" xr:uid="{00000000-0005-0000-0000-0000600C0000}"/>
    <cellStyle name="20% - Accent3 3 3 2" xfId="3031" xr:uid="{00000000-0005-0000-0000-0000610C0000}"/>
    <cellStyle name="20% - Accent3 3 3 2 2" xfId="3032" xr:uid="{00000000-0005-0000-0000-0000620C0000}"/>
    <cellStyle name="20% - Accent3 3 3 2 2 2" xfId="3033" xr:uid="{00000000-0005-0000-0000-0000630C0000}"/>
    <cellStyle name="20% - Accent3 3 3 2 2 2 2" xfId="3034" xr:uid="{00000000-0005-0000-0000-0000640C0000}"/>
    <cellStyle name="20% - Accent3 3 3 2 2 3" xfId="3035" xr:uid="{00000000-0005-0000-0000-0000650C0000}"/>
    <cellStyle name="20% - Accent3 3 3 2 3" xfId="3036" xr:uid="{00000000-0005-0000-0000-0000660C0000}"/>
    <cellStyle name="20% - Accent3 3 3 2 3 2" xfId="3037" xr:uid="{00000000-0005-0000-0000-0000670C0000}"/>
    <cellStyle name="20% - Accent3 3 3 2 4" xfId="3038" xr:uid="{00000000-0005-0000-0000-0000680C0000}"/>
    <cellStyle name="20% - Accent3 3 3 3" xfId="3039" xr:uid="{00000000-0005-0000-0000-0000690C0000}"/>
    <cellStyle name="20% - Accent3 3 3 3 2" xfId="3040" xr:uid="{00000000-0005-0000-0000-00006A0C0000}"/>
    <cellStyle name="20% - Accent3 3 3 3 2 2" xfId="3041" xr:uid="{00000000-0005-0000-0000-00006B0C0000}"/>
    <cellStyle name="20% - Accent3 3 3 3 3" xfId="3042" xr:uid="{00000000-0005-0000-0000-00006C0C0000}"/>
    <cellStyle name="20% - Accent3 3 3 4" xfId="3043" xr:uid="{00000000-0005-0000-0000-00006D0C0000}"/>
    <cellStyle name="20% - Accent3 3 3 4 2" xfId="3044" xr:uid="{00000000-0005-0000-0000-00006E0C0000}"/>
    <cellStyle name="20% - Accent3 3 3 5" xfId="3045" xr:uid="{00000000-0005-0000-0000-00006F0C0000}"/>
    <cellStyle name="20% - Accent3 3 4" xfId="3046" xr:uid="{00000000-0005-0000-0000-0000700C0000}"/>
    <cellStyle name="20% - Accent3 3 4 2" xfId="3047" xr:uid="{00000000-0005-0000-0000-0000710C0000}"/>
    <cellStyle name="20% - Accent3 3 4 2 2" xfId="3048" xr:uid="{00000000-0005-0000-0000-0000720C0000}"/>
    <cellStyle name="20% - Accent3 3 4 2 2 2" xfId="3049" xr:uid="{00000000-0005-0000-0000-0000730C0000}"/>
    <cellStyle name="20% - Accent3 3 4 2 3" xfId="3050" xr:uid="{00000000-0005-0000-0000-0000740C0000}"/>
    <cellStyle name="20% - Accent3 3 4 3" xfId="3051" xr:uid="{00000000-0005-0000-0000-0000750C0000}"/>
    <cellStyle name="20% - Accent3 3 4 3 2" xfId="3052" xr:uid="{00000000-0005-0000-0000-0000760C0000}"/>
    <cellStyle name="20% - Accent3 3 4 4" xfId="3053" xr:uid="{00000000-0005-0000-0000-0000770C0000}"/>
    <cellStyle name="20% - Accent3 3 5" xfId="3054" xr:uid="{00000000-0005-0000-0000-0000780C0000}"/>
    <cellStyle name="20% - Accent3 4" xfId="3055" xr:uid="{00000000-0005-0000-0000-0000790C0000}"/>
    <cellStyle name="20% - Accent3 4 2" xfId="3056" xr:uid="{00000000-0005-0000-0000-00007A0C0000}"/>
    <cellStyle name="20% - Accent3 4 2 2" xfId="3057" xr:uid="{00000000-0005-0000-0000-00007B0C0000}"/>
    <cellStyle name="20% - Accent3 4 2 2 2" xfId="3058" xr:uid="{00000000-0005-0000-0000-00007C0C0000}"/>
    <cellStyle name="20% - Accent3 4 2 2 2 2" xfId="3059" xr:uid="{00000000-0005-0000-0000-00007D0C0000}"/>
    <cellStyle name="20% - Accent3 4 2 2 2 2 2" xfId="3060" xr:uid="{00000000-0005-0000-0000-00007E0C0000}"/>
    <cellStyle name="20% - Accent3 4 2 2 2 3" xfId="3061" xr:uid="{00000000-0005-0000-0000-00007F0C0000}"/>
    <cellStyle name="20% - Accent3 4 2 2 3" xfId="3062" xr:uid="{00000000-0005-0000-0000-0000800C0000}"/>
    <cellStyle name="20% - Accent3 4 2 2 3 2" xfId="3063" xr:uid="{00000000-0005-0000-0000-0000810C0000}"/>
    <cellStyle name="20% - Accent3 4 2 2 4" xfId="3064" xr:uid="{00000000-0005-0000-0000-0000820C0000}"/>
    <cellStyle name="20% - Accent3 4 2 3" xfId="3065" xr:uid="{00000000-0005-0000-0000-0000830C0000}"/>
    <cellStyle name="20% - Accent3 4 2 3 2" xfId="3066" xr:uid="{00000000-0005-0000-0000-0000840C0000}"/>
    <cellStyle name="20% - Accent3 4 2 3 2 2" xfId="3067" xr:uid="{00000000-0005-0000-0000-0000850C0000}"/>
    <cellStyle name="20% - Accent3 4 2 3 3" xfId="3068" xr:uid="{00000000-0005-0000-0000-0000860C0000}"/>
    <cellStyle name="20% - Accent3 4 2 4" xfId="3069" xr:uid="{00000000-0005-0000-0000-0000870C0000}"/>
    <cellStyle name="20% - Accent3 4 2 4 2" xfId="3070" xr:uid="{00000000-0005-0000-0000-0000880C0000}"/>
    <cellStyle name="20% - Accent3 4 2 5" xfId="3071" xr:uid="{00000000-0005-0000-0000-0000890C0000}"/>
    <cellStyle name="20% - Accent3 5" xfId="3072" xr:uid="{00000000-0005-0000-0000-00008A0C0000}"/>
    <cellStyle name="20% - Accent3 5 2" xfId="3073" xr:uid="{00000000-0005-0000-0000-00008B0C0000}"/>
    <cellStyle name="20% - Accent3 5 2 2" xfId="3074" xr:uid="{00000000-0005-0000-0000-00008C0C0000}"/>
    <cellStyle name="20% - Accent3 5 2 2 2" xfId="3075" xr:uid="{00000000-0005-0000-0000-00008D0C0000}"/>
    <cellStyle name="20% - Accent3 5 2 3" xfId="3076" xr:uid="{00000000-0005-0000-0000-00008E0C0000}"/>
    <cellStyle name="20% - Accent3 5 3" xfId="3077" xr:uid="{00000000-0005-0000-0000-00008F0C0000}"/>
    <cellStyle name="20% - Accent3 5 3 2" xfId="3078" xr:uid="{00000000-0005-0000-0000-0000900C0000}"/>
    <cellStyle name="20% - Accent3 5 4" xfId="3079" xr:uid="{00000000-0005-0000-0000-0000910C0000}"/>
    <cellStyle name="20% - Accent3 6" xfId="3080" xr:uid="{00000000-0005-0000-0000-0000920C0000}"/>
    <cellStyle name="20% - Accent3 6 2" xfId="3081" xr:uid="{00000000-0005-0000-0000-0000930C0000}"/>
    <cellStyle name="20% - Accent3 6 2 2" xfId="3082" xr:uid="{00000000-0005-0000-0000-0000940C0000}"/>
    <cellStyle name="20% - Accent3 6 3" xfId="3083" xr:uid="{00000000-0005-0000-0000-0000950C0000}"/>
    <cellStyle name="20% - Accent3 7" xfId="3084" xr:uid="{00000000-0005-0000-0000-0000960C0000}"/>
    <cellStyle name="20% - Accent3 7 2" xfId="3085" xr:uid="{00000000-0005-0000-0000-0000970C0000}"/>
    <cellStyle name="20% - Accent3 8" xfId="3086" xr:uid="{00000000-0005-0000-0000-0000980C0000}"/>
    <cellStyle name="20% - Accent4 2" xfId="3087" xr:uid="{00000000-0005-0000-0000-0000990C0000}"/>
    <cellStyle name="20% - Accent4 2 10" xfId="3088" xr:uid="{00000000-0005-0000-0000-00009A0C0000}"/>
    <cellStyle name="20% - Accent4 2 10 2" xfId="3089" xr:uid="{00000000-0005-0000-0000-00009B0C0000}"/>
    <cellStyle name="20% - Accent4 2 10 2 2" xfId="3090" xr:uid="{00000000-0005-0000-0000-00009C0C0000}"/>
    <cellStyle name="20% - Accent4 2 10 2 2 2" xfId="3091" xr:uid="{00000000-0005-0000-0000-00009D0C0000}"/>
    <cellStyle name="20% - Accent4 2 10 2 3" xfId="3092" xr:uid="{00000000-0005-0000-0000-00009E0C0000}"/>
    <cellStyle name="20% - Accent4 2 10 3" xfId="3093" xr:uid="{00000000-0005-0000-0000-00009F0C0000}"/>
    <cellStyle name="20% - Accent4 2 10 3 2" xfId="3094" xr:uid="{00000000-0005-0000-0000-0000A00C0000}"/>
    <cellStyle name="20% - Accent4 2 10 4" xfId="3095" xr:uid="{00000000-0005-0000-0000-0000A10C0000}"/>
    <cellStyle name="20% - Accent4 2 11" xfId="3096" xr:uid="{00000000-0005-0000-0000-0000A20C0000}"/>
    <cellStyle name="20% - Accent4 2 11 2" xfId="3097" xr:uid="{00000000-0005-0000-0000-0000A30C0000}"/>
    <cellStyle name="20% - Accent4 2 11 2 2" xfId="3098" xr:uid="{00000000-0005-0000-0000-0000A40C0000}"/>
    <cellStyle name="20% - Accent4 2 11 3" xfId="3099" xr:uid="{00000000-0005-0000-0000-0000A50C0000}"/>
    <cellStyle name="20% - Accent4 2 12" xfId="3100" xr:uid="{00000000-0005-0000-0000-0000A60C0000}"/>
    <cellStyle name="20% - Accent4 2 12 2" xfId="3101" xr:uid="{00000000-0005-0000-0000-0000A70C0000}"/>
    <cellStyle name="20% - Accent4 2 13" xfId="3102" xr:uid="{00000000-0005-0000-0000-0000A80C0000}"/>
    <cellStyle name="20% - Accent4 2 2" xfId="3103" xr:uid="{00000000-0005-0000-0000-0000A90C0000}"/>
    <cellStyle name="20% - Accent4 2 2 2" xfId="3104" xr:uid="{00000000-0005-0000-0000-0000AA0C0000}"/>
    <cellStyle name="20% - Accent4 2 3" xfId="3105" xr:uid="{00000000-0005-0000-0000-0000AB0C0000}"/>
    <cellStyle name="20% - Accent4 2 3 2" xfId="3106" xr:uid="{00000000-0005-0000-0000-0000AC0C0000}"/>
    <cellStyle name="20% - Accent4 2 3 2 2" xfId="3107" xr:uid="{00000000-0005-0000-0000-0000AD0C0000}"/>
    <cellStyle name="20% - Accent4 2 3 2 2 2" xfId="3108" xr:uid="{00000000-0005-0000-0000-0000AE0C0000}"/>
    <cellStyle name="20% - Accent4 2 3 2 2 2 2" xfId="3109" xr:uid="{00000000-0005-0000-0000-0000AF0C0000}"/>
    <cellStyle name="20% - Accent4 2 3 2 2 2 2 2" xfId="3110" xr:uid="{00000000-0005-0000-0000-0000B00C0000}"/>
    <cellStyle name="20% - Accent4 2 3 2 2 2 2 2 2" xfId="3111" xr:uid="{00000000-0005-0000-0000-0000B10C0000}"/>
    <cellStyle name="20% - Accent4 2 3 2 2 2 2 2 2 2" xfId="3112" xr:uid="{00000000-0005-0000-0000-0000B20C0000}"/>
    <cellStyle name="20% - Accent4 2 3 2 2 2 2 2 3" xfId="3113" xr:uid="{00000000-0005-0000-0000-0000B30C0000}"/>
    <cellStyle name="20% - Accent4 2 3 2 2 2 2 3" xfId="3114" xr:uid="{00000000-0005-0000-0000-0000B40C0000}"/>
    <cellStyle name="20% - Accent4 2 3 2 2 2 2 3 2" xfId="3115" xr:uid="{00000000-0005-0000-0000-0000B50C0000}"/>
    <cellStyle name="20% - Accent4 2 3 2 2 2 2 4" xfId="3116" xr:uid="{00000000-0005-0000-0000-0000B60C0000}"/>
    <cellStyle name="20% - Accent4 2 3 2 2 2 3" xfId="3117" xr:uid="{00000000-0005-0000-0000-0000B70C0000}"/>
    <cellStyle name="20% - Accent4 2 3 2 2 2 3 2" xfId="3118" xr:uid="{00000000-0005-0000-0000-0000B80C0000}"/>
    <cellStyle name="20% - Accent4 2 3 2 2 2 3 2 2" xfId="3119" xr:uid="{00000000-0005-0000-0000-0000B90C0000}"/>
    <cellStyle name="20% - Accent4 2 3 2 2 2 3 3" xfId="3120" xr:uid="{00000000-0005-0000-0000-0000BA0C0000}"/>
    <cellStyle name="20% - Accent4 2 3 2 2 2 4" xfId="3121" xr:uid="{00000000-0005-0000-0000-0000BB0C0000}"/>
    <cellStyle name="20% - Accent4 2 3 2 2 2 4 2" xfId="3122" xr:uid="{00000000-0005-0000-0000-0000BC0C0000}"/>
    <cellStyle name="20% - Accent4 2 3 2 2 2 5" xfId="3123" xr:uid="{00000000-0005-0000-0000-0000BD0C0000}"/>
    <cellStyle name="20% - Accent4 2 3 2 2 3" xfId="3124" xr:uid="{00000000-0005-0000-0000-0000BE0C0000}"/>
    <cellStyle name="20% - Accent4 2 3 2 2 3 2" xfId="3125" xr:uid="{00000000-0005-0000-0000-0000BF0C0000}"/>
    <cellStyle name="20% - Accent4 2 3 2 2 3 2 2" xfId="3126" xr:uid="{00000000-0005-0000-0000-0000C00C0000}"/>
    <cellStyle name="20% - Accent4 2 3 2 2 3 2 2 2" xfId="3127" xr:uid="{00000000-0005-0000-0000-0000C10C0000}"/>
    <cellStyle name="20% - Accent4 2 3 2 2 3 2 2 2 2" xfId="3128" xr:uid="{00000000-0005-0000-0000-0000C20C0000}"/>
    <cellStyle name="20% - Accent4 2 3 2 2 3 2 2 3" xfId="3129" xr:uid="{00000000-0005-0000-0000-0000C30C0000}"/>
    <cellStyle name="20% - Accent4 2 3 2 2 3 2 3" xfId="3130" xr:uid="{00000000-0005-0000-0000-0000C40C0000}"/>
    <cellStyle name="20% - Accent4 2 3 2 2 3 2 3 2" xfId="3131" xr:uid="{00000000-0005-0000-0000-0000C50C0000}"/>
    <cellStyle name="20% - Accent4 2 3 2 2 3 2 4" xfId="3132" xr:uid="{00000000-0005-0000-0000-0000C60C0000}"/>
    <cellStyle name="20% - Accent4 2 3 2 2 3 3" xfId="3133" xr:uid="{00000000-0005-0000-0000-0000C70C0000}"/>
    <cellStyle name="20% - Accent4 2 3 2 2 3 3 2" xfId="3134" xr:uid="{00000000-0005-0000-0000-0000C80C0000}"/>
    <cellStyle name="20% - Accent4 2 3 2 2 3 3 2 2" xfId="3135" xr:uid="{00000000-0005-0000-0000-0000C90C0000}"/>
    <cellStyle name="20% - Accent4 2 3 2 2 3 3 3" xfId="3136" xr:uid="{00000000-0005-0000-0000-0000CA0C0000}"/>
    <cellStyle name="20% - Accent4 2 3 2 2 3 4" xfId="3137" xr:uid="{00000000-0005-0000-0000-0000CB0C0000}"/>
    <cellStyle name="20% - Accent4 2 3 2 2 3 4 2" xfId="3138" xr:uid="{00000000-0005-0000-0000-0000CC0C0000}"/>
    <cellStyle name="20% - Accent4 2 3 2 2 3 5" xfId="3139" xr:uid="{00000000-0005-0000-0000-0000CD0C0000}"/>
    <cellStyle name="20% - Accent4 2 3 2 2 4" xfId="3140" xr:uid="{00000000-0005-0000-0000-0000CE0C0000}"/>
    <cellStyle name="20% - Accent4 2 3 2 2 4 2" xfId="3141" xr:uid="{00000000-0005-0000-0000-0000CF0C0000}"/>
    <cellStyle name="20% - Accent4 2 3 2 2 4 2 2" xfId="3142" xr:uid="{00000000-0005-0000-0000-0000D00C0000}"/>
    <cellStyle name="20% - Accent4 2 3 2 2 4 2 2 2" xfId="3143" xr:uid="{00000000-0005-0000-0000-0000D10C0000}"/>
    <cellStyle name="20% - Accent4 2 3 2 2 4 2 3" xfId="3144" xr:uid="{00000000-0005-0000-0000-0000D20C0000}"/>
    <cellStyle name="20% - Accent4 2 3 2 2 4 3" xfId="3145" xr:uid="{00000000-0005-0000-0000-0000D30C0000}"/>
    <cellStyle name="20% - Accent4 2 3 2 2 4 3 2" xfId="3146" xr:uid="{00000000-0005-0000-0000-0000D40C0000}"/>
    <cellStyle name="20% - Accent4 2 3 2 2 4 4" xfId="3147" xr:uid="{00000000-0005-0000-0000-0000D50C0000}"/>
    <cellStyle name="20% - Accent4 2 3 2 2 5" xfId="3148" xr:uid="{00000000-0005-0000-0000-0000D60C0000}"/>
    <cellStyle name="20% - Accent4 2 3 2 2 5 2" xfId="3149" xr:uid="{00000000-0005-0000-0000-0000D70C0000}"/>
    <cellStyle name="20% - Accent4 2 3 2 2 5 2 2" xfId="3150" xr:uid="{00000000-0005-0000-0000-0000D80C0000}"/>
    <cellStyle name="20% - Accent4 2 3 2 2 5 3" xfId="3151" xr:uid="{00000000-0005-0000-0000-0000D90C0000}"/>
    <cellStyle name="20% - Accent4 2 3 2 2 6" xfId="3152" xr:uid="{00000000-0005-0000-0000-0000DA0C0000}"/>
    <cellStyle name="20% - Accent4 2 3 2 2 6 2" xfId="3153" xr:uid="{00000000-0005-0000-0000-0000DB0C0000}"/>
    <cellStyle name="20% - Accent4 2 3 2 2 7" xfId="3154" xr:uid="{00000000-0005-0000-0000-0000DC0C0000}"/>
    <cellStyle name="20% - Accent4 2 3 2 3" xfId="3155" xr:uid="{00000000-0005-0000-0000-0000DD0C0000}"/>
    <cellStyle name="20% - Accent4 2 3 2 3 2" xfId="3156" xr:uid="{00000000-0005-0000-0000-0000DE0C0000}"/>
    <cellStyle name="20% - Accent4 2 3 2 3 2 2" xfId="3157" xr:uid="{00000000-0005-0000-0000-0000DF0C0000}"/>
    <cellStyle name="20% - Accent4 2 3 2 3 2 2 2" xfId="3158" xr:uid="{00000000-0005-0000-0000-0000E00C0000}"/>
    <cellStyle name="20% - Accent4 2 3 2 3 2 2 2 2" xfId="3159" xr:uid="{00000000-0005-0000-0000-0000E10C0000}"/>
    <cellStyle name="20% - Accent4 2 3 2 3 2 2 3" xfId="3160" xr:uid="{00000000-0005-0000-0000-0000E20C0000}"/>
    <cellStyle name="20% - Accent4 2 3 2 3 2 3" xfId="3161" xr:uid="{00000000-0005-0000-0000-0000E30C0000}"/>
    <cellStyle name="20% - Accent4 2 3 2 3 2 3 2" xfId="3162" xr:uid="{00000000-0005-0000-0000-0000E40C0000}"/>
    <cellStyle name="20% - Accent4 2 3 2 3 2 4" xfId="3163" xr:uid="{00000000-0005-0000-0000-0000E50C0000}"/>
    <cellStyle name="20% - Accent4 2 3 2 3 3" xfId="3164" xr:uid="{00000000-0005-0000-0000-0000E60C0000}"/>
    <cellStyle name="20% - Accent4 2 3 2 3 3 2" xfId="3165" xr:uid="{00000000-0005-0000-0000-0000E70C0000}"/>
    <cellStyle name="20% - Accent4 2 3 2 3 3 2 2" xfId="3166" xr:uid="{00000000-0005-0000-0000-0000E80C0000}"/>
    <cellStyle name="20% - Accent4 2 3 2 3 3 3" xfId="3167" xr:uid="{00000000-0005-0000-0000-0000E90C0000}"/>
    <cellStyle name="20% - Accent4 2 3 2 3 4" xfId="3168" xr:uid="{00000000-0005-0000-0000-0000EA0C0000}"/>
    <cellStyle name="20% - Accent4 2 3 2 3 4 2" xfId="3169" xr:uid="{00000000-0005-0000-0000-0000EB0C0000}"/>
    <cellStyle name="20% - Accent4 2 3 2 3 5" xfId="3170" xr:uid="{00000000-0005-0000-0000-0000EC0C0000}"/>
    <cellStyle name="20% - Accent4 2 3 2 4" xfId="3171" xr:uid="{00000000-0005-0000-0000-0000ED0C0000}"/>
    <cellStyle name="20% - Accent4 2 3 2 4 2" xfId="3172" xr:uid="{00000000-0005-0000-0000-0000EE0C0000}"/>
    <cellStyle name="20% - Accent4 2 3 2 4 2 2" xfId="3173" xr:uid="{00000000-0005-0000-0000-0000EF0C0000}"/>
    <cellStyle name="20% - Accent4 2 3 2 4 2 2 2" xfId="3174" xr:uid="{00000000-0005-0000-0000-0000F00C0000}"/>
    <cellStyle name="20% - Accent4 2 3 2 4 2 2 2 2" xfId="3175" xr:uid="{00000000-0005-0000-0000-0000F10C0000}"/>
    <cellStyle name="20% - Accent4 2 3 2 4 2 2 3" xfId="3176" xr:uid="{00000000-0005-0000-0000-0000F20C0000}"/>
    <cellStyle name="20% - Accent4 2 3 2 4 2 3" xfId="3177" xr:uid="{00000000-0005-0000-0000-0000F30C0000}"/>
    <cellStyle name="20% - Accent4 2 3 2 4 2 3 2" xfId="3178" xr:uid="{00000000-0005-0000-0000-0000F40C0000}"/>
    <cellStyle name="20% - Accent4 2 3 2 4 2 4" xfId="3179" xr:uid="{00000000-0005-0000-0000-0000F50C0000}"/>
    <cellStyle name="20% - Accent4 2 3 2 4 3" xfId="3180" xr:uid="{00000000-0005-0000-0000-0000F60C0000}"/>
    <cellStyle name="20% - Accent4 2 3 2 4 3 2" xfId="3181" xr:uid="{00000000-0005-0000-0000-0000F70C0000}"/>
    <cellStyle name="20% - Accent4 2 3 2 4 3 2 2" xfId="3182" xr:uid="{00000000-0005-0000-0000-0000F80C0000}"/>
    <cellStyle name="20% - Accent4 2 3 2 4 3 3" xfId="3183" xr:uid="{00000000-0005-0000-0000-0000F90C0000}"/>
    <cellStyle name="20% - Accent4 2 3 2 4 4" xfId="3184" xr:uid="{00000000-0005-0000-0000-0000FA0C0000}"/>
    <cellStyle name="20% - Accent4 2 3 2 4 4 2" xfId="3185" xr:uid="{00000000-0005-0000-0000-0000FB0C0000}"/>
    <cellStyle name="20% - Accent4 2 3 2 4 5" xfId="3186" xr:uid="{00000000-0005-0000-0000-0000FC0C0000}"/>
    <cellStyle name="20% - Accent4 2 3 2 5" xfId="3187" xr:uid="{00000000-0005-0000-0000-0000FD0C0000}"/>
    <cellStyle name="20% - Accent4 2 3 2 5 2" xfId="3188" xr:uid="{00000000-0005-0000-0000-0000FE0C0000}"/>
    <cellStyle name="20% - Accent4 2 3 2 5 2 2" xfId="3189" xr:uid="{00000000-0005-0000-0000-0000FF0C0000}"/>
    <cellStyle name="20% - Accent4 2 3 2 5 2 2 2" xfId="3190" xr:uid="{00000000-0005-0000-0000-0000000D0000}"/>
    <cellStyle name="20% - Accent4 2 3 2 5 2 3" xfId="3191" xr:uid="{00000000-0005-0000-0000-0000010D0000}"/>
    <cellStyle name="20% - Accent4 2 3 2 5 3" xfId="3192" xr:uid="{00000000-0005-0000-0000-0000020D0000}"/>
    <cellStyle name="20% - Accent4 2 3 2 5 3 2" xfId="3193" xr:uid="{00000000-0005-0000-0000-0000030D0000}"/>
    <cellStyle name="20% - Accent4 2 3 2 5 4" xfId="3194" xr:uid="{00000000-0005-0000-0000-0000040D0000}"/>
    <cellStyle name="20% - Accent4 2 3 2 6" xfId="3195" xr:uid="{00000000-0005-0000-0000-0000050D0000}"/>
    <cellStyle name="20% - Accent4 2 3 2 6 2" xfId="3196" xr:uid="{00000000-0005-0000-0000-0000060D0000}"/>
    <cellStyle name="20% - Accent4 2 3 2 6 2 2" xfId="3197" xr:uid="{00000000-0005-0000-0000-0000070D0000}"/>
    <cellStyle name="20% - Accent4 2 3 2 6 3" xfId="3198" xr:uid="{00000000-0005-0000-0000-0000080D0000}"/>
    <cellStyle name="20% - Accent4 2 3 2 7" xfId="3199" xr:uid="{00000000-0005-0000-0000-0000090D0000}"/>
    <cellStyle name="20% - Accent4 2 3 2 7 2" xfId="3200" xr:uid="{00000000-0005-0000-0000-00000A0D0000}"/>
    <cellStyle name="20% - Accent4 2 3 2 8" xfId="3201" xr:uid="{00000000-0005-0000-0000-00000B0D0000}"/>
    <cellStyle name="20% - Accent4 2 3 3" xfId="3202" xr:uid="{00000000-0005-0000-0000-00000C0D0000}"/>
    <cellStyle name="20% - Accent4 2 3 3 2" xfId="3203" xr:uid="{00000000-0005-0000-0000-00000D0D0000}"/>
    <cellStyle name="20% - Accent4 2 3 3 2 2" xfId="3204" xr:uid="{00000000-0005-0000-0000-00000E0D0000}"/>
    <cellStyle name="20% - Accent4 2 3 3 2 2 2" xfId="3205" xr:uid="{00000000-0005-0000-0000-00000F0D0000}"/>
    <cellStyle name="20% - Accent4 2 3 3 2 2 2 2" xfId="3206" xr:uid="{00000000-0005-0000-0000-0000100D0000}"/>
    <cellStyle name="20% - Accent4 2 3 3 2 2 2 2 2" xfId="3207" xr:uid="{00000000-0005-0000-0000-0000110D0000}"/>
    <cellStyle name="20% - Accent4 2 3 3 2 2 2 3" xfId="3208" xr:uid="{00000000-0005-0000-0000-0000120D0000}"/>
    <cellStyle name="20% - Accent4 2 3 3 2 2 3" xfId="3209" xr:uid="{00000000-0005-0000-0000-0000130D0000}"/>
    <cellStyle name="20% - Accent4 2 3 3 2 2 3 2" xfId="3210" xr:uid="{00000000-0005-0000-0000-0000140D0000}"/>
    <cellStyle name="20% - Accent4 2 3 3 2 2 4" xfId="3211" xr:uid="{00000000-0005-0000-0000-0000150D0000}"/>
    <cellStyle name="20% - Accent4 2 3 3 2 3" xfId="3212" xr:uid="{00000000-0005-0000-0000-0000160D0000}"/>
    <cellStyle name="20% - Accent4 2 3 3 2 3 2" xfId="3213" xr:uid="{00000000-0005-0000-0000-0000170D0000}"/>
    <cellStyle name="20% - Accent4 2 3 3 2 3 2 2" xfId="3214" xr:uid="{00000000-0005-0000-0000-0000180D0000}"/>
    <cellStyle name="20% - Accent4 2 3 3 2 3 3" xfId="3215" xr:uid="{00000000-0005-0000-0000-0000190D0000}"/>
    <cellStyle name="20% - Accent4 2 3 3 2 4" xfId="3216" xr:uid="{00000000-0005-0000-0000-00001A0D0000}"/>
    <cellStyle name="20% - Accent4 2 3 3 2 4 2" xfId="3217" xr:uid="{00000000-0005-0000-0000-00001B0D0000}"/>
    <cellStyle name="20% - Accent4 2 3 3 2 5" xfId="3218" xr:uid="{00000000-0005-0000-0000-00001C0D0000}"/>
    <cellStyle name="20% - Accent4 2 3 3 3" xfId="3219" xr:uid="{00000000-0005-0000-0000-00001D0D0000}"/>
    <cellStyle name="20% - Accent4 2 3 3 3 2" xfId="3220" xr:uid="{00000000-0005-0000-0000-00001E0D0000}"/>
    <cellStyle name="20% - Accent4 2 3 3 3 2 2" xfId="3221" xr:uid="{00000000-0005-0000-0000-00001F0D0000}"/>
    <cellStyle name="20% - Accent4 2 3 3 3 2 2 2" xfId="3222" xr:uid="{00000000-0005-0000-0000-0000200D0000}"/>
    <cellStyle name="20% - Accent4 2 3 3 3 2 2 2 2" xfId="3223" xr:uid="{00000000-0005-0000-0000-0000210D0000}"/>
    <cellStyle name="20% - Accent4 2 3 3 3 2 2 3" xfId="3224" xr:uid="{00000000-0005-0000-0000-0000220D0000}"/>
    <cellStyle name="20% - Accent4 2 3 3 3 2 3" xfId="3225" xr:uid="{00000000-0005-0000-0000-0000230D0000}"/>
    <cellStyle name="20% - Accent4 2 3 3 3 2 3 2" xfId="3226" xr:uid="{00000000-0005-0000-0000-0000240D0000}"/>
    <cellStyle name="20% - Accent4 2 3 3 3 2 4" xfId="3227" xr:uid="{00000000-0005-0000-0000-0000250D0000}"/>
    <cellStyle name="20% - Accent4 2 3 3 3 3" xfId="3228" xr:uid="{00000000-0005-0000-0000-0000260D0000}"/>
    <cellStyle name="20% - Accent4 2 3 3 3 3 2" xfId="3229" xr:uid="{00000000-0005-0000-0000-0000270D0000}"/>
    <cellStyle name="20% - Accent4 2 3 3 3 3 2 2" xfId="3230" xr:uid="{00000000-0005-0000-0000-0000280D0000}"/>
    <cellStyle name="20% - Accent4 2 3 3 3 3 3" xfId="3231" xr:uid="{00000000-0005-0000-0000-0000290D0000}"/>
    <cellStyle name="20% - Accent4 2 3 3 3 4" xfId="3232" xr:uid="{00000000-0005-0000-0000-00002A0D0000}"/>
    <cellStyle name="20% - Accent4 2 3 3 3 4 2" xfId="3233" xr:uid="{00000000-0005-0000-0000-00002B0D0000}"/>
    <cellStyle name="20% - Accent4 2 3 3 3 5" xfId="3234" xr:uid="{00000000-0005-0000-0000-00002C0D0000}"/>
    <cellStyle name="20% - Accent4 2 3 3 4" xfId="3235" xr:uid="{00000000-0005-0000-0000-00002D0D0000}"/>
    <cellStyle name="20% - Accent4 2 3 3 4 2" xfId="3236" xr:uid="{00000000-0005-0000-0000-00002E0D0000}"/>
    <cellStyle name="20% - Accent4 2 3 3 4 2 2" xfId="3237" xr:uid="{00000000-0005-0000-0000-00002F0D0000}"/>
    <cellStyle name="20% - Accent4 2 3 3 4 2 2 2" xfId="3238" xr:uid="{00000000-0005-0000-0000-0000300D0000}"/>
    <cellStyle name="20% - Accent4 2 3 3 4 2 3" xfId="3239" xr:uid="{00000000-0005-0000-0000-0000310D0000}"/>
    <cellStyle name="20% - Accent4 2 3 3 4 3" xfId="3240" xr:uid="{00000000-0005-0000-0000-0000320D0000}"/>
    <cellStyle name="20% - Accent4 2 3 3 4 3 2" xfId="3241" xr:uid="{00000000-0005-0000-0000-0000330D0000}"/>
    <cellStyle name="20% - Accent4 2 3 3 4 4" xfId="3242" xr:uid="{00000000-0005-0000-0000-0000340D0000}"/>
    <cellStyle name="20% - Accent4 2 3 3 5" xfId="3243" xr:uid="{00000000-0005-0000-0000-0000350D0000}"/>
    <cellStyle name="20% - Accent4 2 3 3 5 2" xfId="3244" xr:uid="{00000000-0005-0000-0000-0000360D0000}"/>
    <cellStyle name="20% - Accent4 2 3 3 5 2 2" xfId="3245" xr:uid="{00000000-0005-0000-0000-0000370D0000}"/>
    <cellStyle name="20% - Accent4 2 3 3 5 3" xfId="3246" xr:uid="{00000000-0005-0000-0000-0000380D0000}"/>
    <cellStyle name="20% - Accent4 2 3 3 6" xfId="3247" xr:uid="{00000000-0005-0000-0000-0000390D0000}"/>
    <cellStyle name="20% - Accent4 2 3 3 6 2" xfId="3248" xr:uid="{00000000-0005-0000-0000-00003A0D0000}"/>
    <cellStyle name="20% - Accent4 2 3 3 7" xfId="3249" xr:uid="{00000000-0005-0000-0000-00003B0D0000}"/>
    <cellStyle name="20% - Accent4 2 3 4" xfId="3250" xr:uid="{00000000-0005-0000-0000-00003C0D0000}"/>
    <cellStyle name="20% - Accent4 2 3 4 2" xfId="3251" xr:uid="{00000000-0005-0000-0000-00003D0D0000}"/>
    <cellStyle name="20% - Accent4 2 3 4 2 2" xfId="3252" xr:uid="{00000000-0005-0000-0000-00003E0D0000}"/>
    <cellStyle name="20% - Accent4 2 3 4 2 2 2" xfId="3253" xr:uid="{00000000-0005-0000-0000-00003F0D0000}"/>
    <cellStyle name="20% - Accent4 2 3 4 2 2 2 2" xfId="3254" xr:uid="{00000000-0005-0000-0000-0000400D0000}"/>
    <cellStyle name="20% - Accent4 2 3 4 2 2 3" xfId="3255" xr:uid="{00000000-0005-0000-0000-0000410D0000}"/>
    <cellStyle name="20% - Accent4 2 3 4 2 3" xfId="3256" xr:uid="{00000000-0005-0000-0000-0000420D0000}"/>
    <cellStyle name="20% - Accent4 2 3 4 2 3 2" xfId="3257" xr:uid="{00000000-0005-0000-0000-0000430D0000}"/>
    <cellStyle name="20% - Accent4 2 3 4 2 4" xfId="3258" xr:uid="{00000000-0005-0000-0000-0000440D0000}"/>
    <cellStyle name="20% - Accent4 2 3 4 3" xfId="3259" xr:uid="{00000000-0005-0000-0000-0000450D0000}"/>
    <cellStyle name="20% - Accent4 2 3 4 3 2" xfId="3260" xr:uid="{00000000-0005-0000-0000-0000460D0000}"/>
    <cellStyle name="20% - Accent4 2 3 4 3 2 2" xfId="3261" xr:uid="{00000000-0005-0000-0000-0000470D0000}"/>
    <cellStyle name="20% - Accent4 2 3 4 3 3" xfId="3262" xr:uid="{00000000-0005-0000-0000-0000480D0000}"/>
    <cellStyle name="20% - Accent4 2 3 4 4" xfId="3263" xr:uid="{00000000-0005-0000-0000-0000490D0000}"/>
    <cellStyle name="20% - Accent4 2 3 4 4 2" xfId="3264" xr:uid="{00000000-0005-0000-0000-00004A0D0000}"/>
    <cellStyle name="20% - Accent4 2 3 4 5" xfId="3265" xr:uid="{00000000-0005-0000-0000-00004B0D0000}"/>
    <cellStyle name="20% - Accent4 2 3 5" xfId="3266" xr:uid="{00000000-0005-0000-0000-00004C0D0000}"/>
    <cellStyle name="20% - Accent4 2 3 5 2" xfId="3267" xr:uid="{00000000-0005-0000-0000-00004D0D0000}"/>
    <cellStyle name="20% - Accent4 2 3 5 2 2" xfId="3268" xr:uid="{00000000-0005-0000-0000-00004E0D0000}"/>
    <cellStyle name="20% - Accent4 2 3 5 2 2 2" xfId="3269" xr:uid="{00000000-0005-0000-0000-00004F0D0000}"/>
    <cellStyle name="20% - Accent4 2 3 5 2 2 2 2" xfId="3270" xr:uid="{00000000-0005-0000-0000-0000500D0000}"/>
    <cellStyle name="20% - Accent4 2 3 5 2 2 3" xfId="3271" xr:uid="{00000000-0005-0000-0000-0000510D0000}"/>
    <cellStyle name="20% - Accent4 2 3 5 2 3" xfId="3272" xr:uid="{00000000-0005-0000-0000-0000520D0000}"/>
    <cellStyle name="20% - Accent4 2 3 5 2 3 2" xfId="3273" xr:uid="{00000000-0005-0000-0000-0000530D0000}"/>
    <cellStyle name="20% - Accent4 2 3 5 2 4" xfId="3274" xr:uid="{00000000-0005-0000-0000-0000540D0000}"/>
    <cellStyle name="20% - Accent4 2 3 5 3" xfId="3275" xr:uid="{00000000-0005-0000-0000-0000550D0000}"/>
    <cellStyle name="20% - Accent4 2 3 5 3 2" xfId="3276" xr:uid="{00000000-0005-0000-0000-0000560D0000}"/>
    <cellStyle name="20% - Accent4 2 3 5 3 2 2" xfId="3277" xr:uid="{00000000-0005-0000-0000-0000570D0000}"/>
    <cellStyle name="20% - Accent4 2 3 5 3 3" xfId="3278" xr:uid="{00000000-0005-0000-0000-0000580D0000}"/>
    <cellStyle name="20% - Accent4 2 3 5 4" xfId="3279" xr:uid="{00000000-0005-0000-0000-0000590D0000}"/>
    <cellStyle name="20% - Accent4 2 3 5 4 2" xfId="3280" xr:uid="{00000000-0005-0000-0000-00005A0D0000}"/>
    <cellStyle name="20% - Accent4 2 3 5 5" xfId="3281" xr:uid="{00000000-0005-0000-0000-00005B0D0000}"/>
    <cellStyle name="20% - Accent4 2 3 6" xfId="3282" xr:uid="{00000000-0005-0000-0000-00005C0D0000}"/>
    <cellStyle name="20% - Accent4 2 3 6 2" xfId="3283" xr:uid="{00000000-0005-0000-0000-00005D0D0000}"/>
    <cellStyle name="20% - Accent4 2 3 6 2 2" xfId="3284" xr:uid="{00000000-0005-0000-0000-00005E0D0000}"/>
    <cellStyle name="20% - Accent4 2 3 6 2 2 2" xfId="3285" xr:uid="{00000000-0005-0000-0000-00005F0D0000}"/>
    <cellStyle name="20% - Accent4 2 3 6 2 3" xfId="3286" xr:uid="{00000000-0005-0000-0000-0000600D0000}"/>
    <cellStyle name="20% - Accent4 2 3 6 3" xfId="3287" xr:uid="{00000000-0005-0000-0000-0000610D0000}"/>
    <cellStyle name="20% - Accent4 2 3 6 3 2" xfId="3288" xr:uid="{00000000-0005-0000-0000-0000620D0000}"/>
    <cellStyle name="20% - Accent4 2 3 6 4" xfId="3289" xr:uid="{00000000-0005-0000-0000-0000630D0000}"/>
    <cellStyle name="20% - Accent4 2 3 7" xfId="3290" xr:uid="{00000000-0005-0000-0000-0000640D0000}"/>
    <cellStyle name="20% - Accent4 2 3 7 2" xfId="3291" xr:uid="{00000000-0005-0000-0000-0000650D0000}"/>
    <cellStyle name="20% - Accent4 2 3 7 2 2" xfId="3292" xr:uid="{00000000-0005-0000-0000-0000660D0000}"/>
    <cellStyle name="20% - Accent4 2 3 7 3" xfId="3293" xr:uid="{00000000-0005-0000-0000-0000670D0000}"/>
    <cellStyle name="20% - Accent4 2 3 8" xfId="3294" xr:uid="{00000000-0005-0000-0000-0000680D0000}"/>
    <cellStyle name="20% - Accent4 2 3 8 2" xfId="3295" xr:uid="{00000000-0005-0000-0000-0000690D0000}"/>
    <cellStyle name="20% - Accent4 2 3 9" xfId="3296" xr:uid="{00000000-0005-0000-0000-00006A0D0000}"/>
    <cellStyle name="20% - Accent4 2 4" xfId="3297" xr:uid="{00000000-0005-0000-0000-00006B0D0000}"/>
    <cellStyle name="20% - Accent4 2 4 2" xfId="3298" xr:uid="{00000000-0005-0000-0000-00006C0D0000}"/>
    <cellStyle name="20% - Accent4 2 4 2 2" xfId="3299" xr:uid="{00000000-0005-0000-0000-00006D0D0000}"/>
    <cellStyle name="20% - Accent4 2 4 2 2 2" xfId="3300" xr:uid="{00000000-0005-0000-0000-00006E0D0000}"/>
    <cellStyle name="20% - Accent4 2 4 2 2 2 2" xfId="3301" xr:uid="{00000000-0005-0000-0000-00006F0D0000}"/>
    <cellStyle name="20% - Accent4 2 4 2 2 2 2 2" xfId="3302" xr:uid="{00000000-0005-0000-0000-0000700D0000}"/>
    <cellStyle name="20% - Accent4 2 4 2 2 2 2 2 2" xfId="3303" xr:uid="{00000000-0005-0000-0000-0000710D0000}"/>
    <cellStyle name="20% - Accent4 2 4 2 2 2 2 2 2 2" xfId="3304" xr:uid="{00000000-0005-0000-0000-0000720D0000}"/>
    <cellStyle name="20% - Accent4 2 4 2 2 2 2 2 3" xfId="3305" xr:uid="{00000000-0005-0000-0000-0000730D0000}"/>
    <cellStyle name="20% - Accent4 2 4 2 2 2 2 3" xfId="3306" xr:uid="{00000000-0005-0000-0000-0000740D0000}"/>
    <cellStyle name="20% - Accent4 2 4 2 2 2 2 3 2" xfId="3307" xr:uid="{00000000-0005-0000-0000-0000750D0000}"/>
    <cellStyle name="20% - Accent4 2 4 2 2 2 2 4" xfId="3308" xr:uid="{00000000-0005-0000-0000-0000760D0000}"/>
    <cellStyle name="20% - Accent4 2 4 2 2 2 3" xfId="3309" xr:uid="{00000000-0005-0000-0000-0000770D0000}"/>
    <cellStyle name="20% - Accent4 2 4 2 2 2 3 2" xfId="3310" xr:uid="{00000000-0005-0000-0000-0000780D0000}"/>
    <cellStyle name="20% - Accent4 2 4 2 2 2 3 2 2" xfId="3311" xr:uid="{00000000-0005-0000-0000-0000790D0000}"/>
    <cellStyle name="20% - Accent4 2 4 2 2 2 3 3" xfId="3312" xr:uid="{00000000-0005-0000-0000-00007A0D0000}"/>
    <cellStyle name="20% - Accent4 2 4 2 2 2 4" xfId="3313" xr:uid="{00000000-0005-0000-0000-00007B0D0000}"/>
    <cellStyle name="20% - Accent4 2 4 2 2 2 4 2" xfId="3314" xr:uid="{00000000-0005-0000-0000-00007C0D0000}"/>
    <cellStyle name="20% - Accent4 2 4 2 2 2 5" xfId="3315" xr:uid="{00000000-0005-0000-0000-00007D0D0000}"/>
    <cellStyle name="20% - Accent4 2 4 2 2 3" xfId="3316" xr:uid="{00000000-0005-0000-0000-00007E0D0000}"/>
    <cellStyle name="20% - Accent4 2 4 2 2 3 2" xfId="3317" xr:uid="{00000000-0005-0000-0000-00007F0D0000}"/>
    <cellStyle name="20% - Accent4 2 4 2 2 3 2 2" xfId="3318" xr:uid="{00000000-0005-0000-0000-0000800D0000}"/>
    <cellStyle name="20% - Accent4 2 4 2 2 3 2 2 2" xfId="3319" xr:uid="{00000000-0005-0000-0000-0000810D0000}"/>
    <cellStyle name="20% - Accent4 2 4 2 2 3 2 2 2 2" xfId="3320" xr:uid="{00000000-0005-0000-0000-0000820D0000}"/>
    <cellStyle name="20% - Accent4 2 4 2 2 3 2 2 3" xfId="3321" xr:uid="{00000000-0005-0000-0000-0000830D0000}"/>
    <cellStyle name="20% - Accent4 2 4 2 2 3 2 3" xfId="3322" xr:uid="{00000000-0005-0000-0000-0000840D0000}"/>
    <cellStyle name="20% - Accent4 2 4 2 2 3 2 3 2" xfId="3323" xr:uid="{00000000-0005-0000-0000-0000850D0000}"/>
    <cellStyle name="20% - Accent4 2 4 2 2 3 2 4" xfId="3324" xr:uid="{00000000-0005-0000-0000-0000860D0000}"/>
    <cellStyle name="20% - Accent4 2 4 2 2 3 3" xfId="3325" xr:uid="{00000000-0005-0000-0000-0000870D0000}"/>
    <cellStyle name="20% - Accent4 2 4 2 2 3 3 2" xfId="3326" xr:uid="{00000000-0005-0000-0000-0000880D0000}"/>
    <cellStyle name="20% - Accent4 2 4 2 2 3 3 2 2" xfId="3327" xr:uid="{00000000-0005-0000-0000-0000890D0000}"/>
    <cellStyle name="20% - Accent4 2 4 2 2 3 3 3" xfId="3328" xr:uid="{00000000-0005-0000-0000-00008A0D0000}"/>
    <cellStyle name="20% - Accent4 2 4 2 2 3 4" xfId="3329" xr:uid="{00000000-0005-0000-0000-00008B0D0000}"/>
    <cellStyle name="20% - Accent4 2 4 2 2 3 4 2" xfId="3330" xr:uid="{00000000-0005-0000-0000-00008C0D0000}"/>
    <cellStyle name="20% - Accent4 2 4 2 2 3 5" xfId="3331" xr:uid="{00000000-0005-0000-0000-00008D0D0000}"/>
    <cellStyle name="20% - Accent4 2 4 2 2 4" xfId="3332" xr:uid="{00000000-0005-0000-0000-00008E0D0000}"/>
    <cellStyle name="20% - Accent4 2 4 2 2 4 2" xfId="3333" xr:uid="{00000000-0005-0000-0000-00008F0D0000}"/>
    <cellStyle name="20% - Accent4 2 4 2 2 4 2 2" xfId="3334" xr:uid="{00000000-0005-0000-0000-0000900D0000}"/>
    <cellStyle name="20% - Accent4 2 4 2 2 4 2 2 2" xfId="3335" xr:uid="{00000000-0005-0000-0000-0000910D0000}"/>
    <cellStyle name="20% - Accent4 2 4 2 2 4 2 3" xfId="3336" xr:uid="{00000000-0005-0000-0000-0000920D0000}"/>
    <cellStyle name="20% - Accent4 2 4 2 2 4 3" xfId="3337" xr:uid="{00000000-0005-0000-0000-0000930D0000}"/>
    <cellStyle name="20% - Accent4 2 4 2 2 4 3 2" xfId="3338" xr:uid="{00000000-0005-0000-0000-0000940D0000}"/>
    <cellStyle name="20% - Accent4 2 4 2 2 4 4" xfId="3339" xr:uid="{00000000-0005-0000-0000-0000950D0000}"/>
    <cellStyle name="20% - Accent4 2 4 2 2 5" xfId="3340" xr:uid="{00000000-0005-0000-0000-0000960D0000}"/>
    <cellStyle name="20% - Accent4 2 4 2 2 5 2" xfId="3341" xr:uid="{00000000-0005-0000-0000-0000970D0000}"/>
    <cellStyle name="20% - Accent4 2 4 2 2 5 2 2" xfId="3342" xr:uid="{00000000-0005-0000-0000-0000980D0000}"/>
    <cellStyle name="20% - Accent4 2 4 2 2 5 3" xfId="3343" xr:uid="{00000000-0005-0000-0000-0000990D0000}"/>
    <cellStyle name="20% - Accent4 2 4 2 2 6" xfId="3344" xr:uid="{00000000-0005-0000-0000-00009A0D0000}"/>
    <cellStyle name="20% - Accent4 2 4 2 2 6 2" xfId="3345" xr:uid="{00000000-0005-0000-0000-00009B0D0000}"/>
    <cellStyle name="20% - Accent4 2 4 2 2 7" xfId="3346" xr:uid="{00000000-0005-0000-0000-00009C0D0000}"/>
    <cellStyle name="20% - Accent4 2 4 2 3" xfId="3347" xr:uid="{00000000-0005-0000-0000-00009D0D0000}"/>
    <cellStyle name="20% - Accent4 2 4 2 3 2" xfId="3348" xr:uid="{00000000-0005-0000-0000-00009E0D0000}"/>
    <cellStyle name="20% - Accent4 2 4 2 3 2 2" xfId="3349" xr:uid="{00000000-0005-0000-0000-00009F0D0000}"/>
    <cellStyle name="20% - Accent4 2 4 2 3 2 2 2" xfId="3350" xr:uid="{00000000-0005-0000-0000-0000A00D0000}"/>
    <cellStyle name="20% - Accent4 2 4 2 3 2 2 2 2" xfId="3351" xr:uid="{00000000-0005-0000-0000-0000A10D0000}"/>
    <cellStyle name="20% - Accent4 2 4 2 3 2 2 3" xfId="3352" xr:uid="{00000000-0005-0000-0000-0000A20D0000}"/>
    <cellStyle name="20% - Accent4 2 4 2 3 2 3" xfId="3353" xr:uid="{00000000-0005-0000-0000-0000A30D0000}"/>
    <cellStyle name="20% - Accent4 2 4 2 3 2 3 2" xfId="3354" xr:uid="{00000000-0005-0000-0000-0000A40D0000}"/>
    <cellStyle name="20% - Accent4 2 4 2 3 2 4" xfId="3355" xr:uid="{00000000-0005-0000-0000-0000A50D0000}"/>
    <cellStyle name="20% - Accent4 2 4 2 3 3" xfId="3356" xr:uid="{00000000-0005-0000-0000-0000A60D0000}"/>
    <cellStyle name="20% - Accent4 2 4 2 3 3 2" xfId="3357" xr:uid="{00000000-0005-0000-0000-0000A70D0000}"/>
    <cellStyle name="20% - Accent4 2 4 2 3 3 2 2" xfId="3358" xr:uid="{00000000-0005-0000-0000-0000A80D0000}"/>
    <cellStyle name="20% - Accent4 2 4 2 3 3 3" xfId="3359" xr:uid="{00000000-0005-0000-0000-0000A90D0000}"/>
    <cellStyle name="20% - Accent4 2 4 2 3 4" xfId="3360" xr:uid="{00000000-0005-0000-0000-0000AA0D0000}"/>
    <cellStyle name="20% - Accent4 2 4 2 3 4 2" xfId="3361" xr:uid="{00000000-0005-0000-0000-0000AB0D0000}"/>
    <cellStyle name="20% - Accent4 2 4 2 3 5" xfId="3362" xr:uid="{00000000-0005-0000-0000-0000AC0D0000}"/>
    <cellStyle name="20% - Accent4 2 4 2 4" xfId="3363" xr:uid="{00000000-0005-0000-0000-0000AD0D0000}"/>
    <cellStyle name="20% - Accent4 2 4 2 4 2" xfId="3364" xr:uid="{00000000-0005-0000-0000-0000AE0D0000}"/>
    <cellStyle name="20% - Accent4 2 4 2 4 2 2" xfId="3365" xr:uid="{00000000-0005-0000-0000-0000AF0D0000}"/>
    <cellStyle name="20% - Accent4 2 4 2 4 2 2 2" xfId="3366" xr:uid="{00000000-0005-0000-0000-0000B00D0000}"/>
    <cellStyle name="20% - Accent4 2 4 2 4 2 2 2 2" xfId="3367" xr:uid="{00000000-0005-0000-0000-0000B10D0000}"/>
    <cellStyle name="20% - Accent4 2 4 2 4 2 2 3" xfId="3368" xr:uid="{00000000-0005-0000-0000-0000B20D0000}"/>
    <cellStyle name="20% - Accent4 2 4 2 4 2 3" xfId="3369" xr:uid="{00000000-0005-0000-0000-0000B30D0000}"/>
    <cellStyle name="20% - Accent4 2 4 2 4 2 3 2" xfId="3370" xr:uid="{00000000-0005-0000-0000-0000B40D0000}"/>
    <cellStyle name="20% - Accent4 2 4 2 4 2 4" xfId="3371" xr:uid="{00000000-0005-0000-0000-0000B50D0000}"/>
    <cellStyle name="20% - Accent4 2 4 2 4 3" xfId="3372" xr:uid="{00000000-0005-0000-0000-0000B60D0000}"/>
    <cellStyle name="20% - Accent4 2 4 2 4 3 2" xfId="3373" xr:uid="{00000000-0005-0000-0000-0000B70D0000}"/>
    <cellStyle name="20% - Accent4 2 4 2 4 3 2 2" xfId="3374" xr:uid="{00000000-0005-0000-0000-0000B80D0000}"/>
    <cellStyle name="20% - Accent4 2 4 2 4 3 3" xfId="3375" xr:uid="{00000000-0005-0000-0000-0000B90D0000}"/>
    <cellStyle name="20% - Accent4 2 4 2 4 4" xfId="3376" xr:uid="{00000000-0005-0000-0000-0000BA0D0000}"/>
    <cellStyle name="20% - Accent4 2 4 2 4 4 2" xfId="3377" xr:uid="{00000000-0005-0000-0000-0000BB0D0000}"/>
    <cellStyle name="20% - Accent4 2 4 2 4 5" xfId="3378" xr:uid="{00000000-0005-0000-0000-0000BC0D0000}"/>
    <cellStyle name="20% - Accent4 2 4 2 5" xfId="3379" xr:uid="{00000000-0005-0000-0000-0000BD0D0000}"/>
    <cellStyle name="20% - Accent4 2 4 2 5 2" xfId="3380" xr:uid="{00000000-0005-0000-0000-0000BE0D0000}"/>
    <cellStyle name="20% - Accent4 2 4 2 5 2 2" xfId="3381" xr:uid="{00000000-0005-0000-0000-0000BF0D0000}"/>
    <cellStyle name="20% - Accent4 2 4 2 5 2 2 2" xfId="3382" xr:uid="{00000000-0005-0000-0000-0000C00D0000}"/>
    <cellStyle name="20% - Accent4 2 4 2 5 2 3" xfId="3383" xr:uid="{00000000-0005-0000-0000-0000C10D0000}"/>
    <cellStyle name="20% - Accent4 2 4 2 5 3" xfId="3384" xr:uid="{00000000-0005-0000-0000-0000C20D0000}"/>
    <cellStyle name="20% - Accent4 2 4 2 5 3 2" xfId="3385" xr:uid="{00000000-0005-0000-0000-0000C30D0000}"/>
    <cellStyle name="20% - Accent4 2 4 2 5 4" xfId="3386" xr:uid="{00000000-0005-0000-0000-0000C40D0000}"/>
    <cellStyle name="20% - Accent4 2 4 2 6" xfId="3387" xr:uid="{00000000-0005-0000-0000-0000C50D0000}"/>
    <cellStyle name="20% - Accent4 2 4 2 6 2" xfId="3388" xr:uid="{00000000-0005-0000-0000-0000C60D0000}"/>
    <cellStyle name="20% - Accent4 2 4 2 6 2 2" xfId="3389" xr:uid="{00000000-0005-0000-0000-0000C70D0000}"/>
    <cellStyle name="20% - Accent4 2 4 2 6 3" xfId="3390" xr:uid="{00000000-0005-0000-0000-0000C80D0000}"/>
    <cellStyle name="20% - Accent4 2 4 2 7" xfId="3391" xr:uid="{00000000-0005-0000-0000-0000C90D0000}"/>
    <cellStyle name="20% - Accent4 2 4 2 7 2" xfId="3392" xr:uid="{00000000-0005-0000-0000-0000CA0D0000}"/>
    <cellStyle name="20% - Accent4 2 4 2 8" xfId="3393" xr:uid="{00000000-0005-0000-0000-0000CB0D0000}"/>
    <cellStyle name="20% - Accent4 2 4 3" xfId="3394" xr:uid="{00000000-0005-0000-0000-0000CC0D0000}"/>
    <cellStyle name="20% - Accent4 2 4 3 2" xfId="3395" xr:uid="{00000000-0005-0000-0000-0000CD0D0000}"/>
    <cellStyle name="20% - Accent4 2 4 3 2 2" xfId="3396" xr:uid="{00000000-0005-0000-0000-0000CE0D0000}"/>
    <cellStyle name="20% - Accent4 2 4 3 2 2 2" xfId="3397" xr:uid="{00000000-0005-0000-0000-0000CF0D0000}"/>
    <cellStyle name="20% - Accent4 2 4 3 2 2 2 2" xfId="3398" xr:uid="{00000000-0005-0000-0000-0000D00D0000}"/>
    <cellStyle name="20% - Accent4 2 4 3 2 2 2 2 2" xfId="3399" xr:uid="{00000000-0005-0000-0000-0000D10D0000}"/>
    <cellStyle name="20% - Accent4 2 4 3 2 2 2 3" xfId="3400" xr:uid="{00000000-0005-0000-0000-0000D20D0000}"/>
    <cellStyle name="20% - Accent4 2 4 3 2 2 3" xfId="3401" xr:uid="{00000000-0005-0000-0000-0000D30D0000}"/>
    <cellStyle name="20% - Accent4 2 4 3 2 2 3 2" xfId="3402" xr:uid="{00000000-0005-0000-0000-0000D40D0000}"/>
    <cellStyle name="20% - Accent4 2 4 3 2 2 4" xfId="3403" xr:uid="{00000000-0005-0000-0000-0000D50D0000}"/>
    <cellStyle name="20% - Accent4 2 4 3 2 3" xfId="3404" xr:uid="{00000000-0005-0000-0000-0000D60D0000}"/>
    <cellStyle name="20% - Accent4 2 4 3 2 3 2" xfId="3405" xr:uid="{00000000-0005-0000-0000-0000D70D0000}"/>
    <cellStyle name="20% - Accent4 2 4 3 2 3 2 2" xfId="3406" xr:uid="{00000000-0005-0000-0000-0000D80D0000}"/>
    <cellStyle name="20% - Accent4 2 4 3 2 3 3" xfId="3407" xr:uid="{00000000-0005-0000-0000-0000D90D0000}"/>
    <cellStyle name="20% - Accent4 2 4 3 2 4" xfId="3408" xr:uid="{00000000-0005-0000-0000-0000DA0D0000}"/>
    <cellStyle name="20% - Accent4 2 4 3 2 4 2" xfId="3409" xr:uid="{00000000-0005-0000-0000-0000DB0D0000}"/>
    <cellStyle name="20% - Accent4 2 4 3 2 5" xfId="3410" xr:uid="{00000000-0005-0000-0000-0000DC0D0000}"/>
    <cellStyle name="20% - Accent4 2 4 3 3" xfId="3411" xr:uid="{00000000-0005-0000-0000-0000DD0D0000}"/>
    <cellStyle name="20% - Accent4 2 4 3 3 2" xfId="3412" xr:uid="{00000000-0005-0000-0000-0000DE0D0000}"/>
    <cellStyle name="20% - Accent4 2 4 3 3 2 2" xfId="3413" xr:uid="{00000000-0005-0000-0000-0000DF0D0000}"/>
    <cellStyle name="20% - Accent4 2 4 3 3 2 2 2" xfId="3414" xr:uid="{00000000-0005-0000-0000-0000E00D0000}"/>
    <cellStyle name="20% - Accent4 2 4 3 3 2 2 2 2" xfId="3415" xr:uid="{00000000-0005-0000-0000-0000E10D0000}"/>
    <cellStyle name="20% - Accent4 2 4 3 3 2 2 3" xfId="3416" xr:uid="{00000000-0005-0000-0000-0000E20D0000}"/>
    <cellStyle name="20% - Accent4 2 4 3 3 2 3" xfId="3417" xr:uid="{00000000-0005-0000-0000-0000E30D0000}"/>
    <cellStyle name="20% - Accent4 2 4 3 3 2 3 2" xfId="3418" xr:uid="{00000000-0005-0000-0000-0000E40D0000}"/>
    <cellStyle name="20% - Accent4 2 4 3 3 2 4" xfId="3419" xr:uid="{00000000-0005-0000-0000-0000E50D0000}"/>
    <cellStyle name="20% - Accent4 2 4 3 3 3" xfId="3420" xr:uid="{00000000-0005-0000-0000-0000E60D0000}"/>
    <cellStyle name="20% - Accent4 2 4 3 3 3 2" xfId="3421" xr:uid="{00000000-0005-0000-0000-0000E70D0000}"/>
    <cellStyle name="20% - Accent4 2 4 3 3 3 2 2" xfId="3422" xr:uid="{00000000-0005-0000-0000-0000E80D0000}"/>
    <cellStyle name="20% - Accent4 2 4 3 3 3 3" xfId="3423" xr:uid="{00000000-0005-0000-0000-0000E90D0000}"/>
    <cellStyle name="20% - Accent4 2 4 3 3 4" xfId="3424" xr:uid="{00000000-0005-0000-0000-0000EA0D0000}"/>
    <cellStyle name="20% - Accent4 2 4 3 3 4 2" xfId="3425" xr:uid="{00000000-0005-0000-0000-0000EB0D0000}"/>
    <cellStyle name="20% - Accent4 2 4 3 3 5" xfId="3426" xr:uid="{00000000-0005-0000-0000-0000EC0D0000}"/>
    <cellStyle name="20% - Accent4 2 4 3 4" xfId="3427" xr:uid="{00000000-0005-0000-0000-0000ED0D0000}"/>
    <cellStyle name="20% - Accent4 2 4 3 4 2" xfId="3428" xr:uid="{00000000-0005-0000-0000-0000EE0D0000}"/>
    <cellStyle name="20% - Accent4 2 4 3 4 2 2" xfId="3429" xr:uid="{00000000-0005-0000-0000-0000EF0D0000}"/>
    <cellStyle name="20% - Accent4 2 4 3 4 2 2 2" xfId="3430" xr:uid="{00000000-0005-0000-0000-0000F00D0000}"/>
    <cellStyle name="20% - Accent4 2 4 3 4 2 3" xfId="3431" xr:uid="{00000000-0005-0000-0000-0000F10D0000}"/>
    <cellStyle name="20% - Accent4 2 4 3 4 3" xfId="3432" xr:uid="{00000000-0005-0000-0000-0000F20D0000}"/>
    <cellStyle name="20% - Accent4 2 4 3 4 3 2" xfId="3433" xr:uid="{00000000-0005-0000-0000-0000F30D0000}"/>
    <cellStyle name="20% - Accent4 2 4 3 4 4" xfId="3434" xr:uid="{00000000-0005-0000-0000-0000F40D0000}"/>
    <cellStyle name="20% - Accent4 2 4 3 5" xfId="3435" xr:uid="{00000000-0005-0000-0000-0000F50D0000}"/>
    <cellStyle name="20% - Accent4 2 4 3 5 2" xfId="3436" xr:uid="{00000000-0005-0000-0000-0000F60D0000}"/>
    <cellStyle name="20% - Accent4 2 4 3 5 2 2" xfId="3437" xr:uid="{00000000-0005-0000-0000-0000F70D0000}"/>
    <cellStyle name="20% - Accent4 2 4 3 5 3" xfId="3438" xr:uid="{00000000-0005-0000-0000-0000F80D0000}"/>
    <cellStyle name="20% - Accent4 2 4 3 6" xfId="3439" xr:uid="{00000000-0005-0000-0000-0000F90D0000}"/>
    <cellStyle name="20% - Accent4 2 4 3 6 2" xfId="3440" xr:uid="{00000000-0005-0000-0000-0000FA0D0000}"/>
    <cellStyle name="20% - Accent4 2 4 3 7" xfId="3441" xr:uid="{00000000-0005-0000-0000-0000FB0D0000}"/>
    <cellStyle name="20% - Accent4 2 4 4" xfId="3442" xr:uid="{00000000-0005-0000-0000-0000FC0D0000}"/>
    <cellStyle name="20% - Accent4 2 4 4 2" xfId="3443" xr:uid="{00000000-0005-0000-0000-0000FD0D0000}"/>
    <cellStyle name="20% - Accent4 2 4 4 2 2" xfId="3444" xr:uid="{00000000-0005-0000-0000-0000FE0D0000}"/>
    <cellStyle name="20% - Accent4 2 4 4 2 2 2" xfId="3445" xr:uid="{00000000-0005-0000-0000-0000FF0D0000}"/>
    <cellStyle name="20% - Accent4 2 4 4 2 2 2 2" xfId="3446" xr:uid="{00000000-0005-0000-0000-0000000E0000}"/>
    <cellStyle name="20% - Accent4 2 4 4 2 2 3" xfId="3447" xr:uid="{00000000-0005-0000-0000-0000010E0000}"/>
    <cellStyle name="20% - Accent4 2 4 4 2 3" xfId="3448" xr:uid="{00000000-0005-0000-0000-0000020E0000}"/>
    <cellStyle name="20% - Accent4 2 4 4 2 3 2" xfId="3449" xr:uid="{00000000-0005-0000-0000-0000030E0000}"/>
    <cellStyle name="20% - Accent4 2 4 4 2 4" xfId="3450" xr:uid="{00000000-0005-0000-0000-0000040E0000}"/>
    <cellStyle name="20% - Accent4 2 4 4 3" xfId="3451" xr:uid="{00000000-0005-0000-0000-0000050E0000}"/>
    <cellStyle name="20% - Accent4 2 4 4 3 2" xfId="3452" xr:uid="{00000000-0005-0000-0000-0000060E0000}"/>
    <cellStyle name="20% - Accent4 2 4 4 3 2 2" xfId="3453" xr:uid="{00000000-0005-0000-0000-0000070E0000}"/>
    <cellStyle name="20% - Accent4 2 4 4 3 3" xfId="3454" xr:uid="{00000000-0005-0000-0000-0000080E0000}"/>
    <cellStyle name="20% - Accent4 2 4 4 4" xfId="3455" xr:uid="{00000000-0005-0000-0000-0000090E0000}"/>
    <cellStyle name="20% - Accent4 2 4 4 4 2" xfId="3456" xr:uid="{00000000-0005-0000-0000-00000A0E0000}"/>
    <cellStyle name="20% - Accent4 2 4 4 5" xfId="3457" xr:uid="{00000000-0005-0000-0000-00000B0E0000}"/>
    <cellStyle name="20% - Accent4 2 4 5" xfId="3458" xr:uid="{00000000-0005-0000-0000-00000C0E0000}"/>
    <cellStyle name="20% - Accent4 2 4 5 2" xfId="3459" xr:uid="{00000000-0005-0000-0000-00000D0E0000}"/>
    <cellStyle name="20% - Accent4 2 4 5 2 2" xfId="3460" xr:uid="{00000000-0005-0000-0000-00000E0E0000}"/>
    <cellStyle name="20% - Accent4 2 4 5 2 2 2" xfId="3461" xr:uid="{00000000-0005-0000-0000-00000F0E0000}"/>
    <cellStyle name="20% - Accent4 2 4 5 2 2 2 2" xfId="3462" xr:uid="{00000000-0005-0000-0000-0000100E0000}"/>
    <cellStyle name="20% - Accent4 2 4 5 2 2 3" xfId="3463" xr:uid="{00000000-0005-0000-0000-0000110E0000}"/>
    <cellStyle name="20% - Accent4 2 4 5 2 3" xfId="3464" xr:uid="{00000000-0005-0000-0000-0000120E0000}"/>
    <cellStyle name="20% - Accent4 2 4 5 2 3 2" xfId="3465" xr:uid="{00000000-0005-0000-0000-0000130E0000}"/>
    <cellStyle name="20% - Accent4 2 4 5 2 4" xfId="3466" xr:uid="{00000000-0005-0000-0000-0000140E0000}"/>
    <cellStyle name="20% - Accent4 2 4 5 3" xfId="3467" xr:uid="{00000000-0005-0000-0000-0000150E0000}"/>
    <cellStyle name="20% - Accent4 2 4 5 3 2" xfId="3468" xr:uid="{00000000-0005-0000-0000-0000160E0000}"/>
    <cellStyle name="20% - Accent4 2 4 5 3 2 2" xfId="3469" xr:uid="{00000000-0005-0000-0000-0000170E0000}"/>
    <cellStyle name="20% - Accent4 2 4 5 3 3" xfId="3470" xr:uid="{00000000-0005-0000-0000-0000180E0000}"/>
    <cellStyle name="20% - Accent4 2 4 5 4" xfId="3471" xr:uid="{00000000-0005-0000-0000-0000190E0000}"/>
    <cellStyle name="20% - Accent4 2 4 5 4 2" xfId="3472" xr:uid="{00000000-0005-0000-0000-00001A0E0000}"/>
    <cellStyle name="20% - Accent4 2 4 5 5" xfId="3473" xr:uid="{00000000-0005-0000-0000-00001B0E0000}"/>
    <cellStyle name="20% - Accent4 2 4 6" xfId="3474" xr:uid="{00000000-0005-0000-0000-00001C0E0000}"/>
    <cellStyle name="20% - Accent4 2 4 6 2" xfId="3475" xr:uid="{00000000-0005-0000-0000-00001D0E0000}"/>
    <cellStyle name="20% - Accent4 2 4 6 2 2" xfId="3476" xr:uid="{00000000-0005-0000-0000-00001E0E0000}"/>
    <cellStyle name="20% - Accent4 2 4 6 2 2 2" xfId="3477" xr:uid="{00000000-0005-0000-0000-00001F0E0000}"/>
    <cellStyle name="20% - Accent4 2 4 6 2 3" xfId="3478" xr:uid="{00000000-0005-0000-0000-0000200E0000}"/>
    <cellStyle name="20% - Accent4 2 4 6 3" xfId="3479" xr:uid="{00000000-0005-0000-0000-0000210E0000}"/>
    <cellStyle name="20% - Accent4 2 4 6 3 2" xfId="3480" xr:uid="{00000000-0005-0000-0000-0000220E0000}"/>
    <cellStyle name="20% - Accent4 2 4 6 4" xfId="3481" xr:uid="{00000000-0005-0000-0000-0000230E0000}"/>
    <cellStyle name="20% - Accent4 2 4 7" xfId="3482" xr:uid="{00000000-0005-0000-0000-0000240E0000}"/>
    <cellStyle name="20% - Accent4 2 4 7 2" xfId="3483" xr:uid="{00000000-0005-0000-0000-0000250E0000}"/>
    <cellStyle name="20% - Accent4 2 4 7 2 2" xfId="3484" xr:uid="{00000000-0005-0000-0000-0000260E0000}"/>
    <cellStyle name="20% - Accent4 2 4 7 3" xfId="3485" xr:uid="{00000000-0005-0000-0000-0000270E0000}"/>
    <cellStyle name="20% - Accent4 2 4 8" xfId="3486" xr:uid="{00000000-0005-0000-0000-0000280E0000}"/>
    <cellStyle name="20% - Accent4 2 4 8 2" xfId="3487" xr:uid="{00000000-0005-0000-0000-0000290E0000}"/>
    <cellStyle name="20% - Accent4 2 4 9" xfId="3488" xr:uid="{00000000-0005-0000-0000-00002A0E0000}"/>
    <cellStyle name="20% - Accent4 2 5" xfId="3489" xr:uid="{00000000-0005-0000-0000-00002B0E0000}"/>
    <cellStyle name="20% - Accent4 2 5 2" xfId="3490" xr:uid="{00000000-0005-0000-0000-00002C0E0000}"/>
    <cellStyle name="20% - Accent4 2 5 2 2" xfId="3491" xr:uid="{00000000-0005-0000-0000-00002D0E0000}"/>
    <cellStyle name="20% - Accent4 2 5 2 2 2" xfId="3492" xr:uid="{00000000-0005-0000-0000-00002E0E0000}"/>
    <cellStyle name="20% - Accent4 2 5 2 2 2 2" xfId="3493" xr:uid="{00000000-0005-0000-0000-00002F0E0000}"/>
    <cellStyle name="20% - Accent4 2 5 2 2 2 2 2" xfId="3494" xr:uid="{00000000-0005-0000-0000-0000300E0000}"/>
    <cellStyle name="20% - Accent4 2 5 2 2 2 2 2 2" xfId="3495" xr:uid="{00000000-0005-0000-0000-0000310E0000}"/>
    <cellStyle name="20% - Accent4 2 5 2 2 2 2 2 2 2" xfId="3496" xr:uid="{00000000-0005-0000-0000-0000320E0000}"/>
    <cellStyle name="20% - Accent4 2 5 2 2 2 2 2 3" xfId="3497" xr:uid="{00000000-0005-0000-0000-0000330E0000}"/>
    <cellStyle name="20% - Accent4 2 5 2 2 2 2 3" xfId="3498" xr:uid="{00000000-0005-0000-0000-0000340E0000}"/>
    <cellStyle name="20% - Accent4 2 5 2 2 2 2 3 2" xfId="3499" xr:uid="{00000000-0005-0000-0000-0000350E0000}"/>
    <cellStyle name="20% - Accent4 2 5 2 2 2 2 4" xfId="3500" xr:uid="{00000000-0005-0000-0000-0000360E0000}"/>
    <cellStyle name="20% - Accent4 2 5 2 2 2 3" xfId="3501" xr:uid="{00000000-0005-0000-0000-0000370E0000}"/>
    <cellStyle name="20% - Accent4 2 5 2 2 2 3 2" xfId="3502" xr:uid="{00000000-0005-0000-0000-0000380E0000}"/>
    <cellStyle name="20% - Accent4 2 5 2 2 2 3 2 2" xfId="3503" xr:uid="{00000000-0005-0000-0000-0000390E0000}"/>
    <cellStyle name="20% - Accent4 2 5 2 2 2 3 3" xfId="3504" xr:uid="{00000000-0005-0000-0000-00003A0E0000}"/>
    <cellStyle name="20% - Accent4 2 5 2 2 2 4" xfId="3505" xr:uid="{00000000-0005-0000-0000-00003B0E0000}"/>
    <cellStyle name="20% - Accent4 2 5 2 2 2 4 2" xfId="3506" xr:uid="{00000000-0005-0000-0000-00003C0E0000}"/>
    <cellStyle name="20% - Accent4 2 5 2 2 2 5" xfId="3507" xr:uid="{00000000-0005-0000-0000-00003D0E0000}"/>
    <cellStyle name="20% - Accent4 2 5 2 2 3" xfId="3508" xr:uid="{00000000-0005-0000-0000-00003E0E0000}"/>
    <cellStyle name="20% - Accent4 2 5 2 2 3 2" xfId="3509" xr:uid="{00000000-0005-0000-0000-00003F0E0000}"/>
    <cellStyle name="20% - Accent4 2 5 2 2 3 2 2" xfId="3510" xr:uid="{00000000-0005-0000-0000-0000400E0000}"/>
    <cellStyle name="20% - Accent4 2 5 2 2 3 2 2 2" xfId="3511" xr:uid="{00000000-0005-0000-0000-0000410E0000}"/>
    <cellStyle name="20% - Accent4 2 5 2 2 3 2 2 2 2" xfId="3512" xr:uid="{00000000-0005-0000-0000-0000420E0000}"/>
    <cellStyle name="20% - Accent4 2 5 2 2 3 2 2 3" xfId="3513" xr:uid="{00000000-0005-0000-0000-0000430E0000}"/>
    <cellStyle name="20% - Accent4 2 5 2 2 3 2 3" xfId="3514" xr:uid="{00000000-0005-0000-0000-0000440E0000}"/>
    <cellStyle name="20% - Accent4 2 5 2 2 3 2 3 2" xfId="3515" xr:uid="{00000000-0005-0000-0000-0000450E0000}"/>
    <cellStyle name="20% - Accent4 2 5 2 2 3 2 4" xfId="3516" xr:uid="{00000000-0005-0000-0000-0000460E0000}"/>
    <cellStyle name="20% - Accent4 2 5 2 2 3 3" xfId="3517" xr:uid="{00000000-0005-0000-0000-0000470E0000}"/>
    <cellStyle name="20% - Accent4 2 5 2 2 3 3 2" xfId="3518" xr:uid="{00000000-0005-0000-0000-0000480E0000}"/>
    <cellStyle name="20% - Accent4 2 5 2 2 3 3 2 2" xfId="3519" xr:uid="{00000000-0005-0000-0000-0000490E0000}"/>
    <cellStyle name="20% - Accent4 2 5 2 2 3 3 3" xfId="3520" xr:uid="{00000000-0005-0000-0000-00004A0E0000}"/>
    <cellStyle name="20% - Accent4 2 5 2 2 3 4" xfId="3521" xr:uid="{00000000-0005-0000-0000-00004B0E0000}"/>
    <cellStyle name="20% - Accent4 2 5 2 2 3 4 2" xfId="3522" xr:uid="{00000000-0005-0000-0000-00004C0E0000}"/>
    <cellStyle name="20% - Accent4 2 5 2 2 3 5" xfId="3523" xr:uid="{00000000-0005-0000-0000-00004D0E0000}"/>
    <cellStyle name="20% - Accent4 2 5 2 2 4" xfId="3524" xr:uid="{00000000-0005-0000-0000-00004E0E0000}"/>
    <cellStyle name="20% - Accent4 2 5 2 2 4 2" xfId="3525" xr:uid="{00000000-0005-0000-0000-00004F0E0000}"/>
    <cellStyle name="20% - Accent4 2 5 2 2 4 2 2" xfId="3526" xr:uid="{00000000-0005-0000-0000-0000500E0000}"/>
    <cellStyle name="20% - Accent4 2 5 2 2 4 2 2 2" xfId="3527" xr:uid="{00000000-0005-0000-0000-0000510E0000}"/>
    <cellStyle name="20% - Accent4 2 5 2 2 4 2 3" xfId="3528" xr:uid="{00000000-0005-0000-0000-0000520E0000}"/>
    <cellStyle name="20% - Accent4 2 5 2 2 4 3" xfId="3529" xr:uid="{00000000-0005-0000-0000-0000530E0000}"/>
    <cellStyle name="20% - Accent4 2 5 2 2 4 3 2" xfId="3530" xr:uid="{00000000-0005-0000-0000-0000540E0000}"/>
    <cellStyle name="20% - Accent4 2 5 2 2 4 4" xfId="3531" xr:uid="{00000000-0005-0000-0000-0000550E0000}"/>
    <cellStyle name="20% - Accent4 2 5 2 2 5" xfId="3532" xr:uid="{00000000-0005-0000-0000-0000560E0000}"/>
    <cellStyle name="20% - Accent4 2 5 2 2 5 2" xfId="3533" xr:uid="{00000000-0005-0000-0000-0000570E0000}"/>
    <cellStyle name="20% - Accent4 2 5 2 2 5 2 2" xfId="3534" xr:uid="{00000000-0005-0000-0000-0000580E0000}"/>
    <cellStyle name="20% - Accent4 2 5 2 2 5 3" xfId="3535" xr:uid="{00000000-0005-0000-0000-0000590E0000}"/>
    <cellStyle name="20% - Accent4 2 5 2 2 6" xfId="3536" xr:uid="{00000000-0005-0000-0000-00005A0E0000}"/>
    <cellStyle name="20% - Accent4 2 5 2 2 6 2" xfId="3537" xr:uid="{00000000-0005-0000-0000-00005B0E0000}"/>
    <cellStyle name="20% - Accent4 2 5 2 2 7" xfId="3538" xr:uid="{00000000-0005-0000-0000-00005C0E0000}"/>
    <cellStyle name="20% - Accent4 2 5 2 3" xfId="3539" xr:uid="{00000000-0005-0000-0000-00005D0E0000}"/>
    <cellStyle name="20% - Accent4 2 5 2 3 2" xfId="3540" xr:uid="{00000000-0005-0000-0000-00005E0E0000}"/>
    <cellStyle name="20% - Accent4 2 5 2 3 2 2" xfId="3541" xr:uid="{00000000-0005-0000-0000-00005F0E0000}"/>
    <cellStyle name="20% - Accent4 2 5 2 3 2 2 2" xfId="3542" xr:uid="{00000000-0005-0000-0000-0000600E0000}"/>
    <cellStyle name="20% - Accent4 2 5 2 3 2 2 2 2" xfId="3543" xr:uid="{00000000-0005-0000-0000-0000610E0000}"/>
    <cellStyle name="20% - Accent4 2 5 2 3 2 2 3" xfId="3544" xr:uid="{00000000-0005-0000-0000-0000620E0000}"/>
    <cellStyle name="20% - Accent4 2 5 2 3 2 3" xfId="3545" xr:uid="{00000000-0005-0000-0000-0000630E0000}"/>
    <cellStyle name="20% - Accent4 2 5 2 3 2 3 2" xfId="3546" xr:uid="{00000000-0005-0000-0000-0000640E0000}"/>
    <cellStyle name="20% - Accent4 2 5 2 3 2 4" xfId="3547" xr:uid="{00000000-0005-0000-0000-0000650E0000}"/>
    <cellStyle name="20% - Accent4 2 5 2 3 3" xfId="3548" xr:uid="{00000000-0005-0000-0000-0000660E0000}"/>
    <cellStyle name="20% - Accent4 2 5 2 3 3 2" xfId="3549" xr:uid="{00000000-0005-0000-0000-0000670E0000}"/>
    <cellStyle name="20% - Accent4 2 5 2 3 3 2 2" xfId="3550" xr:uid="{00000000-0005-0000-0000-0000680E0000}"/>
    <cellStyle name="20% - Accent4 2 5 2 3 3 3" xfId="3551" xr:uid="{00000000-0005-0000-0000-0000690E0000}"/>
    <cellStyle name="20% - Accent4 2 5 2 3 4" xfId="3552" xr:uid="{00000000-0005-0000-0000-00006A0E0000}"/>
    <cellStyle name="20% - Accent4 2 5 2 3 4 2" xfId="3553" xr:uid="{00000000-0005-0000-0000-00006B0E0000}"/>
    <cellStyle name="20% - Accent4 2 5 2 3 5" xfId="3554" xr:uid="{00000000-0005-0000-0000-00006C0E0000}"/>
    <cellStyle name="20% - Accent4 2 5 2 4" xfId="3555" xr:uid="{00000000-0005-0000-0000-00006D0E0000}"/>
    <cellStyle name="20% - Accent4 2 5 2 4 2" xfId="3556" xr:uid="{00000000-0005-0000-0000-00006E0E0000}"/>
    <cellStyle name="20% - Accent4 2 5 2 4 2 2" xfId="3557" xr:uid="{00000000-0005-0000-0000-00006F0E0000}"/>
    <cellStyle name="20% - Accent4 2 5 2 4 2 2 2" xfId="3558" xr:uid="{00000000-0005-0000-0000-0000700E0000}"/>
    <cellStyle name="20% - Accent4 2 5 2 4 2 2 2 2" xfId="3559" xr:uid="{00000000-0005-0000-0000-0000710E0000}"/>
    <cellStyle name="20% - Accent4 2 5 2 4 2 2 3" xfId="3560" xr:uid="{00000000-0005-0000-0000-0000720E0000}"/>
    <cellStyle name="20% - Accent4 2 5 2 4 2 3" xfId="3561" xr:uid="{00000000-0005-0000-0000-0000730E0000}"/>
    <cellStyle name="20% - Accent4 2 5 2 4 2 3 2" xfId="3562" xr:uid="{00000000-0005-0000-0000-0000740E0000}"/>
    <cellStyle name="20% - Accent4 2 5 2 4 2 4" xfId="3563" xr:uid="{00000000-0005-0000-0000-0000750E0000}"/>
    <cellStyle name="20% - Accent4 2 5 2 4 3" xfId="3564" xr:uid="{00000000-0005-0000-0000-0000760E0000}"/>
    <cellStyle name="20% - Accent4 2 5 2 4 3 2" xfId="3565" xr:uid="{00000000-0005-0000-0000-0000770E0000}"/>
    <cellStyle name="20% - Accent4 2 5 2 4 3 2 2" xfId="3566" xr:uid="{00000000-0005-0000-0000-0000780E0000}"/>
    <cellStyle name="20% - Accent4 2 5 2 4 3 3" xfId="3567" xr:uid="{00000000-0005-0000-0000-0000790E0000}"/>
    <cellStyle name="20% - Accent4 2 5 2 4 4" xfId="3568" xr:uid="{00000000-0005-0000-0000-00007A0E0000}"/>
    <cellStyle name="20% - Accent4 2 5 2 4 4 2" xfId="3569" xr:uid="{00000000-0005-0000-0000-00007B0E0000}"/>
    <cellStyle name="20% - Accent4 2 5 2 4 5" xfId="3570" xr:uid="{00000000-0005-0000-0000-00007C0E0000}"/>
    <cellStyle name="20% - Accent4 2 5 2 5" xfId="3571" xr:uid="{00000000-0005-0000-0000-00007D0E0000}"/>
    <cellStyle name="20% - Accent4 2 5 2 5 2" xfId="3572" xr:uid="{00000000-0005-0000-0000-00007E0E0000}"/>
    <cellStyle name="20% - Accent4 2 5 2 5 2 2" xfId="3573" xr:uid="{00000000-0005-0000-0000-00007F0E0000}"/>
    <cellStyle name="20% - Accent4 2 5 2 5 2 2 2" xfId="3574" xr:uid="{00000000-0005-0000-0000-0000800E0000}"/>
    <cellStyle name="20% - Accent4 2 5 2 5 2 3" xfId="3575" xr:uid="{00000000-0005-0000-0000-0000810E0000}"/>
    <cellStyle name="20% - Accent4 2 5 2 5 3" xfId="3576" xr:uid="{00000000-0005-0000-0000-0000820E0000}"/>
    <cellStyle name="20% - Accent4 2 5 2 5 3 2" xfId="3577" xr:uid="{00000000-0005-0000-0000-0000830E0000}"/>
    <cellStyle name="20% - Accent4 2 5 2 5 4" xfId="3578" xr:uid="{00000000-0005-0000-0000-0000840E0000}"/>
    <cellStyle name="20% - Accent4 2 5 2 6" xfId="3579" xr:uid="{00000000-0005-0000-0000-0000850E0000}"/>
    <cellStyle name="20% - Accent4 2 5 2 6 2" xfId="3580" xr:uid="{00000000-0005-0000-0000-0000860E0000}"/>
    <cellStyle name="20% - Accent4 2 5 2 6 2 2" xfId="3581" xr:uid="{00000000-0005-0000-0000-0000870E0000}"/>
    <cellStyle name="20% - Accent4 2 5 2 6 3" xfId="3582" xr:uid="{00000000-0005-0000-0000-0000880E0000}"/>
    <cellStyle name="20% - Accent4 2 5 2 7" xfId="3583" xr:uid="{00000000-0005-0000-0000-0000890E0000}"/>
    <cellStyle name="20% - Accent4 2 5 2 7 2" xfId="3584" xr:uid="{00000000-0005-0000-0000-00008A0E0000}"/>
    <cellStyle name="20% - Accent4 2 5 2 8" xfId="3585" xr:uid="{00000000-0005-0000-0000-00008B0E0000}"/>
    <cellStyle name="20% - Accent4 2 5 3" xfId="3586" xr:uid="{00000000-0005-0000-0000-00008C0E0000}"/>
    <cellStyle name="20% - Accent4 2 5 3 2" xfId="3587" xr:uid="{00000000-0005-0000-0000-00008D0E0000}"/>
    <cellStyle name="20% - Accent4 2 5 3 2 2" xfId="3588" xr:uid="{00000000-0005-0000-0000-00008E0E0000}"/>
    <cellStyle name="20% - Accent4 2 5 3 2 2 2" xfId="3589" xr:uid="{00000000-0005-0000-0000-00008F0E0000}"/>
    <cellStyle name="20% - Accent4 2 5 3 2 2 2 2" xfId="3590" xr:uid="{00000000-0005-0000-0000-0000900E0000}"/>
    <cellStyle name="20% - Accent4 2 5 3 2 2 2 2 2" xfId="3591" xr:uid="{00000000-0005-0000-0000-0000910E0000}"/>
    <cellStyle name="20% - Accent4 2 5 3 2 2 2 3" xfId="3592" xr:uid="{00000000-0005-0000-0000-0000920E0000}"/>
    <cellStyle name="20% - Accent4 2 5 3 2 2 3" xfId="3593" xr:uid="{00000000-0005-0000-0000-0000930E0000}"/>
    <cellStyle name="20% - Accent4 2 5 3 2 2 3 2" xfId="3594" xr:uid="{00000000-0005-0000-0000-0000940E0000}"/>
    <cellStyle name="20% - Accent4 2 5 3 2 2 4" xfId="3595" xr:uid="{00000000-0005-0000-0000-0000950E0000}"/>
    <cellStyle name="20% - Accent4 2 5 3 2 3" xfId="3596" xr:uid="{00000000-0005-0000-0000-0000960E0000}"/>
    <cellStyle name="20% - Accent4 2 5 3 2 3 2" xfId="3597" xr:uid="{00000000-0005-0000-0000-0000970E0000}"/>
    <cellStyle name="20% - Accent4 2 5 3 2 3 2 2" xfId="3598" xr:uid="{00000000-0005-0000-0000-0000980E0000}"/>
    <cellStyle name="20% - Accent4 2 5 3 2 3 3" xfId="3599" xr:uid="{00000000-0005-0000-0000-0000990E0000}"/>
    <cellStyle name="20% - Accent4 2 5 3 2 4" xfId="3600" xr:uid="{00000000-0005-0000-0000-00009A0E0000}"/>
    <cellStyle name="20% - Accent4 2 5 3 2 4 2" xfId="3601" xr:uid="{00000000-0005-0000-0000-00009B0E0000}"/>
    <cellStyle name="20% - Accent4 2 5 3 2 5" xfId="3602" xr:uid="{00000000-0005-0000-0000-00009C0E0000}"/>
    <cellStyle name="20% - Accent4 2 5 3 3" xfId="3603" xr:uid="{00000000-0005-0000-0000-00009D0E0000}"/>
    <cellStyle name="20% - Accent4 2 5 3 3 2" xfId="3604" xr:uid="{00000000-0005-0000-0000-00009E0E0000}"/>
    <cellStyle name="20% - Accent4 2 5 3 3 2 2" xfId="3605" xr:uid="{00000000-0005-0000-0000-00009F0E0000}"/>
    <cellStyle name="20% - Accent4 2 5 3 3 2 2 2" xfId="3606" xr:uid="{00000000-0005-0000-0000-0000A00E0000}"/>
    <cellStyle name="20% - Accent4 2 5 3 3 2 2 2 2" xfId="3607" xr:uid="{00000000-0005-0000-0000-0000A10E0000}"/>
    <cellStyle name="20% - Accent4 2 5 3 3 2 2 3" xfId="3608" xr:uid="{00000000-0005-0000-0000-0000A20E0000}"/>
    <cellStyle name="20% - Accent4 2 5 3 3 2 3" xfId="3609" xr:uid="{00000000-0005-0000-0000-0000A30E0000}"/>
    <cellStyle name="20% - Accent4 2 5 3 3 2 3 2" xfId="3610" xr:uid="{00000000-0005-0000-0000-0000A40E0000}"/>
    <cellStyle name="20% - Accent4 2 5 3 3 2 4" xfId="3611" xr:uid="{00000000-0005-0000-0000-0000A50E0000}"/>
    <cellStyle name="20% - Accent4 2 5 3 3 3" xfId="3612" xr:uid="{00000000-0005-0000-0000-0000A60E0000}"/>
    <cellStyle name="20% - Accent4 2 5 3 3 3 2" xfId="3613" xr:uid="{00000000-0005-0000-0000-0000A70E0000}"/>
    <cellStyle name="20% - Accent4 2 5 3 3 3 2 2" xfId="3614" xr:uid="{00000000-0005-0000-0000-0000A80E0000}"/>
    <cellStyle name="20% - Accent4 2 5 3 3 3 3" xfId="3615" xr:uid="{00000000-0005-0000-0000-0000A90E0000}"/>
    <cellStyle name="20% - Accent4 2 5 3 3 4" xfId="3616" xr:uid="{00000000-0005-0000-0000-0000AA0E0000}"/>
    <cellStyle name="20% - Accent4 2 5 3 3 4 2" xfId="3617" xr:uid="{00000000-0005-0000-0000-0000AB0E0000}"/>
    <cellStyle name="20% - Accent4 2 5 3 3 5" xfId="3618" xr:uid="{00000000-0005-0000-0000-0000AC0E0000}"/>
    <cellStyle name="20% - Accent4 2 5 3 4" xfId="3619" xr:uid="{00000000-0005-0000-0000-0000AD0E0000}"/>
    <cellStyle name="20% - Accent4 2 5 3 4 2" xfId="3620" xr:uid="{00000000-0005-0000-0000-0000AE0E0000}"/>
    <cellStyle name="20% - Accent4 2 5 3 4 2 2" xfId="3621" xr:uid="{00000000-0005-0000-0000-0000AF0E0000}"/>
    <cellStyle name="20% - Accent4 2 5 3 4 2 2 2" xfId="3622" xr:uid="{00000000-0005-0000-0000-0000B00E0000}"/>
    <cellStyle name="20% - Accent4 2 5 3 4 2 3" xfId="3623" xr:uid="{00000000-0005-0000-0000-0000B10E0000}"/>
    <cellStyle name="20% - Accent4 2 5 3 4 3" xfId="3624" xr:uid="{00000000-0005-0000-0000-0000B20E0000}"/>
    <cellStyle name="20% - Accent4 2 5 3 4 3 2" xfId="3625" xr:uid="{00000000-0005-0000-0000-0000B30E0000}"/>
    <cellStyle name="20% - Accent4 2 5 3 4 4" xfId="3626" xr:uid="{00000000-0005-0000-0000-0000B40E0000}"/>
    <cellStyle name="20% - Accent4 2 5 3 5" xfId="3627" xr:uid="{00000000-0005-0000-0000-0000B50E0000}"/>
    <cellStyle name="20% - Accent4 2 5 3 5 2" xfId="3628" xr:uid="{00000000-0005-0000-0000-0000B60E0000}"/>
    <cellStyle name="20% - Accent4 2 5 3 5 2 2" xfId="3629" xr:uid="{00000000-0005-0000-0000-0000B70E0000}"/>
    <cellStyle name="20% - Accent4 2 5 3 5 3" xfId="3630" xr:uid="{00000000-0005-0000-0000-0000B80E0000}"/>
    <cellStyle name="20% - Accent4 2 5 3 6" xfId="3631" xr:uid="{00000000-0005-0000-0000-0000B90E0000}"/>
    <cellStyle name="20% - Accent4 2 5 3 6 2" xfId="3632" xr:uid="{00000000-0005-0000-0000-0000BA0E0000}"/>
    <cellStyle name="20% - Accent4 2 5 3 7" xfId="3633" xr:uid="{00000000-0005-0000-0000-0000BB0E0000}"/>
    <cellStyle name="20% - Accent4 2 5 4" xfId="3634" xr:uid="{00000000-0005-0000-0000-0000BC0E0000}"/>
    <cellStyle name="20% - Accent4 2 5 4 2" xfId="3635" xr:uid="{00000000-0005-0000-0000-0000BD0E0000}"/>
    <cellStyle name="20% - Accent4 2 5 4 2 2" xfId="3636" xr:uid="{00000000-0005-0000-0000-0000BE0E0000}"/>
    <cellStyle name="20% - Accent4 2 5 4 2 2 2" xfId="3637" xr:uid="{00000000-0005-0000-0000-0000BF0E0000}"/>
    <cellStyle name="20% - Accent4 2 5 4 2 2 2 2" xfId="3638" xr:uid="{00000000-0005-0000-0000-0000C00E0000}"/>
    <cellStyle name="20% - Accent4 2 5 4 2 2 3" xfId="3639" xr:uid="{00000000-0005-0000-0000-0000C10E0000}"/>
    <cellStyle name="20% - Accent4 2 5 4 2 3" xfId="3640" xr:uid="{00000000-0005-0000-0000-0000C20E0000}"/>
    <cellStyle name="20% - Accent4 2 5 4 2 3 2" xfId="3641" xr:uid="{00000000-0005-0000-0000-0000C30E0000}"/>
    <cellStyle name="20% - Accent4 2 5 4 2 4" xfId="3642" xr:uid="{00000000-0005-0000-0000-0000C40E0000}"/>
    <cellStyle name="20% - Accent4 2 5 4 3" xfId="3643" xr:uid="{00000000-0005-0000-0000-0000C50E0000}"/>
    <cellStyle name="20% - Accent4 2 5 4 3 2" xfId="3644" xr:uid="{00000000-0005-0000-0000-0000C60E0000}"/>
    <cellStyle name="20% - Accent4 2 5 4 3 2 2" xfId="3645" xr:uid="{00000000-0005-0000-0000-0000C70E0000}"/>
    <cellStyle name="20% - Accent4 2 5 4 3 3" xfId="3646" xr:uid="{00000000-0005-0000-0000-0000C80E0000}"/>
    <cellStyle name="20% - Accent4 2 5 4 4" xfId="3647" xr:uid="{00000000-0005-0000-0000-0000C90E0000}"/>
    <cellStyle name="20% - Accent4 2 5 4 4 2" xfId="3648" xr:uid="{00000000-0005-0000-0000-0000CA0E0000}"/>
    <cellStyle name="20% - Accent4 2 5 4 5" xfId="3649" xr:uid="{00000000-0005-0000-0000-0000CB0E0000}"/>
    <cellStyle name="20% - Accent4 2 5 5" xfId="3650" xr:uid="{00000000-0005-0000-0000-0000CC0E0000}"/>
    <cellStyle name="20% - Accent4 2 5 5 2" xfId="3651" xr:uid="{00000000-0005-0000-0000-0000CD0E0000}"/>
    <cellStyle name="20% - Accent4 2 5 5 2 2" xfId="3652" xr:uid="{00000000-0005-0000-0000-0000CE0E0000}"/>
    <cellStyle name="20% - Accent4 2 5 5 2 2 2" xfId="3653" xr:uid="{00000000-0005-0000-0000-0000CF0E0000}"/>
    <cellStyle name="20% - Accent4 2 5 5 2 2 2 2" xfId="3654" xr:uid="{00000000-0005-0000-0000-0000D00E0000}"/>
    <cellStyle name="20% - Accent4 2 5 5 2 2 3" xfId="3655" xr:uid="{00000000-0005-0000-0000-0000D10E0000}"/>
    <cellStyle name="20% - Accent4 2 5 5 2 3" xfId="3656" xr:uid="{00000000-0005-0000-0000-0000D20E0000}"/>
    <cellStyle name="20% - Accent4 2 5 5 2 3 2" xfId="3657" xr:uid="{00000000-0005-0000-0000-0000D30E0000}"/>
    <cellStyle name="20% - Accent4 2 5 5 2 4" xfId="3658" xr:uid="{00000000-0005-0000-0000-0000D40E0000}"/>
    <cellStyle name="20% - Accent4 2 5 5 3" xfId="3659" xr:uid="{00000000-0005-0000-0000-0000D50E0000}"/>
    <cellStyle name="20% - Accent4 2 5 5 3 2" xfId="3660" xr:uid="{00000000-0005-0000-0000-0000D60E0000}"/>
    <cellStyle name="20% - Accent4 2 5 5 3 2 2" xfId="3661" xr:uid="{00000000-0005-0000-0000-0000D70E0000}"/>
    <cellStyle name="20% - Accent4 2 5 5 3 3" xfId="3662" xr:uid="{00000000-0005-0000-0000-0000D80E0000}"/>
    <cellStyle name="20% - Accent4 2 5 5 4" xfId="3663" xr:uid="{00000000-0005-0000-0000-0000D90E0000}"/>
    <cellStyle name="20% - Accent4 2 5 5 4 2" xfId="3664" xr:uid="{00000000-0005-0000-0000-0000DA0E0000}"/>
    <cellStyle name="20% - Accent4 2 5 5 5" xfId="3665" xr:uid="{00000000-0005-0000-0000-0000DB0E0000}"/>
    <cellStyle name="20% - Accent4 2 5 6" xfId="3666" xr:uid="{00000000-0005-0000-0000-0000DC0E0000}"/>
    <cellStyle name="20% - Accent4 2 5 6 2" xfId="3667" xr:uid="{00000000-0005-0000-0000-0000DD0E0000}"/>
    <cellStyle name="20% - Accent4 2 5 6 2 2" xfId="3668" xr:uid="{00000000-0005-0000-0000-0000DE0E0000}"/>
    <cellStyle name="20% - Accent4 2 5 6 2 2 2" xfId="3669" xr:uid="{00000000-0005-0000-0000-0000DF0E0000}"/>
    <cellStyle name="20% - Accent4 2 5 6 2 3" xfId="3670" xr:uid="{00000000-0005-0000-0000-0000E00E0000}"/>
    <cellStyle name="20% - Accent4 2 5 6 3" xfId="3671" xr:uid="{00000000-0005-0000-0000-0000E10E0000}"/>
    <cellStyle name="20% - Accent4 2 5 6 3 2" xfId="3672" xr:uid="{00000000-0005-0000-0000-0000E20E0000}"/>
    <cellStyle name="20% - Accent4 2 5 6 4" xfId="3673" xr:uid="{00000000-0005-0000-0000-0000E30E0000}"/>
    <cellStyle name="20% - Accent4 2 5 7" xfId="3674" xr:uid="{00000000-0005-0000-0000-0000E40E0000}"/>
    <cellStyle name="20% - Accent4 2 5 7 2" xfId="3675" xr:uid="{00000000-0005-0000-0000-0000E50E0000}"/>
    <cellStyle name="20% - Accent4 2 5 7 2 2" xfId="3676" xr:uid="{00000000-0005-0000-0000-0000E60E0000}"/>
    <cellStyle name="20% - Accent4 2 5 7 3" xfId="3677" xr:uid="{00000000-0005-0000-0000-0000E70E0000}"/>
    <cellStyle name="20% - Accent4 2 5 8" xfId="3678" xr:uid="{00000000-0005-0000-0000-0000E80E0000}"/>
    <cellStyle name="20% - Accent4 2 5 8 2" xfId="3679" xr:uid="{00000000-0005-0000-0000-0000E90E0000}"/>
    <cellStyle name="20% - Accent4 2 5 9" xfId="3680" xr:uid="{00000000-0005-0000-0000-0000EA0E0000}"/>
    <cellStyle name="20% - Accent4 2 6" xfId="3681" xr:uid="{00000000-0005-0000-0000-0000EB0E0000}"/>
    <cellStyle name="20% - Accent4 2 6 2" xfId="3682" xr:uid="{00000000-0005-0000-0000-0000EC0E0000}"/>
    <cellStyle name="20% - Accent4 2 6 2 2" xfId="3683" xr:uid="{00000000-0005-0000-0000-0000ED0E0000}"/>
    <cellStyle name="20% - Accent4 2 6 2 2 2" xfId="3684" xr:uid="{00000000-0005-0000-0000-0000EE0E0000}"/>
    <cellStyle name="20% - Accent4 2 6 2 2 2 2" xfId="3685" xr:uid="{00000000-0005-0000-0000-0000EF0E0000}"/>
    <cellStyle name="20% - Accent4 2 6 2 2 2 2 2" xfId="3686" xr:uid="{00000000-0005-0000-0000-0000F00E0000}"/>
    <cellStyle name="20% - Accent4 2 6 2 2 2 2 2 2" xfId="3687" xr:uid="{00000000-0005-0000-0000-0000F10E0000}"/>
    <cellStyle name="20% - Accent4 2 6 2 2 2 2 3" xfId="3688" xr:uid="{00000000-0005-0000-0000-0000F20E0000}"/>
    <cellStyle name="20% - Accent4 2 6 2 2 2 3" xfId="3689" xr:uid="{00000000-0005-0000-0000-0000F30E0000}"/>
    <cellStyle name="20% - Accent4 2 6 2 2 2 3 2" xfId="3690" xr:uid="{00000000-0005-0000-0000-0000F40E0000}"/>
    <cellStyle name="20% - Accent4 2 6 2 2 2 4" xfId="3691" xr:uid="{00000000-0005-0000-0000-0000F50E0000}"/>
    <cellStyle name="20% - Accent4 2 6 2 2 3" xfId="3692" xr:uid="{00000000-0005-0000-0000-0000F60E0000}"/>
    <cellStyle name="20% - Accent4 2 6 2 2 3 2" xfId="3693" xr:uid="{00000000-0005-0000-0000-0000F70E0000}"/>
    <cellStyle name="20% - Accent4 2 6 2 2 3 2 2" xfId="3694" xr:uid="{00000000-0005-0000-0000-0000F80E0000}"/>
    <cellStyle name="20% - Accent4 2 6 2 2 3 3" xfId="3695" xr:uid="{00000000-0005-0000-0000-0000F90E0000}"/>
    <cellStyle name="20% - Accent4 2 6 2 2 4" xfId="3696" xr:uid="{00000000-0005-0000-0000-0000FA0E0000}"/>
    <cellStyle name="20% - Accent4 2 6 2 2 4 2" xfId="3697" xr:uid="{00000000-0005-0000-0000-0000FB0E0000}"/>
    <cellStyle name="20% - Accent4 2 6 2 2 5" xfId="3698" xr:uid="{00000000-0005-0000-0000-0000FC0E0000}"/>
    <cellStyle name="20% - Accent4 2 6 2 3" xfId="3699" xr:uid="{00000000-0005-0000-0000-0000FD0E0000}"/>
    <cellStyle name="20% - Accent4 2 6 2 3 2" xfId="3700" xr:uid="{00000000-0005-0000-0000-0000FE0E0000}"/>
    <cellStyle name="20% - Accent4 2 6 2 3 2 2" xfId="3701" xr:uid="{00000000-0005-0000-0000-0000FF0E0000}"/>
    <cellStyle name="20% - Accent4 2 6 2 3 2 2 2" xfId="3702" xr:uid="{00000000-0005-0000-0000-0000000F0000}"/>
    <cellStyle name="20% - Accent4 2 6 2 3 2 2 2 2" xfId="3703" xr:uid="{00000000-0005-0000-0000-0000010F0000}"/>
    <cellStyle name="20% - Accent4 2 6 2 3 2 2 3" xfId="3704" xr:uid="{00000000-0005-0000-0000-0000020F0000}"/>
    <cellStyle name="20% - Accent4 2 6 2 3 2 3" xfId="3705" xr:uid="{00000000-0005-0000-0000-0000030F0000}"/>
    <cellStyle name="20% - Accent4 2 6 2 3 2 3 2" xfId="3706" xr:uid="{00000000-0005-0000-0000-0000040F0000}"/>
    <cellStyle name="20% - Accent4 2 6 2 3 2 4" xfId="3707" xr:uid="{00000000-0005-0000-0000-0000050F0000}"/>
    <cellStyle name="20% - Accent4 2 6 2 3 3" xfId="3708" xr:uid="{00000000-0005-0000-0000-0000060F0000}"/>
    <cellStyle name="20% - Accent4 2 6 2 3 3 2" xfId="3709" xr:uid="{00000000-0005-0000-0000-0000070F0000}"/>
    <cellStyle name="20% - Accent4 2 6 2 3 3 2 2" xfId="3710" xr:uid="{00000000-0005-0000-0000-0000080F0000}"/>
    <cellStyle name="20% - Accent4 2 6 2 3 3 3" xfId="3711" xr:uid="{00000000-0005-0000-0000-0000090F0000}"/>
    <cellStyle name="20% - Accent4 2 6 2 3 4" xfId="3712" xr:uid="{00000000-0005-0000-0000-00000A0F0000}"/>
    <cellStyle name="20% - Accent4 2 6 2 3 4 2" xfId="3713" xr:uid="{00000000-0005-0000-0000-00000B0F0000}"/>
    <cellStyle name="20% - Accent4 2 6 2 3 5" xfId="3714" xr:uid="{00000000-0005-0000-0000-00000C0F0000}"/>
    <cellStyle name="20% - Accent4 2 6 2 4" xfId="3715" xr:uid="{00000000-0005-0000-0000-00000D0F0000}"/>
    <cellStyle name="20% - Accent4 2 6 2 4 2" xfId="3716" xr:uid="{00000000-0005-0000-0000-00000E0F0000}"/>
    <cellStyle name="20% - Accent4 2 6 2 4 2 2" xfId="3717" xr:uid="{00000000-0005-0000-0000-00000F0F0000}"/>
    <cellStyle name="20% - Accent4 2 6 2 4 2 2 2" xfId="3718" xr:uid="{00000000-0005-0000-0000-0000100F0000}"/>
    <cellStyle name="20% - Accent4 2 6 2 4 2 3" xfId="3719" xr:uid="{00000000-0005-0000-0000-0000110F0000}"/>
    <cellStyle name="20% - Accent4 2 6 2 4 3" xfId="3720" xr:uid="{00000000-0005-0000-0000-0000120F0000}"/>
    <cellStyle name="20% - Accent4 2 6 2 4 3 2" xfId="3721" xr:uid="{00000000-0005-0000-0000-0000130F0000}"/>
    <cellStyle name="20% - Accent4 2 6 2 4 4" xfId="3722" xr:uid="{00000000-0005-0000-0000-0000140F0000}"/>
    <cellStyle name="20% - Accent4 2 6 2 5" xfId="3723" xr:uid="{00000000-0005-0000-0000-0000150F0000}"/>
    <cellStyle name="20% - Accent4 2 6 2 5 2" xfId="3724" xr:uid="{00000000-0005-0000-0000-0000160F0000}"/>
    <cellStyle name="20% - Accent4 2 6 2 5 2 2" xfId="3725" xr:uid="{00000000-0005-0000-0000-0000170F0000}"/>
    <cellStyle name="20% - Accent4 2 6 2 5 3" xfId="3726" xr:uid="{00000000-0005-0000-0000-0000180F0000}"/>
    <cellStyle name="20% - Accent4 2 6 2 6" xfId="3727" xr:uid="{00000000-0005-0000-0000-0000190F0000}"/>
    <cellStyle name="20% - Accent4 2 6 2 6 2" xfId="3728" xr:uid="{00000000-0005-0000-0000-00001A0F0000}"/>
    <cellStyle name="20% - Accent4 2 6 2 7" xfId="3729" xr:uid="{00000000-0005-0000-0000-00001B0F0000}"/>
    <cellStyle name="20% - Accent4 2 6 3" xfId="3730" xr:uid="{00000000-0005-0000-0000-00001C0F0000}"/>
    <cellStyle name="20% - Accent4 2 6 3 2" xfId="3731" xr:uid="{00000000-0005-0000-0000-00001D0F0000}"/>
    <cellStyle name="20% - Accent4 2 6 3 2 2" xfId="3732" xr:uid="{00000000-0005-0000-0000-00001E0F0000}"/>
    <cellStyle name="20% - Accent4 2 6 3 2 2 2" xfId="3733" xr:uid="{00000000-0005-0000-0000-00001F0F0000}"/>
    <cellStyle name="20% - Accent4 2 6 3 2 2 2 2" xfId="3734" xr:uid="{00000000-0005-0000-0000-0000200F0000}"/>
    <cellStyle name="20% - Accent4 2 6 3 2 2 3" xfId="3735" xr:uid="{00000000-0005-0000-0000-0000210F0000}"/>
    <cellStyle name="20% - Accent4 2 6 3 2 3" xfId="3736" xr:uid="{00000000-0005-0000-0000-0000220F0000}"/>
    <cellStyle name="20% - Accent4 2 6 3 2 3 2" xfId="3737" xr:uid="{00000000-0005-0000-0000-0000230F0000}"/>
    <cellStyle name="20% - Accent4 2 6 3 2 4" xfId="3738" xr:uid="{00000000-0005-0000-0000-0000240F0000}"/>
    <cellStyle name="20% - Accent4 2 6 3 3" xfId="3739" xr:uid="{00000000-0005-0000-0000-0000250F0000}"/>
    <cellStyle name="20% - Accent4 2 6 3 3 2" xfId="3740" xr:uid="{00000000-0005-0000-0000-0000260F0000}"/>
    <cellStyle name="20% - Accent4 2 6 3 3 2 2" xfId="3741" xr:uid="{00000000-0005-0000-0000-0000270F0000}"/>
    <cellStyle name="20% - Accent4 2 6 3 3 3" xfId="3742" xr:uid="{00000000-0005-0000-0000-0000280F0000}"/>
    <cellStyle name="20% - Accent4 2 6 3 4" xfId="3743" xr:uid="{00000000-0005-0000-0000-0000290F0000}"/>
    <cellStyle name="20% - Accent4 2 6 3 4 2" xfId="3744" xr:uid="{00000000-0005-0000-0000-00002A0F0000}"/>
    <cellStyle name="20% - Accent4 2 6 3 5" xfId="3745" xr:uid="{00000000-0005-0000-0000-00002B0F0000}"/>
    <cellStyle name="20% - Accent4 2 6 4" xfId="3746" xr:uid="{00000000-0005-0000-0000-00002C0F0000}"/>
    <cellStyle name="20% - Accent4 2 6 4 2" xfId="3747" xr:uid="{00000000-0005-0000-0000-00002D0F0000}"/>
    <cellStyle name="20% - Accent4 2 6 4 2 2" xfId="3748" xr:uid="{00000000-0005-0000-0000-00002E0F0000}"/>
    <cellStyle name="20% - Accent4 2 6 4 2 2 2" xfId="3749" xr:uid="{00000000-0005-0000-0000-00002F0F0000}"/>
    <cellStyle name="20% - Accent4 2 6 4 2 2 2 2" xfId="3750" xr:uid="{00000000-0005-0000-0000-0000300F0000}"/>
    <cellStyle name="20% - Accent4 2 6 4 2 2 3" xfId="3751" xr:uid="{00000000-0005-0000-0000-0000310F0000}"/>
    <cellStyle name="20% - Accent4 2 6 4 2 3" xfId="3752" xr:uid="{00000000-0005-0000-0000-0000320F0000}"/>
    <cellStyle name="20% - Accent4 2 6 4 2 3 2" xfId="3753" xr:uid="{00000000-0005-0000-0000-0000330F0000}"/>
    <cellStyle name="20% - Accent4 2 6 4 2 4" xfId="3754" xr:uid="{00000000-0005-0000-0000-0000340F0000}"/>
    <cellStyle name="20% - Accent4 2 6 4 3" xfId="3755" xr:uid="{00000000-0005-0000-0000-0000350F0000}"/>
    <cellStyle name="20% - Accent4 2 6 4 3 2" xfId="3756" xr:uid="{00000000-0005-0000-0000-0000360F0000}"/>
    <cellStyle name="20% - Accent4 2 6 4 3 2 2" xfId="3757" xr:uid="{00000000-0005-0000-0000-0000370F0000}"/>
    <cellStyle name="20% - Accent4 2 6 4 3 3" xfId="3758" xr:uid="{00000000-0005-0000-0000-0000380F0000}"/>
    <cellStyle name="20% - Accent4 2 6 4 4" xfId="3759" xr:uid="{00000000-0005-0000-0000-0000390F0000}"/>
    <cellStyle name="20% - Accent4 2 6 4 4 2" xfId="3760" xr:uid="{00000000-0005-0000-0000-00003A0F0000}"/>
    <cellStyle name="20% - Accent4 2 6 4 5" xfId="3761" xr:uid="{00000000-0005-0000-0000-00003B0F0000}"/>
    <cellStyle name="20% - Accent4 2 6 5" xfId="3762" xr:uid="{00000000-0005-0000-0000-00003C0F0000}"/>
    <cellStyle name="20% - Accent4 2 6 5 2" xfId="3763" xr:uid="{00000000-0005-0000-0000-00003D0F0000}"/>
    <cellStyle name="20% - Accent4 2 6 5 2 2" xfId="3764" xr:uid="{00000000-0005-0000-0000-00003E0F0000}"/>
    <cellStyle name="20% - Accent4 2 6 5 2 2 2" xfId="3765" xr:uid="{00000000-0005-0000-0000-00003F0F0000}"/>
    <cellStyle name="20% - Accent4 2 6 5 2 3" xfId="3766" xr:uid="{00000000-0005-0000-0000-0000400F0000}"/>
    <cellStyle name="20% - Accent4 2 6 5 3" xfId="3767" xr:uid="{00000000-0005-0000-0000-0000410F0000}"/>
    <cellStyle name="20% - Accent4 2 6 5 3 2" xfId="3768" xr:uid="{00000000-0005-0000-0000-0000420F0000}"/>
    <cellStyle name="20% - Accent4 2 6 5 4" xfId="3769" xr:uid="{00000000-0005-0000-0000-0000430F0000}"/>
    <cellStyle name="20% - Accent4 2 6 6" xfId="3770" xr:uid="{00000000-0005-0000-0000-0000440F0000}"/>
    <cellStyle name="20% - Accent4 2 6 6 2" xfId="3771" xr:uid="{00000000-0005-0000-0000-0000450F0000}"/>
    <cellStyle name="20% - Accent4 2 6 6 2 2" xfId="3772" xr:uid="{00000000-0005-0000-0000-0000460F0000}"/>
    <cellStyle name="20% - Accent4 2 6 6 3" xfId="3773" xr:uid="{00000000-0005-0000-0000-0000470F0000}"/>
    <cellStyle name="20% - Accent4 2 6 7" xfId="3774" xr:uid="{00000000-0005-0000-0000-0000480F0000}"/>
    <cellStyle name="20% - Accent4 2 6 7 2" xfId="3775" xr:uid="{00000000-0005-0000-0000-0000490F0000}"/>
    <cellStyle name="20% - Accent4 2 6 8" xfId="3776" xr:uid="{00000000-0005-0000-0000-00004A0F0000}"/>
    <cellStyle name="20% - Accent4 2 7" xfId="3777" xr:uid="{00000000-0005-0000-0000-00004B0F0000}"/>
    <cellStyle name="20% - Accent4 2 7 2" xfId="3778" xr:uid="{00000000-0005-0000-0000-00004C0F0000}"/>
    <cellStyle name="20% - Accent4 2 7 2 2" xfId="3779" xr:uid="{00000000-0005-0000-0000-00004D0F0000}"/>
    <cellStyle name="20% - Accent4 2 7 2 2 2" xfId="3780" xr:uid="{00000000-0005-0000-0000-00004E0F0000}"/>
    <cellStyle name="20% - Accent4 2 7 2 2 2 2" xfId="3781" xr:uid="{00000000-0005-0000-0000-00004F0F0000}"/>
    <cellStyle name="20% - Accent4 2 7 2 2 2 2 2" xfId="3782" xr:uid="{00000000-0005-0000-0000-0000500F0000}"/>
    <cellStyle name="20% - Accent4 2 7 2 2 2 3" xfId="3783" xr:uid="{00000000-0005-0000-0000-0000510F0000}"/>
    <cellStyle name="20% - Accent4 2 7 2 2 3" xfId="3784" xr:uid="{00000000-0005-0000-0000-0000520F0000}"/>
    <cellStyle name="20% - Accent4 2 7 2 2 3 2" xfId="3785" xr:uid="{00000000-0005-0000-0000-0000530F0000}"/>
    <cellStyle name="20% - Accent4 2 7 2 2 4" xfId="3786" xr:uid="{00000000-0005-0000-0000-0000540F0000}"/>
    <cellStyle name="20% - Accent4 2 7 2 3" xfId="3787" xr:uid="{00000000-0005-0000-0000-0000550F0000}"/>
    <cellStyle name="20% - Accent4 2 7 2 3 2" xfId="3788" xr:uid="{00000000-0005-0000-0000-0000560F0000}"/>
    <cellStyle name="20% - Accent4 2 7 2 3 2 2" xfId="3789" xr:uid="{00000000-0005-0000-0000-0000570F0000}"/>
    <cellStyle name="20% - Accent4 2 7 2 3 3" xfId="3790" xr:uid="{00000000-0005-0000-0000-0000580F0000}"/>
    <cellStyle name="20% - Accent4 2 7 2 4" xfId="3791" xr:uid="{00000000-0005-0000-0000-0000590F0000}"/>
    <cellStyle name="20% - Accent4 2 7 2 4 2" xfId="3792" xr:uid="{00000000-0005-0000-0000-00005A0F0000}"/>
    <cellStyle name="20% - Accent4 2 7 2 5" xfId="3793" xr:uid="{00000000-0005-0000-0000-00005B0F0000}"/>
    <cellStyle name="20% - Accent4 2 7 3" xfId="3794" xr:uid="{00000000-0005-0000-0000-00005C0F0000}"/>
    <cellStyle name="20% - Accent4 2 7 3 2" xfId="3795" xr:uid="{00000000-0005-0000-0000-00005D0F0000}"/>
    <cellStyle name="20% - Accent4 2 7 3 2 2" xfId="3796" xr:uid="{00000000-0005-0000-0000-00005E0F0000}"/>
    <cellStyle name="20% - Accent4 2 7 3 2 2 2" xfId="3797" xr:uid="{00000000-0005-0000-0000-00005F0F0000}"/>
    <cellStyle name="20% - Accent4 2 7 3 2 2 2 2" xfId="3798" xr:uid="{00000000-0005-0000-0000-0000600F0000}"/>
    <cellStyle name="20% - Accent4 2 7 3 2 2 3" xfId="3799" xr:uid="{00000000-0005-0000-0000-0000610F0000}"/>
    <cellStyle name="20% - Accent4 2 7 3 2 3" xfId="3800" xr:uid="{00000000-0005-0000-0000-0000620F0000}"/>
    <cellStyle name="20% - Accent4 2 7 3 2 3 2" xfId="3801" xr:uid="{00000000-0005-0000-0000-0000630F0000}"/>
    <cellStyle name="20% - Accent4 2 7 3 2 4" xfId="3802" xr:uid="{00000000-0005-0000-0000-0000640F0000}"/>
    <cellStyle name="20% - Accent4 2 7 3 3" xfId="3803" xr:uid="{00000000-0005-0000-0000-0000650F0000}"/>
    <cellStyle name="20% - Accent4 2 7 3 3 2" xfId="3804" xr:uid="{00000000-0005-0000-0000-0000660F0000}"/>
    <cellStyle name="20% - Accent4 2 7 3 3 2 2" xfId="3805" xr:uid="{00000000-0005-0000-0000-0000670F0000}"/>
    <cellStyle name="20% - Accent4 2 7 3 3 3" xfId="3806" xr:uid="{00000000-0005-0000-0000-0000680F0000}"/>
    <cellStyle name="20% - Accent4 2 7 3 4" xfId="3807" xr:uid="{00000000-0005-0000-0000-0000690F0000}"/>
    <cellStyle name="20% - Accent4 2 7 3 4 2" xfId="3808" xr:uid="{00000000-0005-0000-0000-00006A0F0000}"/>
    <cellStyle name="20% - Accent4 2 7 3 5" xfId="3809" xr:uid="{00000000-0005-0000-0000-00006B0F0000}"/>
    <cellStyle name="20% - Accent4 2 7 4" xfId="3810" xr:uid="{00000000-0005-0000-0000-00006C0F0000}"/>
    <cellStyle name="20% - Accent4 2 7 4 2" xfId="3811" xr:uid="{00000000-0005-0000-0000-00006D0F0000}"/>
    <cellStyle name="20% - Accent4 2 7 4 2 2" xfId="3812" xr:uid="{00000000-0005-0000-0000-00006E0F0000}"/>
    <cellStyle name="20% - Accent4 2 7 4 2 2 2" xfId="3813" xr:uid="{00000000-0005-0000-0000-00006F0F0000}"/>
    <cellStyle name="20% - Accent4 2 7 4 2 3" xfId="3814" xr:uid="{00000000-0005-0000-0000-0000700F0000}"/>
    <cellStyle name="20% - Accent4 2 7 4 3" xfId="3815" xr:uid="{00000000-0005-0000-0000-0000710F0000}"/>
    <cellStyle name="20% - Accent4 2 7 4 3 2" xfId="3816" xr:uid="{00000000-0005-0000-0000-0000720F0000}"/>
    <cellStyle name="20% - Accent4 2 7 4 4" xfId="3817" xr:uid="{00000000-0005-0000-0000-0000730F0000}"/>
    <cellStyle name="20% - Accent4 2 7 5" xfId="3818" xr:uid="{00000000-0005-0000-0000-0000740F0000}"/>
    <cellStyle name="20% - Accent4 2 7 5 2" xfId="3819" xr:uid="{00000000-0005-0000-0000-0000750F0000}"/>
    <cellStyle name="20% - Accent4 2 7 5 2 2" xfId="3820" xr:uid="{00000000-0005-0000-0000-0000760F0000}"/>
    <cellStyle name="20% - Accent4 2 7 5 3" xfId="3821" xr:uid="{00000000-0005-0000-0000-0000770F0000}"/>
    <cellStyle name="20% - Accent4 2 7 6" xfId="3822" xr:uid="{00000000-0005-0000-0000-0000780F0000}"/>
    <cellStyle name="20% - Accent4 2 7 6 2" xfId="3823" xr:uid="{00000000-0005-0000-0000-0000790F0000}"/>
    <cellStyle name="20% - Accent4 2 7 7" xfId="3824" xr:uid="{00000000-0005-0000-0000-00007A0F0000}"/>
    <cellStyle name="20% - Accent4 2 8" xfId="3825" xr:uid="{00000000-0005-0000-0000-00007B0F0000}"/>
    <cellStyle name="20% - Accent4 2 8 2" xfId="3826" xr:uid="{00000000-0005-0000-0000-00007C0F0000}"/>
    <cellStyle name="20% - Accent4 2 8 2 2" xfId="3827" xr:uid="{00000000-0005-0000-0000-00007D0F0000}"/>
    <cellStyle name="20% - Accent4 2 8 2 2 2" xfId="3828" xr:uid="{00000000-0005-0000-0000-00007E0F0000}"/>
    <cellStyle name="20% - Accent4 2 8 2 2 2 2" xfId="3829" xr:uid="{00000000-0005-0000-0000-00007F0F0000}"/>
    <cellStyle name="20% - Accent4 2 8 2 2 3" xfId="3830" xr:uid="{00000000-0005-0000-0000-0000800F0000}"/>
    <cellStyle name="20% - Accent4 2 8 2 3" xfId="3831" xr:uid="{00000000-0005-0000-0000-0000810F0000}"/>
    <cellStyle name="20% - Accent4 2 8 2 3 2" xfId="3832" xr:uid="{00000000-0005-0000-0000-0000820F0000}"/>
    <cellStyle name="20% - Accent4 2 8 2 4" xfId="3833" xr:uid="{00000000-0005-0000-0000-0000830F0000}"/>
    <cellStyle name="20% - Accent4 2 8 3" xfId="3834" xr:uid="{00000000-0005-0000-0000-0000840F0000}"/>
    <cellStyle name="20% - Accent4 2 8 3 2" xfId="3835" xr:uid="{00000000-0005-0000-0000-0000850F0000}"/>
    <cellStyle name="20% - Accent4 2 8 3 2 2" xfId="3836" xr:uid="{00000000-0005-0000-0000-0000860F0000}"/>
    <cellStyle name="20% - Accent4 2 8 3 3" xfId="3837" xr:uid="{00000000-0005-0000-0000-0000870F0000}"/>
    <cellStyle name="20% - Accent4 2 8 4" xfId="3838" xr:uid="{00000000-0005-0000-0000-0000880F0000}"/>
    <cellStyle name="20% - Accent4 2 8 4 2" xfId="3839" xr:uid="{00000000-0005-0000-0000-0000890F0000}"/>
    <cellStyle name="20% - Accent4 2 8 5" xfId="3840" xr:uid="{00000000-0005-0000-0000-00008A0F0000}"/>
    <cellStyle name="20% - Accent4 2 9" xfId="3841" xr:uid="{00000000-0005-0000-0000-00008B0F0000}"/>
    <cellStyle name="20% - Accent4 2 9 2" xfId="3842" xr:uid="{00000000-0005-0000-0000-00008C0F0000}"/>
    <cellStyle name="20% - Accent4 2 9 2 2" xfId="3843" xr:uid="{00000000-0005-0000-0000-00008D0F0000}"/>
    <cellStyle name="20% - Accent4 2 9 2 2 2" xfId="3844" xr:uid="{00000000-0005-0000-0000-00008E0F0000}"/>
    <cellStyle name="20% - Accent4 2 9 2 2 2 2" xfId="3845" xr:uid="{00000000-0005-0000-0000-00008F0F0000}"/>
    <cellStyle name="20% - Accent4 2 9 2 2 3" xfId="3846" xr:uid="{00000000-0005-0000-0000-0000900F0000}"/>
    <cellStyle name="20% - Accent4 2 9 2 3" xfId="3847" xr:uid="{00000000-0005-0000-0000-0000910F0000}"/>
    <cellStyle name="20% - Accent4 2 9 2 3 2" xfId="3848" xr:uid="{00000000-0005-0000-0000-0000920F0000}"/>
    <cellStyle name="20% - Accent4 2 9 2 4" xfId="3849" xr:uid="{00000000-0005-0000-0000-0000930F0000}"/>
    <cellStyle name="20% - Accent4 2 9 3" xfId="3850" xr:uid="{00000000-0005-0000-0000-0000940F0000}"/>
    <cellStyle name="20% - Accent4 2 9 3 2" xfId="3851" xr:uid="{00000000-0005-0000-0000-0000950F0000}"/>
    <cellStyle name="20% - Accent4 2 9 3 2 2" xfId="3852" xr:uid="{00000000-0005-0000-0000-0000960F0000}"/>
    <cellStyle name="20% - Accent4 2 9 3 3" xfId="3853" xr:uid="{00000000-0005-0000-0000-0000970F0000}"/>
    <cellStyle name="20% - Accent4 2 9 4" xfId="3854" xr:uid="{00000000-0005-0000-0000-0000980F0000}"/>
    <cellStyle name="20% - Accent4 2 9 4 2" xfId="3855" xr:uid="{00000000-0005-0000-0000-0000990F0000}"/>
    <cellStyle name="20% - Accent4 2 9 5" xfId="3856" xr:uid="{00000000-0005-0000-0000-00009A0F0000}"/>
    <cellStyle name="20% - Accent4 3" xfId="3857" xr:uid="{00000000-0005-0000-0000-00009B0F0000}"/>
    <cellStyle name="20% - Accent4 3 2" xfId="3858" xr:uid="{00000000-0005-0000-0000-00009C0F0000}"/>
    <cellStyle name="20% - Accent4 3 2 2" xfId="3859" xr:uid="{00000000-0005-0000-0000-00009D0F0000}"/>
    <cellStyle name="20% - Accent4 3 2 2 2" xfId="3860" xr:uid="{00000000-0005-0000-0000-00009E0F0000}"/>
    <cellStyle name="20% - Accent4 3 2 2 2 2" xfId="3861" xr:uid="{00000000-0005-0000-0000-00009F0F0000}"/>
    <cellStyle name="20% - Accent4 3 2 2 2 2 2" xfId="3862" xr:uid="{00000000-0005-0000-0000-0000A00F0000}"/>
    <cellStyle name="20% - Accent4 3 2 2 2 2 2 2" xfId="3863" xr:uid="{00000000-0005-0000-0000-0000A10F0000}"/>
    <cellStyle name="20% - Accent4 3 2 2 2 2 2 2 2" xfId="3864" xr:uid="{00000000-0005-0000-0000-0000A20F0000}"/>
    <cellStyle name="20% - Accent4 3 2 2 2 2 2 2 2 2" xfId="3865" xr:uid="{00000000-0005-0000-0000-0000A30F0000}"/>
    <cellStyle name="20% - Accent4 3 2 2 2 2 2 2 3" xfId="3866" xr:uid="{00000000-0005-0000-0000-0000A40F0000}"/>
    <cellStyle name="20% - Accent4 3 2 2 2 2 2 3" xfId="3867" xr:uid="{00000000-0005-0000-0000-0000A50F0000}"/>
    <cellStyle name="20% - Accent4 3 2 2 2 2 2 3 2" xfId="3868" xr:uid="{00000000-0005-0000-0000-0000A60F0000}"/>
    <cellStyle name="20% - Accent4 3 2 2 2 2 2 4" xfId="3869" xr:uid="{00000000-0005-0000-0000-0000A70F0000}"/>
    <cellStyle name="20% - Accent4 3 2 2 2 2 3" xfId="3870" xr:uid="{00000000-0005-0000-0000-0000A80F0000}"/>
    <cellStyle name="20% - Accent4 3 2 2 2 2 3 2" xfId="3871" xr:uid="{00000000-0005-0000-0000-0000A90F0000}"/>
    <cellStyle name="20% - Accent4 3 2 2 2 2 3 2 2" xfId="3872" xr:uid="{00000000-0005-0000-0000-0000AA0F0000}"/>
    <cellStyle name="20% - Accent4 3 2 2 2 2 3 3" xfId="3873" xr:uid="{00000000-0005-0000-0000-0000AB0F0000}"/>
    <cellStyle name="20% - Accent4 3 2 2 2 2 4" xfId="3874" xr:uid="{00000000-0005-0000-0000-0000AC0F0000}"/>
    <cellStyle name="20% - Accent4 3 2 2 2 2 4 2" xfId="3875" xr:uid="{00000000-0005-0000-0000-0000AD0F0000}"/>
    <cellStyle name="20% - Accent4 3 2 2 2 2 5" xfId="3876" xr:uid="{00000000-0005-0000-0000-0000AE0F0000}"/>
    <cellStyle name="20% - Accent4 3 2 2 2 3" xfId="3877" xr:uid="{00000000-0005-0000-0000-0000AF0F0000}"/>
    <cellStyle name="20% - Accent4 3 2 2 2 3 2" xfId="3878" xr:uid="{00000000-0005-0000-0000-0000B00F0000}"/>
    <cellStyle name="20% - Accent4 3 2 2 2 3 2 2" xfId="3879" xr:uid="{00000000-0005-0000-0000-0000B10F0000}"/>
    <cellStyle name="20% - Accent4 3 2 2 2 3 2 2 2" xfId="3880" xr:uid="{00000000-0005-0000-0000-0000B20F0000}"/>
    <cellStyle name="20% - Accent4 3 2 2 2 3 2 2 2 2" xfId="3881" xr:uid="{00000000-0005-0000-0000-0000B30F0000}"/>
    <cellStyle name="20% - Accent4 3 2 2 2 3 2 2 3" xfId="3882" xr:uid="{00000000-0005-0000-0000-0000B40F0000}"/>
    <cellStyle name="20% - Accent4 3 2 2 2 3 2 3" xfId="3883" xr:uid="{00000000-0005-0000-0000-0000B50F0000}"/>
    <cellStyle name="20% - Accent4 3 2 2 2 3 2 3 2" xfId="3884" xr:uid="{00000000-0005-0000-0000-0000B60F0000}"/>
    <cellStyle name="20% - Accent4 3 2 2 2 3 2 4" xfId="3885" xr:uid="{00000000-0005-0000-0000-0000B70F0000}"/>
    <cellStyle name="20% - Accent4 3 2 2 2 3 3" xfId="3886" xr:uid="{00000000-0005-0000-0000-0000B80F0000}"/>
    <cellStyle name="20% - Accent4 3 2 2 2 3 3 2" xfId="3887" xr:uid="{00000000-0005-0000-0000-0000B90F0000}"/>
    <cellStyle name="20% - Accent4 3 2 2 2 3 3 2 2" xfId="3888" xr:uid="{00000000-0005-0000-0000-0000BA0F0000}"/>
    <cellStyle name="20% - Accent4 3 2 2 2 3 3 3" xfId="3889" xr:uid="{00000000-0005-0000-0000-0000BB0F0000}"/>
    <cellStyle name="20% - Accent4 3 2 2 2 3 4" xfId="3890" xr:uid="{00000000-0005-0000-0000-0000BC0F0000}"/>
    <cellStyle name="20% - Accent4 3 2 2 2 3 4 2" xfId="3891" xr:uid="{00000000-0005-0000-0000-0000BD0F0000}"/>
    <cellStyle name="20% - Accent4 3 2 2 2 3 5" xfId="3892" xr:uid="{00000000-0005-0000-0000-0000BE0F0000}"/>
    <cellStyle name="20% - Accent4 3 2 2 2 4" xfId="3893" xr:uid="{00000000-0005-0000-0000-0000BF0F0000}"/>
    <cellStyle name="20% - Accent4 3 2 2 2 4 2" xfId="3894" xr:uid="{00000000-0005-0000-0000-0000C00F0000}"/>
    <cellStyle name="20% - Accent4 3 2 2 2 4 2 2" xfId="3895" xr:uid="{00000000-0005-0000-0000-0000C10F0000}"/>
    <cellStyle name="20% - Accent4 3 2 2 2 4 2 2 2" xfId="3896" xr:uid="{00000000-0005-0000-0000-0000C20F0000}"/>
    <cellStyle name="20% - Accent4 3 2 2 2 4 2 3" xfId="3897" xr:uid="{00000000-0005-0000-0000-0000C30F0000}"/>
    <cellStyle name="20% - Accent4 3 2 2 2 4 3" xfId="3898" xr:uid="{00000000-0005-0000-0000-0000C40F0000}"/>
    <cellStyle name="20% - Accent4 3 2 2 2 4 3 2" xfId="3899" xr:uid="{00000000-0005-0000-0000-0000C50F0000}"/>
    <cellStyle name="20% - Accent4 3 2 2 2 4 4" xfId="3900" xr:uid="{00000000-0005-0000-0000-0000C60F0000}"/>
    <cellStyle name="20% - Accent4 3 2 2 2 5" xfId="3901" xr:uid="{00000000-0005-0000-0000-0000C70F0000}"/>
    <cellStyle name="20% - Accent4 3 2 2 2 5 2" xfId="3902" xr:uid="{00000000-0005-0000-0000-0000C80F0000}"/>
    <cellStyle name="20% - Accent4 3 2 2 2 5 2 2" xfId="3903" xr:uid="{00000000-0005-0000-0000-0000C90F0000}"/>
    <cellStyle name="20% - Accent4 3 2 2 2 5 3" xfId="3904" xr:uid="{00000000-0005-0000-0000-0000CA0F0000}"/>
    <cellStyle name="20% - Accent4 3 2 2 2 6" xfId="3905" xr:uid="{00000000-0005-0000-0000-0000CB0F0000}"/>
    <cellStyle name="20% - Accent4 3 2 2 2 6 2" xfId="3906" xr:uid="{00000000-0005-0000-0000-0000CC0F0000}"/>
    <cellStyle name="20% - Accent4 3 2 2 2 7" xfId="3907" xr:uid="{00000000-0005-0000-0000-0000CD0F0000}"/>
    <cellStyle name="20% - Accent4 3 2 2 3" xfId="3908" xr:uid="{00000000-0005-0000-0000-0000CE0F0000}"/>
    <cellStyle name="20% - Accent4 3 2 2 3 2" xfId="3909" xr:uid="{00000000-0005-0000-0000-0000CF0F0000}"/>
    <cellStyle name="20% - Accent4 3 2 2 3 2 2" xfId="3910" xr:uid="{00000000-0005-0000-0000-0000D00F0000}"/>
    <cellStyle name="20% - Accent4 3 2 2 3 2 2 2" xfId="3911" xr:uid="{00000000-0005-0000-0000-0000D10F0000}"/>
    <cellStyle name="20% - Accent4 3 2 2 3 2 2 2 2" xfId="3912" xr:uid="{00000000-0005-0000-0000-0000D20F0000}"/>
    <cellStyle name="20% - Accent4 3 2 2 3 2 2 3" xfId="3913" xr:uid="{00000000-0005-0000-0000-0000D30F0000}"/>
    <cellStyle name="20% - Accent4 3 2 2 3 2 3" xfId="3914" xr:uid="{00000000-0005-0000-0000-0000D40F0000}"/>
    <cellStyle name="20% - Accent4 3 2 2 3 2 3 2" xfId="3915" xr:uid="{00000000-0005-0000-0000-0000D50F0000}"/>
    <cellStyle name="20% - Accent4 3 2 2 3 2 4" xfId="3916" xr:uid="{00000000-0005-0000-0000-0000D60F0000}"/>
    <cellStyle name="20% - Accent4 3 2 2 3 3" xfId="3917" xr:uid="{00000000-0005-0000-0000-0000D70F0000}"/>
    <cellStyle name="20% - Accent4 3 2 2 3 3 2" xfId="3918" xr:uid="{00000000-0005-0000-0000-0000D80F0000}"/>
    <cellStyle name="20% - Accent4 3 2 2 3 3 2 2" xfId="3919" xr:uid="{00000000-0005-0000-0000-0000D90F0000}"/>
    <cellStyle name="20% - Accent4 3 2 2 3 3 3" xfId="3920" xr:uid="{00000000-0005-0000-0000-0000DA0F0000}"/>
    <cellStyle name="20% - Accent4 3 2 2 3 4" xfId="3921" xr:uid="{00000000-0005-0000-0000-0000DB0F0000}"/>
    <cellStyle name="20% - Accent4 3 2 2 3 4 2" xfId="3922" xr:uid="{00000000-0005-0000-0000-0000DC0F0000}"/>
    <cellStyle name="20% - Accent4 3 2 2 3 5" xfId="3923" xr:uid="{00000000-0005-0000-0000-0000DD0F0000}"/>
    <cellStyle name="20% - Accent4 3 2 2 4" xfId="3924" xr:uid="{00000000-0005-0000-0000-0000DE0F0000}"/>
    <cellStyle name="20% - Accent4 3 2 2 4 2" xfId="3925" xr:uid="{00000000-0005-0000-0000-0000DF0F0000}"/>
    <cellStyle name="20% - Accent4 3 2 2 4 2 2" xfId="3926" xr:uid="{00000000-0005-0000-0000-0000E00F0000}"/>
    <cellStyle name="20% - Accent4 3 2 2 4 2 2 2" xfId="3927" xr:uid="{00000000-0005-0000-0000-0000E10F0000}"/>
    <cellStyle name="20% - Accent4 3 2 2 4 2 2 2 2" xfId="3928" xr:uid="{00000000-0005-0000-0000-0000E20F0000}"/>
    <cellStyle name="20% - Accent4 3 2 2 4 2 2 3" xfId="3929" xr:uid="{00000000-0005-0000-0000-0000E30F0000}"/>
    <cellStyle name="20% - Accent4 3 2 2 4 2 3" xfId="3930" xr:uid="{00000000-0005-0000-0000-0000E40F0000}"/>
    <cellStyle name="20% - Accent4 3 2 2 4 2 3 2" xfId="3931" xr:uid="{00000000-0005-0000-0000-0000E50F0000}"/>
    <cellStyle name="20% - Accent4 3 2 2 4 2 4" xfId="3932" xr:uid="{00000000-0005-0000-0000-0000E60F0000}"/>
    <cellStyle name="20% - Accent4 3 2 2 4 3" xfId="3933" xr:uid="{00000000-0005-0000-0000-0000E70F0000}"/>
    <cellStyle name="20% - Accent4 3 2 2 4 3 2" xfId="3934" xr:uid="{00000000-0005-0000-0000-0000E80F0000}"/>
    <cellStyle name="20% - Accent4 3 2 2 4 3 2 2" xfId="3935" xr:uid="{00000000-0005-0000-0000-0000E90F0000}"/>
    <cellStyle name="20% - Accent4 3 2 2 4 3 3" xfId="3936" xr:uid="{00000000-0005-0000-0000-0000EA0F0000}"/>
    <cellStyle name="20% - Accent4 3 2 2 4 4" xfId="3937" xr:uid="{00000000-0005-0000-0000-0000EB0F0000}"/>
    <cellStyle name="20% - Accent4 3 2 2 4 4 2" xfId="3938" xr:uid="{00000000-0005-0000-0000-0000EC0F0000}"/>
    <cellStyle name="20% - Accent4 3 2 2 4 5" xfId="3939" xr:uid="{00000000-0005-0000-0000-0000ED0F0000}"/>
    <cellStyle name="20% - Accent4 3 2 2 5" xfId="3940" xr:uid="{00000000-0005-0000-0000-0000EE0F0000}"/>
    <cellStyle name="20% - Accent4 3 2 2 5 2" xfId="3941" xr:uid="{00000000-0005-0000-0000-0000EF0F0000}"/>
    <cellStyle name="20% - Accent4 3 2 2 5 2 2" xfId="3942" xr:uid="{00000000-0005-0000-0000-0000F00F0000}"/>
    <cellStyle name="20% - Accent4 3 2 2 5 2 2 2" xfId="3943" xr:uid="{00000000-0005-0000-0000-0000F10F0000}"/>
    <cellStyle name="20% - Accent4 3 2 2 5 2 3" xfId="3944" xr:uid="{00000000-0005-0000-0000-0000F20F0000}"/>
    <cellStyle name="20% - Accent4 3 2 2 5 3" xfId="3945" xr:uid="{00000000-0005-0000-0000-0000F30F0000}"/>
    <cellStyle name="20% - Accent4 3 2 2 5 3 2" xfId="3946" xr:uid="{00000000-0005-0000-0000-0000F40F0000}"/>
    <cellStyle name="20% - Accent4 3 2 2 5 4" xfId="3947" xr:uid="{00000000-0005-0000-0000-0000F50F0000}"/>
    <cellStyle name="20% - Accent4 3 2 2 6" xfId="3948" xr:uid="{00000000-0005-0000-0000-0000F60F0000}"/>
    <cellStyle name="20% - Accent4 3 2 2 6 2" xfId="3949" xr:uid="{00000000-0005-0000-0000-0000F70F0000}"/>
    <cellStyle name="20% - Accent4 3 2 2 6 2 2" xfId="3950" xr:uid="{00000000-0005-0000-0000-0000F80F0000}"/>
    <cellStyle name="20% - Accent4 3 2 2 6 3" xfId="3951" xr:uid="{00000000-0005-0000-0000-0000F90F0000}"/>
    <cellStyle name="20% - Accent4 3 2 2 7" xfId="3952" xr:uid="{00000000-0005-0000-0000-0000FA0F0000}"/>
    <cellStyle name="20% - Accent4 3 2 2 7 2" xfId="3953" xr:uid="{00000000-0005-0000-0000-0000FB0F0000}"/>
    <cellStyle name="20% - Accent4 3 2 2 8" xfId="3954" xr:uid="{00000000-0005-0000-0000-0000FC0F0000}"/>
    <cellStyle name="20% - Accent4 3 2 3" xfId="3955" xr:uid="{00000000-0005-0000-0000-0000FD0F0000}"/>
    <cellStyle name="20% - Accent4 3 2 3 2" xfId="3956" xr:uid="{00000000-0005-0000-0000-0000FE0F0000}"/>
    <cellStyle name="20% - Accent4 3 2 3 2 2" xfId="3957" xr:uid="{00000000-0005-0000-0000-0000FF0F0000}"/>
    <cellStyle name="20% - Accent4 3 2 3 2 2 2" xfId="3958" xr:uid="{00000000-0005-0000-0000-000000100000}"/>
    <cellStyle name="20% - Accent4 3 2 3 2 2 2 2" xfId="3959" xr:uid="{00000000-0005-0000-0000-000001100000}"/>
    <cellStyle name="20% - Accent4 3 2 3 2 2 2 2 2" xfId="3960" xr:uid="{00000000-0005-0000-0000-000002100000}"/>
    <cellStyle name="20% - Accent4 3 2 3 2 2 2 3" xfId="3961" xr:uid="{00000000-0005-0000-0000-000003100000}"/>
    <cellStyle name="20% - Accent4 3 2 3 2 2 3" xfId="3962" xr:uid="{00000000-0005-0000-0000-000004100000}"/>
    <cellStyle name="20% - Accent4 3 2 3 2 2 3 2" xfId="3963" xr:uid="{00000000-0005-0000-0000-000005100000}"/>
    <cellStyle name="20% - Accent4 3 2 3 2 2 4" xfId="3964" xr:uid="{00000000-0005-0000-0000-000006100000}"/>
    <cellStyle name="20% - Accent4 3 2 3 2 3" xfId="3965" xr:uid="{00000000-0005-0000-0000-000007100000}"/>
    <cellStyle name="20% - Accent4 3 2 3 2 3 2" xfId="3966" xr:uid="{00000000-0005-0000-0000-000008100000}"/>
    <cellStyle name="20% - Accent4 3 2 3 2 3 2 2" xfId="3967" xr:uid="{00000000-0005-0000-0000-000009100000}"/>
    <cellStyle name="20% - Accent4 3 2 3 2 3 3" xfId="3968" xr:uid="{00000000-0005-0000-0000-00000A100000}"/>
    <cellStyle name="20% - Accent4 3 2 3 2 4" xfId="3969" xr:uid="{00000000-0005-0000-0000-00000B100000}"/>
    <cellStyle name="20% - Accent4 3 2 3 2 4 2" xfId="3970" xr:uid="{00000000-0005-0000-0000-00000C100000}"/>
    <cellStyle name="20% - Accent4 3 2 3 2 5" xfId="3971" xr:uid="{00000000-0005-0000-0000-00000D100000}"/>
    <cellStyle name="20% - Accent4 3 2 3 3" xfId="3972" xr:uid="{00000000-0005-0000-0000-00000E100000}"/>
    <cellStyle name="20% - Accent4 3 2 3 3 2" xfId="3973" xr:uid="{00000000-0005-0000-0000-00000F100000}"/>
    <cellStyle name="20% - Accent4 3 2 3 3 2 2" xfId="3974" xr:uid="{00000000-0005-0000-0000-000010100000}"/>
    <cellStyle name="20% - Accent4 3 2 3 3 2 2 2" xfId="3975" xr:uid="{00000000-0005-0000-0000-000011100000}"/>
    <cellStyle name="20% - Accent4 3 2 3 3 2 2 2 2" xfId="3976" xr:uid="{00000000-0005-0000-0000-000012100000}"/>
    <cellStyle name="20% - Accent4 3 2 3 3 2 2 3" xfId="3977" xr:uid="{00000000-0005-0000-0000-000013100000}"/>
    <cellStyle name="20% - Accent4 3 2 3 3 2 3" xfId="3978" xr:uid="{00000000-0005-0000-0000-000014100000}"/>
    <cellStyle name="20% - Accent4 3 2 3 3 2 3 2" xfId="3979" xr:uid="{00000000-0005-0000-0000-000015100000}"/>
    <cellStyle name="20% - Accent4 3 2 3 3 2 4" xfId="3980" xr:uid="{00000000-0005-0000-0000-000016100000}"/>
    <cellStyle name="20% - Accent4 3 2 3 3 3" xfId="3981" xr:uid="{00000000-0005-0000-0000-000017100000}"/>
    <cellStyle name="20% - Accent4 3 2 3 3 3 2" xfId="3982" xr:uid="{00000000-0005-0000-0000-000018100000}"/>
    <cellStyle name="20% - Accent4 3 2 3 3 3 2 2" xfId="3983" xr:uid="{00000000-0005-0000-0000-000019100000}"/>
    <cellStyle name="20% - Accent4 3 2 3 3 3 3" xfId="3984" xr:uid="{00000000-0005-0000-0000-00001A100000}"/>
    <cellStyle name="20% - Accent4 3 2 3 3 4" xfId="3985" xr:uid="{00000000-0005-0000-0000-00001B100000}"/>
    <cellStyle name="20% - Accent4 3 2 3 3 4 2" xfId="3986" xr:uid="{00000000-0005-0000-0000-00001C100000}"/>
    <cellStyle name="20% - Accent4 3 2 3 3 5" xfId="3987" xr:uid="{00000000-0005-0000-0000-00001D100000}"/>
    <cellStyle name="20% - Accent4 3 2 3 4" xfId="3988" xr:uid="{00000000-0005-0000-0000-00001E100000}"/>
    <cellStyle name="20% - Accent4 3 2 3 4 2" xfId="3989" xr:uid="{00000000-0005-0000-0000-00001F100000}"/>
    <cellStyle name="20% - Accent4 3 2 3 4 2 2" xfId="3990" xr:uid="{00000000-0005-0000-0000-000020100000}"/>
    <cellStyle name="20% - Accent4 3 2 3 4 2 2 2" xfId="3991" xr:uid="{00000000-0005-0000-0000-000021100000}"/>
    <cellStyle name="20% - Accent4 3 2 3 4 2 3" xfId="3992" xr:uid="{00000000-0005-0000-0000-000022100000}"/>
    <cellStyle name="20% - Accent4 3 2 3 4 3" xfId="3993" xr:uid="{00000000-0005-0000-0000-000023100000}"/>
    <cellStyle name="20% - Accent4 3 2 3 4 3 2" xfId="3994" xr:uid="{00000000-0005-0000-0000-000024100000}"/>
    <cellStyle name="20% - Accent4 3 2 3 4 4" xfId="3995" xr:uid="{00000000-0005-0000-0000-000025100000}"/>
    <cellStyle name="20% - Accent4 3 2 3 5" xfId="3996" xr:uid="{00000000-0005-0000-0000-000026100000}"/>
    <cellStyle name="20% - Accent4 3 2 3 5 2" xfId="3997" xr:uid="{00000000-0005-0000-0000-000027100000}"/>
    <cellStyle name="20% - Accent4 3 2 3 5 2 2" xfId="3998" xr:uid="{00000000-0005-0000-0000-000028100000}"/>
    <cellStyle name="20% - Accent4 3 2 3 5 3" xfId="3999" xr:uid="{00000000-0005-0000-0000-000029100000}"/>
    <cellStyle name="20% - Accent4 3 2 3 6" xfId="4000" xr:uid="{00000000-0005-0000-0000-00002A100000}"/>
    <cellStyle name="20% - Accent4 3 2 3 6 2" xfId="4001" xr:uid="{00000000-0005-0000-0000-00002B100000}"/>
    <cellStyle name="20% - Accent4 3 2 3 7" xfId="4002" xr:uid="{00000000-0005-0000-0000-00002C100000}"/>
    <cellStyle name="20% - Accent4 3 2 4" xfId="4003" xr:uid="{00000000-0005-0000-0000-00002D100000}"/>
    <cellStyle name="20% - Accent4 3 2 4 2" xfId="4004" xr:uid="{00000000-0005-0000-0000-00002E100000}"/>
    <cellStyle name="20% - Accent4 3 2 4 2 2" xfId="4005" xr:uid="{00000000-0005-0000-0000-00002F100000}"/>
    <cellStyle name="20% - Accent4 3 2 4 2 2 2" xfId="4006" xr:uid="{00000000-0005-0000-0000-000030100000}"/>
    <cellStyle name="20% - Accent4 3 2 4 2 2 2 2" xfId="4007" xr:uid="{00000000-0005-0000-0000-000031100000}"/>
    <cellStyle name="20% - Accent4 3 2 4 2 2 3" xfId="4008" xr:uid="{00000000-0005-0000-0000-000032100000}"/>
    <cellStyle name="20% - Accent4 3 2 4 2 3" xfId="4009" xr:uid="{00000000-0005-0000-0000-000033100000}"/>
    <cellStyle name="20% - Accent4 3 2 4 2 3 2" xfId="4010" xr:uid="{00000000-0005-0000-0000-000034100000}"/>
    <cellStyle name="20% - Accent4 3 2 4 2 4" xfId="4011" xr:uid="{00000000-0005-0000-0000-000035100000}"/>
    <cellStyle name="20% - Accent4 3 2 4 3" xfId="4012" xr:uid="{00000000-0005-0000-0000-000036100000}"/>
    <cellStyle name="20% - Accent4 3 2 4 3 2" xfId="4013" xr:uid="{00000000-0005-0000-0000-000037100000}"/>
    <cellStyle name="20% - Accent4 3 2 4 3 2 2" xfId="4014" xr:uid="{00000000-0005-0000-0000-000038100000}"/>
    <cellStyle name="20% - Accent4 3 2 4 3 3" xfId="4015" xr:uid="{00000000-0005-0000-0000-000039100000}"/>
    <cellStyle name="20% - Accent4 3 2 4 4" xfId="4016" xr:uid="{00000000-0005-0000-0000-00003A100000}"/>
    <cellStyle name="20% - Accent4 3 2 4 4 2" xfId="4017" xr:uid="{00000000-0005-0000-0000-00003B100000}"/>
    <cellStyle name="20% - Accent4 3 2 4 5" xfId="4018" xr:uid="{00000000-0005-0000-0000-00003C100000}"/>
    <cellStyle name="20% - Accent4 3 2 5" xfId="4019" xr:uid="{00000000-0005-0000-0000-00003D100000}"/>
    <cellStyle name="20% - Accent4 3 2 5 2" xfId="4020" xr:uid="{00000000-0005-0000-0000-00003E100000}"/>
    <cellStyle name="20% - Accent4 3 2 5 2 2" xfId="4021" xr:uid="{00000000-0005-0000-0000-00003F100000}"/>
    <cellStyle name="20% - Accent4 3 2 5 2 2 2" xfId="4022" xr:uid="{00000000-0005-0000-0000-000040100000}"/>
    <cellStyle name="20% - Accent4 3 2 5 2 2 2 2" xfId="4023" xr:uid="{00000000-0005-0000-0000-000041100000}"/>
    <cellStyle name="20% - Accent4 3 2 5 2 2 3" xfId="4024" xr:uid="{00000000-0005-0000-0000-000042100000}"/>
    <cellStyle name="20% - Accent4 3 2 5 2 3" xfId="4025" xr:uid="{00000000-0005-0000-0000-000043100000}"/>
    <cellStyle name="20% - Accent4 3 2 5 2 3 2" xfId="4026" xr:uid="{00000000-0005-0000-0000-000044100000}"/>
    <cellStyle name="20% - Accent4 3 2 5 2 4" xfId="4027" xr:uid="{00000000-0005-0000-0000-000045100000}"/>
    <cellStyle name="20% - Accent4 3 2 5 3" xfId="4028" xr:uid="{00000000-0005-0000-0000-000046100000}"/>
    <cellStyle name="20% - Accent4 3 2 5 3 2" xfId="4029" xr:uid="{00000000-0005-0000-0000-000047100000}"/>
    <cellStyle name="20% - Accent4 3 2 5 3 2 2" xfId="4030" xr:uid="{00000000-0005-0000-0000-000048100000}"/>
    <cellStyle name="20% - Accent4 3 2 5 3 3" xfId="4031" xr:uid="{00000000-0005-0000-0000-000049100000}"/>
    <cellStyle name="20% - Accent4 3 2 5 4" xfId="4032" xr:uid="{00000000-0005-0000-0000-00004A100000}"/>
    <cellStyle name="20% - Accent4 3 2 5 4 2" xfId="4033" xr:uid="{00000000-0005-0000-0000-00004B100000}"/>
    <cellStyle name="20% - Accent4 3 2 5 5" xfId="4034" xr:uid="{00000000-0005-0000-0000-00004C100000}"/>
    <cellStyle name="20% - Accent4 3 2 6" xfId="4035" xr:uid="{00000000-0005-0000-0000-00004D100000}"/>
    <cellStyle name="20% - Accent4 3 2 6 2" xfId="4036" xr:uid="{00000000-0005-0000-0000-00004E100000}"/>
    <cellStyle name="20% - Accent4 3 2 6 2 2" xfId="4037" xr:uid="{00000000-0005-0000-0000-00004F100000}"/>
    <cellStyle name="20% - Accent4 3 2 6 2 2 2" xfId="4038" xr:uid="{00000000-0005-0000-0000-000050100000}"/>
    <cellStyle name="20% - Accent4 3 2 6 2 3" xfId="4039" xr:uid="{00000000-0005-0000-0000-000051100000}"/>
    <cellStyle name="20% - Accent4 3 2 6 3" xfId="4040" xr:uid="{00000000-0005-0000-0000-000052100000}"/>
    <cellStyle name="20% - Accent4 3 2 6 3 2" xfId="4041" xr:uid="{00000000-0005-0000-0000-000053100000}"/>
    <cellStyle name="20% - Accent4 3 2 6 4" xfId="4042" xr:uid="{00000000-0005-0000-0000-000054100000}"/>
    <cellStyle name="20% - Accent4 3 2 7" xfId="4043" xr:uid="{00000000-0005-0000-0000-000055100000}"/>
    <cellStyle name="20% - Accent4 3 2 7 2" xfId="4044" xr:uid="{00000000-0005-0000-0000-000056100000}"/>
    <cellStyle name="20% - Accent4 3 2 7 2 2" xfId="4045" xr:uid="{00000000-0005-0000-0000-000057100000}"/>
    <cellStyle name="20% - Accent4 3 2 7 3" xfId="4046" xr:uid="{00000000-0005-0000-0000-000058100000}"/>
    <cellStyle name="20% - Accent4 3 2 8" xfId="4047" xr:uid="{00000000-0005-0000-0000-000059100000}"/>
    <cellStyle name="20% - Accent4 3 2 8 2" xfId="4048" xr:uid="{00000000-0005-0000-0000-00005A100000}"/>
    <cellStyle name="20% - Accent4 3 2 9" xfId="4049" xr:uid="{00000000-0005-0000-0000-00005B100000}"/>
    <cellStyle name="20% - Accent4 3 3" xfId="4050" xr:uid="{00000000-0005-0000-0000-00005C100000}"/>
    <cellStyle name="20% - Accent4 3 3 2" xfId="4051" xr:uid="{00000000-0005-0000-0000-00005D100000}"/>
    <cellStyle name="20% - Accent4 3 3 2 2" xfId="4052" xr:uid="{00000000-0005-0000-0000-00005E100000}"/>
    <cellStyle name="20% - Accent4 3 3 2 2 2" xfId="4053" xr:uid="{00000000-0005-0000-0000-00005F100000}"/>
    <cellStyle name="20% - Accent4 3 3 2 2 2 2" xfId="4054" xr:uid="{00000000-0005-0000-0000-000060100000}"/>
    <cellStyle name="20% - Accent4 3 3 2 2 3" xfId="4055" xr:uid="{00000000-0005-0000-0000-000061100000}"/>
    <cellStyle name="20% - Accent4 3 3 2 3" xfId="4056" xr:uid="{00000000-0005-0000-0000-000062100000}"/>
    <cellStyle name="20% - Accent4 3 3 2 3 2" xfId="4057" xr:uid="{00000000-0005-0000-0000-000063100000}"/>
    <cellStyle name="20% - Accent4 3 3 2 4" xfId="4058" xr:uid="{00000000-0005-0000-0000-000064100000}"/>
    <cellStyle name="20% - Accent4 3 3 3" xfId="4059" xr:uid="{00000000-0005-0000-0000-000065100000}"/>
    <cellStyle name="20% - Accent4 3 3 3 2" xfId="4060" xr:uid="{00000000-0005-0000-0000-000066100000}"/>
    <cellStyle name="20% - Accent4 3 3 3 2 2" xfId="4061" xr:uid="{00000000-0005-0000-0000-000067100000}"/>
    <cellStyle name="20% - Accent4 3 3 3 3" xfId="4062" xr:uid="{00000000-0005-0000-0000-000068100000}"/>
    <cellStyle name="20% - Accent4 3 3 4" xfId="4063" xr:uid="{00000000-0005-0000-0000-000069100000}"/>
    <cellStyle name="20% - Accent4 3 3 4 2" xfId="4064" xr:uid="{00000000-0005-0000-0000-00006A100000}"/>
    <cellStyle name="20% - Accent4 3 3 5" xfId="4065" xr:uid="{00000000-0005-0000-0000-00006B100000}"/>
    <cellStyle name="20% - Accent4 3 4" xfId="4066" xr:uid="{00000000-0005-0000-0000-00006C100000}"/>
    <cellStyle name="20% - Accent4 3 4 2" xfId="4067" xr:uid="{00000000-0005-0000-0000-00006D100000}"/>
    <cellStyle name="20% - Accent4 3 4 2 2" xfId="4068" xr:uid="{00000000-0005-0000-0000-00006E100000}"/>
    <cellStyle name="20% - Accent4 3 4 2 2 2" xfId="4069" xr:uid="{00000000-0005-0000-0000-00006F100000}"/>
    <cellStyle name="20% - Accent4 3 4 2 3" xfId="4070" xr:uid="{00000000-0005-0000-0000-000070100000}"/>
    <cellStyle name="20% - Accent4 3 4 3" xfId="4071" xr:uid="{00000000-0005-0000-0000-000071100000}"/>
    <cellStyle name="20% - Accent4 3 4 3 2" xfId="4072" xr:uid="{00000000-0005-0000-0000-000072100000}"/>
    <cellStyle name="20% - Accent4 3 4 4" xfId="4073" xr:uid="{00000000-0005-0000-0000-000073100000}"/>
    <cellStyle name="20% - Accent4 3 5" xfId="4074" xr:uid="{00000000-0005-0000-0000-000074100000}"/>
    <cellStyle name="20% - Accent4 4" xfId="4075" xr:uid="{00000000-0005-0000-0000-000075100000}"/>
    <cellStyle name="20% - Accent4 4 2" xfId="4076" xr:uid="{00000000-0005-0000-0000-000076100000}"/>
    <cellStyle name="20% - Accent4 4 2 2" xfId="4077" xr:uid="{00000000-0005-0000-0000-000077100000}"/>
    <cellStyle name="20% - Accent4 4 2 2 2" xfId="4078" xr:uid="{00000000-0005-0000-0000-000078100000}"/>
    <cellStyle name="20% - Accent4 4 2 2 2 2" xfId="4079" xr:uid="{00000000-0005-0000-0000-000079100000}"/>
    <cellStyle name="20% - Accent4 4 2 2 2 2 2" xfId="4080" xr:uid="{00000000-0005-0000-0000-00007A100000}"/>
    <cellStyle name="20% - Accent4 4 2 2 2 3" xfId="4081" xr:uid="{00000000-0005-0000-0000-00007B100000}"/>
    <cellStyle name="20% - Accent4 4 2 2 3" xfId="4082" xr:uid="{00000000-0005-0000-0000-00007C100000}"/>
    <cellStyle name="20% - Accent4 4 2 2 3 2" xfId="4083" xr:uid="{00000000-0005-0000-0000-00007D100000}"/>
    <cellStyle name="20% - Accent4 4 2 2 4" xfId="4084" xr:uid="{00000000-0005-0000-0000-00007E100000}"/>
    <cellStyle name="20% - Accent4 4 2 3" xfId="4085" xr:uid="{00000000-0005-0000-0000-00007F100000}"/>
    <cellStyle name="20% - Accent4 4 2 3 2" xfId="4086" xr:uid="{00000000-0005-0000-0000-000080100000}"/>
    <cellStyle name="20% - Accent4 4 2 3 2 2" xfId="4087" xr:uid="{00000000-0005-0000-0000-000081100000}"/>
    <cellStyle name="20% - Accent4 4 2 3 3" xfId="4088" xr:uid="{00000000-0005-0000-0000-000082100000}"/>
    <cellStyle name="20% - Accent4 4 2 4" xfId="4089" xr:uid="{00000000-0005-0000-0000-000083100000}"/>
    <cellStyle name="20% - Accent4 4 2 4 2" xfId="4090" xr:uid="{00000000-0005-0000-0000-000084100000}"/>
    <cellStyle name="20% - Accent4 4 2 5" xfId="4091" xr:uid="{00000000-0005-0000-0000-000085100000}"/>
    <cellStyle name="20% - Accent4 5" xfId="4092" xr:uid="{00000000-0005-0000-0000-000086100000}"/>
    <cellStyle name="20% - Accent4 5 2" xfId="4093" xr:uid="{00000000-0005-0000-0000-000087100000}"/>
    <cellStyle name="20% - Accent4 5 2 2" xfId="4094" xr:uid="{00000000-0005-0000-0000-000088100000}"/>
    <cellStyle name="20% - Accent4 5 2 2 2" xfId="4095" xr:uid="{00000000-0005-0000-0000-000089100000}"/>
    <cellStyle name="20% - Accent4 5 2 3" xfId="4096" xr:uid="{00000000-0005-0000-0000-00008A100000}"/>
    <cellStyle name="20% - Accent4 5 3" xfId="4097" xr:uid="{00000000-0005-0000-0000-00008B100000}"/>
    <cellStyle name="20% - Accent4 5 3 2" xfId="4098" xr:uid="{00000000-0005-0000-0000-00008C100000}"/>
    <cellStyle name="20% - Accent4 5 4" xfId="4099" xr:uid="{00000000-0005-0000-0000-00008D100000}"/>
    <cellStyle name="20% - Accent4 6" xfId="4100" xr:uid="{00000000-0005-0000-0000-00008E100000}"/>
    <cellStyle name="20% - Accent4 6 2" xfId="4101" xr:uid="{00000000-0005-0000-0000-00008F100000}"/>
    <cellStyle name="20% - Accent4 6 2 2" xfId="4102" xr:uid="{00000000-0005-0000-0000-000090100000}"/>
    <cellStyle name="20% - Accent4 6 3" xfId="4103" xr:uid="{00000000-0005-0000-0000-000091100000}"/>
    <cellStyle name="20% - Accent4 7" xfId="4104" xr:uid="{00000000-0005-0000-0000-000092100000}"/>
    <cellStyle name="20% - Accent4 7 2" xfId="4105" xr:uid="{00000000-0005-0000-0000-000093100000}"/>
    <cellStyle name="20% - Accent4 8" xfId="4106" xr:uid="{00000000-0005-0000-0000-000094100000}"/>
    <cellStyle name="20% - Accent5 2" xfId="4107" xr:uid="{00000000-0005-0000-0000-000095100000}"/>
    <cellStyle name="20% - Accent5 2 10" xfId="4108" xr:uid="{00000000-0005-0000-0000-000096100000}"/>
    <cellStyle name="20% - Accent5 2 10 2" xfId="4109" xr:uid="{00000000-0005-0000-0000-000097100000}"/>
    <cellStyle name="20% - Accent5 2 10 2 2" xfId="4110" xr:uid="{00000000-0005-0000-0000-000098100000}"/>
    <cellStyle name="20% - Accent5 2 10 2 2 2" xfId="4111" xr:uid="{00000000-0005-0000-0000-000099100000}"/>
    <cellStyle name="20% - Accent5 2 10 2 3" xfId="4112" xr:uid="{00000000-0005-0000-0000-00009A100000}"/>
    <cellStyle name="20% - Accent5 2 10 3" xfId="4113" xr:uid="{00000000-0005-0000-0000-00009B100000}"/>
    <cellStyle name="20% - Accent5 2 10 3 2" xfId="4114" xr:uid="{00000000-0005-0000-0000-00009C100000}"/>
    <cellStyle name="20% - Accent5 2 10 4" xfId="4115" xr:uid="{00000000-0005-0000-0000-00009D100000}"/>
    <cellStyle name="20% - Accent5 2 11" xfId="4116" xr:uid="{00000000-0005-0000-0000-00009E100000}"/>
    <cellStyle name="20% - Accent5 2 11 2" xfId="4117" xr:uid="{00000000-0005-0000-0000-00009F100000}"/>
    <cellStyle name="20% - Accent5 2 11 2 2" xfId="4118" xr:uid="{00000000-0005-0000-0000-0000A0100000}"/>
    <cellStyle name="20% - Accent5 2 11 3" xfId="4119" xr:uid="{00000000-0005-0000-0000-0000A1100000}"/>
    <cellStyle name="20% - Accent5 2 12" xfId="4120" xr:uid="{00000000-0005-0000-0000-0000A2100000}"/>
    <cellStyle name="20% - Accent5 2 12 2" xfId="4121" xr:uid="{00000000-0005-0000-0000-0000A3100000}"/>
    <cellStyle name="20% - Accent5 2 13" xfId="4122" xr:uid="{00000000-0005-0000-0000-0000A4100000}"/>
    <cellStyle name="20% - Accent5 2 2" xfId="4123" xr:uid="{00000000-0005-0000-0000-0000A5100000}"/>
    <cellStyle name="20% - Accent5 2 2 2" xfId="4124" xr:uid="{00000000-0005-0000-0000-0000A6100000}"/>
    <cellStyle name="20% - Accent5 2 3" xfId="4125" xr:uid="{00000000-0005-0000-0000-0000A7100000}"/>
    <cellStyle name="20% - Accent5 2 3 2" xfId="4126" xr:uid="{00000000-0005-0000-0000-0000A8100000}"/>
    <cellStyle name="20% - Accent5 2 3 2 2" xfId="4127" xr:uid="{00000000-0005-0000-0000-0000A9100000}"/>
    <cellStyle name="20% - Accent5 2 3 2 2 2" xfId="4128" xr:uid="{00000000-0005-0000-0000-0000AA100000}"/>
    <cellStyle name="20% - Accent5 2 3 2 2 2 2" xfId="4129" xr:uid="{00000000-0005-0000-0000-0000AB100000}"/>
    <cellStyle name="20% - Accent5 2 3 2 2 2 2 2" xfId="4130" xr:uid="{00000000-0005-0000-0000-0000AC100000}"/>
    <cellStyle name="20% - Accent5 2 3 2 2 2 2 2 2" xfId="4131" xr:uid="{00000000-0005-0000-0000-0000AD100000}"/>
    <cellStyle name="20% - Accent5 2 3 2 2 2 2 2 2 2" xfId="4132" xr:uid="{00000000-0005-0000-0000-0000AE100000}"/>
    <cellStyle name="20% - Accent5 2 3 2 2 2 2 2 3" xfId="4133" xr:uid="{00000000-0005-0000-0000-0000AF100000}"/>
    <cellStyle name="20% - Accent5 2 3 2 2 2 2 3" xfId="4134" xr:uid="{00000000-0005-0000-0000-0000B0100000}"/>
    <cellStyle name="20% - Accent5 2 3 2 2 2 2 3 2" xfId="4135" xr:uid="{00000000-0005-0000-0000-0000B1100000}"/>
    <cellStyle name="20% - Accent5 2 3 2 2 2 2 4" xfId="4136" xr:uid="{00000000-0005-0000-0000-0000B2100000}"/>
    <cellStyle name="20% - Accent5 2 3 2 2 2 3" xfId="4137" xr:uid="{00000000-0005-0000-0000-0000B3100000}"/>
    <cellStyle name="20% - Accent5 2 3 2 2 2 3 2" xfId="4138" xr:uid="{00000000-0005-0000-0000-0000B4100000}"/>
    <cellStyle name="20% - Accent5 2 3 2 2 2 3 2 2" xfId="4139" xr:uid="{00000000-0005-0000-0000-0000B5100000}"/>
    <cellStyle name="20% - Accent5 2 3 2 2 2 3 3" xfId="4140" xr:uid="{00000000-0005-0000-0000-0000B6100000}"/>
    <cellStyle name="20% - Accent5 2 3 2 2 2 4" xfId="4141" xr:uid="{00000000-0005-0000-0000-0000B7100000}"/>
    <cellStyle name="20% - Accent5 2 3 2 2 2 4 2" xfId="4142" xr:uid="{00000000-0005-0000-0000-0000B8100000}"/>
    <cellStyle name="20% - Accent5 2 3 2 2 2 5" xfId="4143" xr:uid="{00000000-0005-0000-0000-0000B9100000}"/>
    <cellStyle name="20% - Accent5 2 3 2 2 3" xfId="4144" xr:uid="{00000000-0005-0000-0000-0000BA100000}"/>
    <cellStyle name="20% - Accent5 2 3 2 2 3 2" xfId="4145" xr:uid="{00000000-0005-0000-0000-0000BB100000}"/>
    <cellStyle name="20% - Accent5 2 3 2 2 3 2 2" xfId="4146" xr:uid="{00000000-0005-0000-0000-0000BC100000}"/>
    <cellStyle name="20% - Accent5 2 3 2 2 3 2 2 2" xfId="4147" xr:uid="{00000000-0005-0000-0000-0000BD100000}"/>
    <cellStyle name="20% - Accent5 2 3 2 2 3 2 2 2 2" xfId="4148" xr:uid="{00000000-0005-0000-0000-0000BE100000}"/>
    <cellStyle name="20% - Accent5 2 3 2 2 3 2 2 3" xfId="4149" xr:uid="{00000000-0005-0000-0000-0000BF100000}"/>
    <cellStyle name="20% - Accent5 2 3 2 2 3 2 3" xfId="4150" xr:uid="{00000000-0005-0000-0000-0000C0100000}"/>
    <cellStyle name="20% - Accent5 2 3 2 2 3 2 3 2" xfId="4151" xr:uid="{00000000-0005-0000-0000-0000C1100000}"/>
    <cellStyle name="20% - Accent5 2 3 2 2 3 2 4" xfId="4152" xr:uid="{00000000-0005-0000-0000-0000C2100000}"/>
    <cellStyle name="20% - Accent5 2 3 2 2 3 3" xfId="4153" xr:uid="{00000000-0005-0000-0000-0000C3100000}"/>
    <cellStyle name="20% - Accent5 2 3 2 2 3 3 2" xfId="4154" xr:uid="{00000000-0005-0000-0000-0000C4100000}"/>
    <cellStyle name="20% - Accent5 2 3 2 2 3 3 2 2" xfId="4155" xr:uid="{00000000-0005-0000-0000-0000C5100000}"/>
    <cellStyle name="20% - Accent5 2 3 2 2 3 3 3" xfId="4156" xr:uid="{00000000-0005-0000-0000-0000C6100000}"/>
    <cellStyle name="20% - Accent5 2 3 2 2 3 4" xfId="4157" xr:uid="{00000000-0005-0000-0000-0000C7100000}"/>
    <cellStyle name="20% - Accent5 2 3 2 2 3 4 2" xfId="4158" xr:uid="{00000000-0005-0000-0000-0000C8100000}"/>
    <cellStyle name="20% - Accent5 2 3 2 2 3 5" xfId="4159" xr:uid="{00000000-0005-0000-0000-0000C9100000}"/>
    <cellStyle name="20% - Accent5 2 3 2 2 4" xfId="4160" xr:uid="{00000000-0005-0000-0000-0000CA100000}"/>
    <cellStyle name="20% - Accent5 2 3 2 2 4 2" xfId="4161" xr:uid="{00000000-0005-0000-0000-0000CB100000}"/>
    <cellStyle name="20% - Accent5 2 3 2 2 4 2 2" xfId="4162" xr:uid="{00000000-0005-0000-0000-0000CC100000}"/>
    <cellStyle name="20% - Accent5 2 3 2 2 4 2 2 2" xfId="4163" xr:uid="{00000000-0005-0000-0000-0000CD100000}"/>
    <cellStyle name="20% - Accent5 2 3 2 2 4 2 3" xfId="4164" xr:uid="{00000000-0005-0000-0000-0000CE100000}"/>
    <cellStyle name="20% - Accent5 2 3 2 2 4 3" xfId="4165" xr:uid="{00000000-0005-0000-0000-0000CF100000}"/>
    <cellStyle name="20% - Accent5 2 3 2 2 4 3 2" xfId="4166" xr:uid="{00000000-0005-0000-0000-0000D0100000}"/>
    <cellStyle name="20% - Accent5 2 3 2 2 4 4" xfId="4167" xr:uid="{00000000-0005-0000-0000-0000D1100000}"/>
    <cellStyle name="20% - Accent5 2 3 2 2 5" xfId="4168" xr:uid="{00000000-0005-0000-0000-0000D2100000}"/>
    <cellStyle name="20% - Accent5 2 3 2 2 5 2" xfId="4169" xr:uid="{00000000-0005-0000-0000-0000D3100000}"/>
    <cellStyle name="20% - Accent5 2 3 2 2 5 2 2" xfId="4170" xr:uid="{00000000-0005-0000-0000-0000D4100000}"/>
    <cellStyle name="20% - Accent5 2 3 2 2 5 3" xfId="4171" xr:uid="{00000000-0005-0000-0000-0000D5100000}"/>
    <cellStyle name="20% - Accent5 2 3 2 2 6" xfId="4172" xr:uid="{00000000-0005-0000-0000-0000D6100000}"/>
    <cellStyle name="20% - Accent5 2 3 2 2 6 2" xfId="4173" xr:uid="{00000000-0005-0000-0000-0000D7100000}"/>
    <cellStyle name="20% - Accent5 2 3 2 2 7" xfId="4174" xr:uid="{00000000-0005-0000-0000-0000D8100000}"/>
    <cellStyle name="20% - Accent5 2 3 2 3" xfId="4175" xr:uid="{00000000-0005-0000-0000-0000D9100000}"/>
    <cellStyle name="20% - Accent5 2 3 2 3 2" xfId="4176" xr:uid="{00000000-0005-0000-0000-0000DA100000}"/>
    <cellStyle name="20% - Accent5 2 3 2 3 2 2" xfId="4177" xr:uid="{00000000-0005-0000-0000-0000DB100000}"/>
    <cellStyle name="20% - Accent5 2 3 2 3 2 2 2" xfId="4178" xr:uid="{00000000-0005-0000-0000-0000DC100000}"/>
    <cellStyle name="20% - Accent5 2 3 2 3 2 2 2 2" xfId="4179" xr:uid="{00000000-0005-0000-0000-0000DD100000}"/>
    <cellStyle name="20% - Accent5 2 3 2 3 2 2 3" xfId="4180" xr:uid="{00000000-0005-0000-0000-0000DE100000}"/>
    <cellStyle name="20% - Accent5 2 3 2 3 2 3" xfId="4181" xr:uid="{00000000-0005-0000-0000-0000DF100000}"/>
    <cellStyle name="20% - Accent5 2 3 2 3 2 3 2" xfId="4182" xr:uid="{00000000-0005-0000-0000-0000E0100000}"/>
    <cellStyle name="20% - Accent5 2 3 2 3 2 4" xfId="4183" xr:uid="{00000000-0005-0000-0000-0000E1100000}"/>
    <cellStyle name="20% - Accent5 2 3 2 3 3" xfId="4184" xr:uid="{00000000-0005-0000-0000-0000E2100000}"/>
    <cellStyle name="20% - Accent5 2 3 2 3 3 2" xfId="4185" xr:uid="{00000000-0005-0000-0000-0000E3100000}"/>
    <cellStyle name="20% - Accent5 2 3 2 3 3 2 2" xfId="4186" xr:uid="{00000000-0005-0000-0000-0000E4100000}"/>
    <cellStyle name="20% - Accent5 2 3 2 3 3 3" xfId="4187" xr:uid="{00000000-0005-0000-0000-0000E5100000}"/>
    <cellStyle name="20% - Accent5 2 3 2 3 4" xfId="4188" xr:uid="{00000000-0005-0000-0000-0000E6100000}"/>
    <cellStyle name="20% - Accent5 2 3 2 3 4 2" xfId="4189" xr:uid="{00000000-0005-0000-0000-0000E7100000}"/>
    <cellStyle name="20% - Accent5 2 3 2 3 5" xfId="4190" xr:uid="{00000000-0005-0000-0000-0000E8100000}"/>
    <cellStyle name="20% - Accent5 2 3 2 4" xfId="4191" xr:uid="{00000000-0005-0000-0000-0000E9100000}"/>
    <cellStyle name="20% - Accent5 2 3 2 4 2" xfId="4192" xr:uid="{00000000-0005-0000-0000-0000EA100000}"/>
    <cellStyle name="20% - Accent5 2 3 2 4 2 2" xfId="4193" xr:uid="{00000000-0005-0000-0000-0000EB100000}"/>
    <cellStyle name="20% - Accent5 2 3 2 4 2 2 2" xfId="4194" xr:uid="{00000000-0005-0000-0000-0000EC100000}"/>
    <cellStyle name="20% - Accent5 2 3 2 4 2 2 2 2" xfId="4195" xr:uid="{00000000-0005-0000-0000-0000ED100000}"/>
    <cellStyle name="20% - Accent5 2 3 2 4 2 2 3" xfId="4196" xr:uid="{00000000-0005-0000-0000-0000EE100000}"/>
    <cellStyle name="20% - Accent5 2 3 2 4 2 3" xfId="4197" xr:uid="{00000000-0005-0000-0000-0000EF100000}"/>
    <cellStyle name="20% - Accent5 2 3 2 4 2 3 2" xfId="4198" xr:uid="{00000000-0005-0000-0000-0000F0100000}"/>
    <cellStyle name="20% - Accent5 2 3 2 4 2 4" xfId="4199" xr:uid="{00000000-0005-0000-0000-0000F1100000}"/>
    <cellStyle name="20% - Accent5 2 3 2 4 3" xfId="4200" xr:uid="{00000000-0005-0000-0000-0000F2100000}"/>
    <cellStyle name="20% - Accent5 2 3 2 4 3 2" xfId="4201" xr:uid="{00000000-0005-0000-0000-0000F3100000}"/>
    <cellStyle name="20% - Accent5 2 3 2 4 3 2 2" xfId="4202" xr:uid="{00000000-0005-0000-0000-0000F4100000}"/>
    <cellStyle name="20% - Accent5 2 3 2 4 3 3" xfId="4203" xr:uid="{00000000-0005-0000-0000-0000F5100000}"/>
    <cellStyle name="20% - Accent5 2 3 2 4 4" xfId="4204" xr:uid="{00000000-0005-0000-0000-0000F6100000}"/>
    <cellStyle name="20% - Accent5 2 3 2 4 4 2" xfId="4205" xr:uid="{00000000-0005-0000-0000-0000F7100000}"/>
    <cellStyle name="20% - Accent5 2 3 2 4 5" xfId="4206" xr:uid="{00000000-0005-0000-0000-0000F8100000}"/>
    <cellStyle name="20% - Accent5 2 3 2 5" xfId="4207" xr:uid="{00000000-0005-0000-0000-0000F9100000}"/>
    <cellStyle name="20% - Accent5 2 3 2 5 2" xfId="4208" xr:uid="{00000000-0005-0000-0000-0000FA100000}"/>
    <cellStyle name="20% - Accent5 2 3 2 5 2 2" xfId="4209" xr:uid="{00000000-0005-0000-0000-0000FB100000}"/>
    <cellStyle name="20% - Accent5 2 3 2 5 2 2 2" xfId="4210" xr:uid="{00000000-0005-0000-0000-0000FC100000}"/>
    <cellStyle name="20% - Accent5 2 3 2 5 2 3" xfId="4211" xr:uid="{00000000-0005-0000-0000-0000FD100000}"/>
    <cellStyle name="20% - Accent5 2 3 2 5 3" xfId="4212" xr:uid="{00000000-0005-0000-0000-0000FE100000}"/>
    <cellStyle name="20% - Accent5 2 3 2 5 3 2" xfId="4213" xr:uid="{00000000-0005-0000-0000-0000FF100000}"/>
    <cellStyle name="20% - Accent5 2 3 2 5 4" xfId="4214" xr:uid="{00000000-0005-0000-0000-000000110000}"/>
    <cellStyle name="20% - Accent5 2 3 2 6" xfId="4215" xr:uid="{00000000-0005-0000-0000-000001110000}"/>
    <cellStyle name="20% - Accent5 2 3 2 6 2" xfId="4216" xr:uid="{00000000-0005-0000-0000-000002110000}"/>
    <cellStyle name="20% - Accent5 2 3 2 6 2 2" xfId="4217" xr:uid="{00000000-0005-0000-0000-000003110000}"/>
    <cellStyle name="20% - Accent5 2 3 2 6 3" xfId="4218" xr:uid="{00000000-0005-0000-0000-000004110000}"/>
    <cellStyle name="20% - Accent5 2 3 2 7" xfId="4219" xr:uid="{00000000-0005-0000-0000-000005110000}"/>
    <cellStyle name="20% - Accent5 2 3 2 7 2" xfId="4220" xr:uid="{00000000-0005-0000-0000-000006110000}"/>
    <cellStyle name="20% - Accent5 2 3 2 8" xfId="4221" xr:uid="{00000000-0005-0000-0000-000007110000}"/>
    <cellStyle name="20% - Accent5 2 3 3" xfId="4222" xr:uid="{00000000-0005-0000-0000-000008110000}"/>
    <cellStyle name="20% - Accent5 2 3 3 2" xfId="4223" xr:uid="{00000000-0005-0000-0000-000009110000}"/>
    <cellStyle name="20% - Accent5 2 3 3 2 2" xfId="4224" xr:uid="{00000000-0005-0000-0000-00000A110000}"/>
    <cellStyle name="20% - Accent5 2 3 3 2 2 2" xfId="4225" xr:uid="{00000000-0005-0000-0000-00000B110000}"/>
    <cellStyle name="20% - Accent5 2 3 3 2 2 2 2" xfId="4226" xr:uid="{00000000-0005-0000-0000-00000C110000}"/>
    <cellStyle name="20% - Accent5 2 3 3 2 2 2 2 2" xfId="4227" xr:uid="{00000000-0005-0000-0000-00000D110000}"/>
    <cellStyle name="20% - Accent5 2 3 3 2 2 2 3" xfId="4228" xr:uid="{00000000-0005-0000-0000-00000E110000}"/>
    <cellStyle name="20% - Accent5 2 3 3 2 2 3" xfId="4229" xr:uid="{00000000-0005-0000-0000-00000F110000}"/>
    <cellStyle name="20% - Accent5 2 3 3 2 2 3 2" xfId="4230" xr:uid="{00000000-0005-0000-0000-000010110000}"/>
    <cellStyle name="20% - Accent5 2 3 3 2 2 4" xfId="4231" xr:uid="{00000000-0005-0000-0000-000011110000}"/>
    <cellStyle name="20% - Accent5 2 3 3 2 3" xfId="4232" xr:uid="{00000000-0005-0000-0000-000012110000}"/>
    <cellStyle name="20% - Accent5 2 3 3 2 3 2" xfId="4233" xr:uid="{00000000-0005-0000-0000-000013110000}"/>
    <cellStyle name="20% - Accent5 2 3 3 2 3 2 2" xfId="4234" xr:uid="{00000000-0005-0000-0000-000014110000}"/>
    <cellStyle name="20% - Accent5 2 3 3 2 3 3" xfId="4235" xr:uid="{00000000-0005-0000-0000-000015110000}"/>
    <cellStyle name="20% - Accent5 2 3 3 2 4" xfId="4236" xr:uid="{00000000-0005-0000-0000-000016110000}"/>
    <cellStyle name="20% - Accent5 2 3 3 2 4 2" xfId="4237" xr:uid="{00000000-0005-0000-0000-000017110000}"/>
    <cellStyle name="20% - Accent5 2 3 3 2 5" xfId="4238" xr:uid="{00000000-0005-0000-0000-000018110000}"/>
    <cellStyle name="20% - Accent5 2 3 3 3" xfId="4239" xr:uid="{00000000-0005-0000-0000-000019110000}"/>
    <cellStyle name="20% - Accent5 2 3 3 3 2" xfId="4240" xr:uid="{00000000-0005-0000-0000-00001A110000}"/>
    <cellStyle name="20% - Accent5 2 3 3 3 2 2" xfId="4241" xr:uid="{00000000-0005-0000-0000-00001B110000}"/>
    <cellStyle name="20% - Accent5 2 3 3 3 2 2 2" xfId="4242" xr:uid="{00000000-0005-0000-0000-00001C110000}"/>
    <cellStyle name="20% - Accent5 2 3 3 3 2 2 2 2" xfId="4243" xr:uid="{00000000-0005-0000-0000-00001D110000}"/>
    <cellStyle name="20% - Accent5 2 3 3 3 2 2 3" xfId="4244" xr:uid="{00000000-0005-0000-0000-00001E110000}"/>
    <cellStyle name="20% - Accent5 2 3 3 3 2 3" xfId="4245" xr:uid="{00000000-0005-0000-0000-00001F110000}"/>
    <cellStyle name="20% - Accent5 2 3 3 3 2 3 2" xfId="4246" xr:uid="{00000000-0005-0000-0000-000020110000}"/>
    <cellStyle name="20% - Accent5 2 3 3 3 2 4" xfId="4247" xr:uid="{00000000-0005-0000-0000-000021110000}"/>
    <cellStyle name="20% - Accent5 2 3 3 3 3" xfId="4248" xr:uid="{00000000-0005-0000-0000-000022110000}"/>
    <cellStyle name="20% - Accent5 2 3 3 3 3 2" xfId="4249" xr:uid="{00000000-0005-0000-0000-000023110000}"/>
    <cellStyle name="20% - Accent5 2 3 3 3 3 2 2" xfId="4250" xr:uid="{00000000-0005-0000-0000-000024110000}"/>
    <cellStyle name="20% - Accent5 2 3 3 3 3 3" xfId="4251" xr:uid="{00000000-0005-0000-0000-000025110000}"/>
    <cellStyle name="20% - Accent5 2 3 3 3 4" xfId="4252" xr:uid="{00000000-0005-0000-0000-000026110000}"/>
    <cellStyle name="20% - Accent5 2 3 3 3 4 2" xfId="4253" xr:uid="{00000000-0005-0000-0000-000027110000}"/>
    <cellStyle name="20% - Accent5 2 3 3 3 5" xfId="4254" xr:uid="{00000000-0005-0000-0000-000028110000}"/>
    <cellStyle name="20% - Accent5 2 3 3 4" xfId="4255" xr:uid="{00000000-0005-0000-0000-000029110000}"/>
    <cellStyle name="20% - Accent5 2 3 3 4 2" xfId="4256" xr:uid="{00000000-0005-0000-0000-00002A110000}"/>
    <cellStyle name="20% - Accent5 2 3 3 4 2 2" xfId="4257" xr:uid="{00000000-0005-0000-0000-00002B110000}"/>
    <cellStyle name="20% - Accent5 2 3 3 4 2 2 2" xfId="4258" xr:uid="{00000000-0005-0000-0000-00002C110000}"/>
    <cellStyle name="20% - Accent5 2 3 3 4 2 3" xfId="4259" xr:uid="{00000000-0005-0000-0000-00002D110000}"/>
    <cellStyle name="20% - Accent5 2 3 3 4 3" xfId="4260" xr:uid="{00000000-0005-0000-0000-00002E110000}"/>
    <cellStyle name="20% - Accent5 2 3 3 4 3 2" xfId="4261" xr:uid="{00000000-0005-0000-0000-00002F110000}"/>
    <cellStyle name="20% - Accent5 2 3 3 4 4" xfId="4262" xr:uid="{00000000-0005-0000-0000-000030110000}"/>
    <cellStyle name="20% - Accent5 2 3 3 5" xfId="4263" xr:uid="{00000000-0005-0000-0000-000031110000}"/>
    <cellStyle name="20% - Accent5 2 3 3 5 2" xfId="4264" xr:uid="{00000000-0005-0000-0000-000032110000}"/>
    <cellStyle name="20% - Accent5 2 3 3 5 2 2" xfId="4265" xr:uid="{00000000-0005-0000-0000-000033110000}"/>
    <cellStyle name="20% - Accent5 2 3 3 5 3" xfId="4266" xr:uid="{00000000-0005-0000-0000-000034110000}"/>
    <cellStyle name="20% - Accent5 2 3 3 6" xfId="4267" xr:uid="{00000000-0005-0000-0000-000035110000}"/>
    <cellStyle name="20% - Accent5 2 3 3 6 2" xfId="4268" xr:uid="{00000000-0005-0000-0000-000036110000}"/>
    <cellStyle name="20% - Accent5 2 3 3 7" xfId="4269" xr:uid="{00000000-0005-0000-0000-000037110000}"/>
    <cellStyle name="20% - Accent5 2 3 4" xfId="4270" xr:uid="{00000000-0005-0000-0000-000038110000}"/>
    <cellStyle name="20% - Accent5 2 3 4 2" xfId="4271" xr:uid="{00000000-0005-0000-0000-000039110000}"/>
    <cellStyle name="20% - Accent5 2 3 4 2 2" xfId="4272" xr:uid="{00000000-0005-0000-0000-00003A110000}"/>
    <cellStyle name="20% - Accent5 2 3 4 2 2 2" xfId="4273" xr:uid="{00000000-0005-0000-0000-00003B110000}"/>
    <cellStyle name="20% - Accent5 2 3 4 2 2 2 2" xfId="4274" xr:uid="{00000000-0005-0000-0000-00003C110000}"/>
    <cellStyle name="20% - Accent5 2 3 4 2 2 3" xfId="4275" xr:uid="{00000000-0005-0000-0000-00003D110000}"/>
    <cellStyle name="20% - Accent5 2 3 4 2 3" xfId="4276" xr:uid="{00000000-0005-0000-0000-00003E110000}"/>
    <cellStyle name="20% - Accent5 2 3 4 2 3 2" xfId="4277" xr:uid="{00000000-0005-0000-0000-00003F110000}"/>
    <cellStyle name="20% - Accent5 2 3 4 2 4" xfId="4278" xr:uid="{00000000-0005-0000-0000-000040110000}"/>
    <cellStyle name="20% - Accent5 2 3 4 3" xfId="4279" xr:uid="{00000000-0005-0000-0000-000041110000}"/>
    <cellStyle name="20% - Accent5 2 3 4 3 2" xfId="4280" xr:uid="{00000000-0005-0000-0000-000042110000}"/>
    <cellStyle name="20% - Accent5 2 3 4 3 2 2" xfId="4281" xr:uid="{00000000-0005-0000-0000-000043110000}"/>
    <cellStyle name="20% - Accent5 2 3 4 3 3" xfId="4282" xr:uid="{00000000-0005-0000-0000-000044110000}"/>
    <cellStyle name="20% - Accent5 2 3 4 4" xfId="4283" xr:uid="{00000000-0005-0000-0000-000045110000}"/>
    <cellStyle name="20% - Accent5 2 3 4 4 2" xfId="4284" xr:uid="{00000000-0005-0000-0000-000046110000}"/>
    <cellStyle name="20% - Accent5 2 3 4 5" xfId="4285" xr:uid="{00000000-0005-0000-0000-000047110000}"/>
    <cellStyle name="20% - Accent5 2 3 5" xfId="4286" xr:uid="{00000000-0005-0000-0000-000048110000}"/>
    <cellStyle name="20% - Accent5 2 3 5 2" xfId="4287" xr:uid="{00000000-0005-0000-0000-000049110000}"/>
    <cellStyle name="20% - Accent5 2 3 5 2 2" xfId="4288" xr:uid="{00000000-0005-0000-0000-00004A110000}"/>
    <cellStyle name="20% - Accent5 2 3 5 2 2 2" xfId="4289" xr:uid="{00000000-0005-0000-0000-00004B110000}"/>
    <cellStyle name="20% - Accent5 2 3 5 2 2 2 2" xfId="4290" xr:uid="{00000000-0005-0000-0000-00004C110000}"/>
    <cellStyle name="20% - Accent5 2 3 5 2 2 3" xfId="4291" xr:uid="{00000000-0005-0000-0000-00004D110000}"/>
    <cellStyle name="20% - Accent5 2 3 5 2 3" xfId="4292" xr:uid="{00000000-0005-0000-0000-00004E110000}"/>
    <cellStyle name="20% - Accent5 2 3 5 2 3 2" xfId="4293" xr:uid="{00000000-0005-0000-0000-00004F110000}"/>
    <cellStyle name="20% - Accent5 2 3 5 2 4" xfId="4294" xr:uid="{00000000-0005-0000-0000-000050110000}"/>
    <cellStyle name="20% - Accent5 2 3 5 3" xfId="4295" xr:uid="{00000000-0005-0000-0000-000051110000}"/>
    <cellStyle name="20% - Accent5 2 3 5 3 2" xfId="4296" xr:uid="{00000000-0005-0000-0000-000052110000}"/>
    <cellStyle name="20% - Accent5 2 3 5 3 2 2" xfId="4297" xr:uid="{00000000-0005-0000-0000-000053110000}"/>
    <cellStyle name="20% - Accent5 2 3 5 3 3" xfId="4298" xr:uid="{00000000-0005-0000-0000-000054110000}"/>
    <cellStyle name="20% - Accent5 2 3 5 4" xfId="4299" xr:uid="{00000000-0005-0000-0000-000055110000}"/>
    <cellStyle name="20% - Accent5 2 3 5 4 2" xfId="4300" xr:uid="{00000000-0005-0000-0000-000056110000}"/>
    <cellStyle name="20% - Accent5 2 3 5 5" xfId="4301" xr:uid="{00000000-0005-0000-0000-000057110000}"/>
    <cellStyle name="20% - Accent5 2 3 6" xfId="4302" xr:uid="{00000000-0005-0000-0000-000058110000}"/>
    <cellStyle name="20% - Accent5 2 3 6 2" xfId="4303" xr:uid="{00000000-0005-0000-0000-000059110000}"/>
    <cellStyle name="20% - Accent5 2 3 6 2 2" xfId="4304" xr:uid="{00000000-0005-0000-0000-00005A110000}"/>
    <cellStyle name="20% - Accent5 2 3 6 2 2 2" xfId="4305" xr:uid="{00000000-0005-0000-0000-00005B110000}"/>
    <cellStyle name="20% - Accent5 2 3 6 2 3" xfId="4306" xr:uid="{00000000-0005-0000-0000-00005C110000}"/>
    <cellStyle name="20% - Accent5 2 3 6 3" xfId="4307" xr:uid="{00000000-0005-0000-0000-00005D110000}"/>
    <cellStyle name="20% - Accent5 2 3 6 3 2" xfId="4308" xr:uid="{00000000-0005-0000-0000-00005E110000}"/>
    <cellStyle name="20% - Accent5 2 3 6 4" xfId="4309" xr:uid="{00000000-0005-0000-0000-00005F110000}"/>
    <cellStyle name="20% - Accent5 2 3 7" xfId="4310" xr:uid="{00000000-0005-0000-0000-000060110000}"/>
    <cellStyle name="20% - Accent5 2 3 7 2" xfId="4311" xr:uid="{00000000-0005-0000-0000-000061110000}"/>
    <cellStyle name="20% - Accent5 2 3 7 2 2" xfId="4312" xr:uid="{00000000-0005-0000-0000-000062110000}"/>
    <cellStyle name="20% - Accent5 2 3 7 3" xfId="4313" xr:uid="{00000000-0005-0000-0000-000063110000}"/>
    <cellStyle name="20% - Accent5 2 3 8" xfId="4314" xr:uid="{00000000-0005-0000-0000-000064110000}"/>
    <cellStyle name="20% - Accent5 2 3 8 2" xfId="4315" xr:uid="{00000000-0005-0000-0000-000065110000}"/>
    <cellStyle name="20% - Accent5 2 3 9" xfId="4316" xr:uid="{00000000-0005-0000-0000-000066110000}"/>
    <cellStyle name="20% - Accent5 2 4" xfId="4317" xr:uid="{00000000-0005-0000-0000-000067110000}"/>
    <cellStyle name="20% - Accent5 2 4 2" xfId="4318" xr:uid="{00000000-0005-0000-0000-000068110000}"/>
    <cellStyle name="20% - Accent5 2 4 2 2" xfId="4319" xr:uid="{00000000-0005-0000-0000-000069110000}"/>
    <cellStyle name="20% - Accent5 2 4 2 2 2" xfId="4320" xr:uid="{00000000-0005-0000-0000-00006A110000}"/>
    <cellStyle name="20% - Accent5 2 4 2 2 2 2" xfId="4321" xr:uid="{00000000-0005-0000-0000-00006B110000}"/>
    <cellStyle name="20% - Accent5 2 4 2 2 2 2 2" xfId="4322" xr:uid="{00000000-0005-0000-0000-00006C110000}"/>
    <cellStyle name="20% - Accent5 2 4 2 2 2 2 2 2" xfId="4323" xr:uid="{00000000-0005-0000-0000-00006D110000}"/>
    <cellStyle name="20% - Accent5 2 4 2 2 2 2 2 2 2" xfId="4324" xr:uid="{00000000-0005-0000-0000-00006E110000}"/>
    <cellStyle name="20% - Accent5 2 4 2 2 2 2 2 3" xfId="4325" xr:uid="{00000000-0005-0000-0000-00006F110000}"/>
    <cellStyle name="20% - Accent5 2 4 2 2 2 2 3" xfId="4326" xr:uid="{00000000-0005-0000-0000-000070110000}"/>
    <cellStyle name="20% - Accent5 2 4 2 2 2 2 3 2" xfId="4327" xr:uid="{00000000-0005-0000-0000-000071110000}"/>
    <cellStyle name="20% - Accent5 2 4 2 2 2 2 4" xfId="4328" xr:uid="{00000000-0005-0000-0000-000072110000}"/>
    <cellStyle name="20% - Accent5 2 4 2 2 2 3" xfId="4329" xr:uid="{00000000-0005-0000-0000-000073110000}"/>
    <cellStyle name="20% - Accent5 2 4 2 2 2 3 2" xfId="4330" xr:uid="{00000000-0005-0000-0000-000074110000}"/>
    <cellStyle name="20% - Accent5 2 4 2 2 2 3 2 2" xfId="4331" xr:uid="{00000000-0005-0000-0000-000075110000}"/>
    <cellStyle name="20% - Accent5 2 4 2 2 2 3 3" xfId="4332" xr:uid="{00000000-0005-0000-0000-000076110000}"/>
    <cellStyle name="20% - Accent5 2 4 2 2 2 4" xfId="4333" xr:uid="{00000000-0005-0000-0000-000077110000}"/>
    <cellStyle name="20% - Accent5 2 4 2 2 2 4 2" xfId="4334" xr:uid="{00000000-0005-0000-0000-000078110000}"/>
    <cellStyle name="20% - Accent5 2 4 2 2 2 5" xfId="4335" xr:uid="{00000000-0005-0000-0000-000079110000}"/>
    <cellStyle name="20% - Accent5 2 4 2 2 3" xfId="4336" xr:uid="{00000000-0005-0000-0000-00007A110000}"/>
    <cellStyle name="20% - Accent5 2 4 2 2 3 2" xfId="4337" xr:uid="{00000000-0005-0000-0000-00007B110000}"/>
    <cellStyle name="20% - Accent5 2 4 2 2 3 2 2" xfId="4338" xr:uid="{00000000-0005-0000-0000-00007C110000}"/>
    <cellStyle name="20% - Accent5 2 4 2 2 3 2 2 2" xfId="4339" xr:uid="{00000000-0005-0000-0000-00007D110000}"/>
    <cellStyle name="20% - Accent5 2 4 2 2 3 2 2 2 2" xfId="4340" xr:uid="{00000000-0005-0000-0000-00007E110000}"/>
    <cellStyle name="20% - Accent5 2 4 2 2 3 2 2 3" xfId="4341" xr:uid="{00000000-0005-0000-0000-00007F110000}"/>
    <cellStyle name="20% - Accent5 2 4 2 2 3 2 3" xfId="4342" xr:uid="{00000000-0005-0000-0000-000080110000}"/>
    <cellStyle name="20% - Accent5 2 4 2 2 3 2 3 2" xfId="4343" xr:uid="{00000000-0005-0000-0000-000081110000}"/>
    <cellStyle name="20% - Accent5 2 4 2 2 3 2 4" xfId="4344" xr:uid="{00000000-0005-0000-0000-000082110000}"/>
    <cellStyle name="20% - Accent5 2 4 2 2 3 3" xfId="4345" xr:uid="{00000000-0005-0000-0000-000083110000}"/>
    <cellStyle name="20% - Accent5 2 4 2 2 3 3 2" xfId="4346" xr:uid="{00000000-0005-0000-0000-000084110000}"/>
    <cellStyle name="20% - Accent5 2 4 2 2 3 3 2 2" xfId="4347" xr:uid="{00000000-0005-0000-0000-000085110000}"/>
    <cellStyle name="20% - Accent5 2 4 2 2 3 3 3" xfId="4348" xr:uid="{00000000-0005-0000-0000-000086110000}"/>
    <cellStyle name="20% - Accent5 2 4 2 2 3 4" xfId="4349" xr:uid="{00000000-0005-0000-0000-000087110000}"/>
    <cellStyle name="20% - Accent5 2 4 2 2 3 4 2" xfId="4350" xr:uid="{00000000-0005-0000-0000-000088110000}"/>
    <cellStyle name="20% - Accent5 2 4 2 2 3 5" xfId="4351" xr:uid="{00000000-0005-0000-0000-000089110000}"/>
    <cellStyle name="20% - Accent5 2 4 2 2 4" xfId="4352" xr:uid="{00000000-0005-0000-0000-00008A110000}"/>
    <cellStyle name="20% - Accent5 2 4 2 2 4 2" xfId="4353" xr:uid="{00000000-0005-0000-0000-00008B110000}"/>
    <cellStyle name="20% - Accent5 2 4 2 2 4 2 2" xfId="4354" xr:uid="{00000000-0005-0000-0000-00008C110000}"/>
    <cellStyle name="20% - Accent5 2 4 2 2 4 2 2 2" xfId="4355" xr:uid="{00000000-0005-0000-0000-00008D110000}"/>
    <cellStyle name="20% - Accent5 2 4 2 2 4 2 3" xfId="4356" xr:uid="{00000000-0005-0000-0000-00008E110000}"/>
    <cellStyle name="20% - Accent5 2 4 2 2 4 3" xfId="4357" xr:uid="{00000000-0005-0000-0000-00008F110000}"/>
    <cellStyle name="20% - Accent5 2 4 2 2 4 3 2" xfId="4358" xr:uid="{00000000-0005-0000-0000-000090110000}"/>
    <cellStyle name="20% - Accent5 2 4 2 2 4 4" xfId="4359" xr:uid="{00000000-0005-0000-0000-000091110000}"/>
    <cellStyle name="20% - Accent5 2 4 2 2 5" xfId="4360" xr:uid="{00000000-0005-0000-0000-000092110000}"/>
    <cellStyle name="20% - Accent5 2 4 2 2 5 2" xfId="4361" xr:uid="{00000000-0005-0000-0000-000093110000}"/>
    <cellStyle name="20% - Accent5 2 4 2 2 5 2 2" xfId="4362" xr:uid="{00000000-0005-0000-0000-000094110000}"/>
    <cellStyle name="20% - Accent5 2 4 2 2 5 3" xfId="4363" xr:uid="{00000000-0005-0000-0000-000095110000}"/>
    <cellStyle name="20% - Accent5 2 4 2 2 6" xfId="4364" xr:uid="{00000000-0005-0000-0000-000096110000}"/>
    <cellStyle name="20% - Accent5 2 4 2 2 6 2" xfId="4365" xr:uid="{00000000-0005-0000-0000-000097110000}"/>
    <cellStyle name="20% - Accent5 2 4 2 2 7" xfId="4366" xr:uid="{00000000-0005-0000-0000-000098110000}"/>
    <cellStyle name="20% - Accent5 2 4 2 3" xfId="4367" xr:uid="{00000000-0005-0000-0000-000099110000}"/>
    <cellStyle name="20% - Accent5 2 4 2 3 2" xfId="4368" xr:uid="{00000000-0005-0000-0000-00009A110000}"/>
    <cellStyle name="20% - Accent5 2 4 2 3 2 2" xfId="4369" xr:uid="{00000000-0005-0000-0000-00009B110000}"/>
    <cellStyle name="20% - Accent5 2 4 2 3 2 2 2" xfId="4370" xr:uid="{00000000-0005-0000-0000-00009C110000}"/>
    <cellStyle name="20% - Accent5 2 4 2 3 2 2 2 2" xfId="4371" xr:uid="{00000000-0005-0000-0000-00009D110000}"/>
    <cellStyle name="20% - Accent5 2 4 2 3 2 2 3" xfId="4372" xr:uid="{00000000-0005-0000-0000-00009E110000}"/>
    <cellStyle name="20% - Accent5 2 4 2 3 2 3" xfId="4373" xr:uid="{00000000-0005-0000-0000-00009F110000}"/>
    <cellStyle name="20% - Accent5 2 4 2 3 2 3 2" xfId="4374" xr:uid="{00000000-0005-0000-0000-0000A0110000}"/>
    <cellStyle name="20% - Accent5 2 4 2 3 2 4" xfId="4375" xr:uid="{00000000-0005-0000-0000-0000A1110000}"/>
    <cellStyle name="20% - Accent5 2 4 2 3 3" xfId="4376" xr:uid="{00000000-0005-0000-0000-0000A2110000}"/>
    <cellStyle name="20% - Accent5 2 4 2 3 3 2" xfId="4377" xr:uid="{00000000-0005-0000-0000-0000A3110000}"/>
    <cellStyle name="20% - Accent5 2 4 2 3 3 2 2" xfId="4378" xr:uid="{00000000-0005-0000-0000-0000A4110000}"/>
    <cellStyle name="20% - Accent5 2 4 2 3 3 3" xfId="4379" xr:uid="{00000000-0005-0000-0000-0000A5110000}"/>
    <cellStyle name="20% - Accent5 2 4 2 3 4" xfId="4380" xr:uid="{00000000-0005-0000-0000-0000A6110000}"/>
    <cellStyle name="20% - Accent5 2 4 2 3 4 2" xfId="4381" xr:uid="{00000000-0005-0000-0000-0000A7110000}"/>
    <cellStyle name="20% - Accent5 2 4 2 3 5" xfId="4382" xr:uid="{00000000-0005-0000-0000-0000A8110000}"/>
    <cellStyle name="20% - Accent5 2 4 2 4" xfId="4383" xr:uid="{00000000-0005-0000-0000-0000A9110000}"/>
    <cellStyle name="20% - Accent5 2 4 2 4 2" xfId="4384" xr:uid="{00000000-0005-0000-0000-0000AA110000}"/>
    <cellStyle name="20% - Accent5 2 4 2 4 2 2" xfId="4385" xr:uid="{00000000-0005-0000-0000-0000AB110000}"/>
    <cellStyle name="20% - Accent5 2 4 2 4 2 2 2" xfId="4386" xr:uid="{00000000-0005-0000-0000-0000AC110000}"/>
    <cellStyle name="20% - Accent5 2 4 2 4 2 2 2 2" xfId="4387" xr:uid="{00000000-0005-0000-0000-0000AD110000}"/>
    <cellStyle name="20% - Accent5 2 4 2 4 2 2 3" xfId="4388" xr:uid="{00000000-0005-0000-0000-0000AE110000}"/>
    <cellStyle name="20% - Accent5 2 4 2 4 2 3" xfId="4389" xr:uid="{00000000-0005-0000-0000-0000AF110000}"/>
    <cellStyle name="20% - Accent5 2 4 2 4 2 3 2" xfId="4390" xr:uid="{00000000-0005-0000-0000-0000B0110000}"/>
    <cellStyle name="20% - Accent5 2 4 2 4 2 4" xfId="4391" xr:uid="{00000000-0005-0000-0000-0000B1110000}"/>
    <cellStyle name="20% - Accent5 2 4 2 4 3" xfId="4392" xr:uid="{00000000-0005-0000-0000-0000B2110000}"/>
    <cellStyle name="20% - Accent5 2 4 2 4 3 2" xfId="4393" xr:uid="{00000000-0005-0000-0000-0000B3110000}"/>
    <cellStyle name="20% - Accent5 2 4 2 4 3 2 2" xfId="4394" xr:uid="{00000000-0005-0000-0000-0000B4110000}"/>
    <cellStyle name="20% - Accent5 2 4 2 4 3 3" xfId="4395" xr:uid="{00000000-0005-0000-0000-0000B5110000}"/>
    <cellStyle name="20% - Accent5 2 4 2 4 4" xfId="4396" xr:uid="{00000000-0005-0000-0000-0000B6110000}"/>
    <cellStyle name="20% - Accent5 2 4 2 4 4 2" xfId="4397" xr:uid="{00000000-0005-0000-0000-0000B7110000}"/>
    <cellStyle name="20% - Accent5 2 4 2 4 5" xfId="4398" xr:uid="{00000000-0005-0000-0000-0000B8110000}"/>
    <cellStyle name="20% - Accent5 2 4 2 5" xfId="4399" xr:uid="{00000000-0005-0000-0000-0000B9110000}"/>
    <cellStyle name="20% - Accent5 2 4 2 5 2" xfId="4400" xr:uid="{00000000-0005-0000-0000-0000BA110000}"/>
    <cellStyle name="20% - Accent5 2 4 2 5 2 2" xfId="4401" xr:uid="{00000000-0005-0000-0000-0000BB110000}"/>
    <cellStyle name="20% - Accent5 2 4 2 5 2 2 2" xfId="4402" xr:uid="{00000000-0005-0000-0000-0000BC110000}"/>
    <cellStyle name="20% - Accent5 2 4 2 5 2 3" xfId="4403" xr:uid="{00000000-0005-0000-0000-0000BD110000}"/>
    <cellStyle name="20% - Accent5 2 4 2 5 3" xfId="4404" xr:uid="{00000000-0005-0000-0000-0000BE110000}"/>
    <cellStyle name="20% - Accent5 2 4 2 5 3 2" xfId="4405" xr:uid="{00000000-0005-0000-0000-0000BF110000}"/>
    <cellStyle name="20% - Accent5 2 4 2 5 4" xfId="4406" xr:uid="{00000000-0005-0000-0000-0000C0110000}"/>
    <cellStyle name="20% - Accent5 2 4 2 6" xfId="4407" xr:uid="{00000000-0005-0000-0000-0000C1110000}"/>
    <cellStyle name="20% - Accent5 2 4 2 6 2" xfId="4408" xr:uid="{00000000-0005-0000-0000-0000C2110000}"/>
    <cellStyle name="20% - Accent5 2 4 2 6 2 2" xfId="4409" xr:uid="{00000000-0005-0000-0000-0000C3110000}"/>
    <cellStyle name="20% - Accent5 2 4 2 6 3" xfId="4410" xr:uid="{00000000-0005-0000-0000-0000C4110000}"/>
    <cellStyle name="20% - Accent5 2 4 2 7" xfId="4411" xr:uid="{00000000-0005-0000-0000-0000C5110000}"/>
    <cellStyle name="20% - Accent5 2 4 2 7 2" xfId="4412" xr:uid="{00000000-0005-0000-0000-0000C6110000}"/>
    <cellStyle name="20% - Accent5 2 4 2 8" xfId="4413" xr:uid="{00000000-0005-0000-0000-0000C7110000}"/>
    <cellStyle name="20% - Accent5 2 4 3" xfId="4414" xr:uid="{00000000-0005-0000-0000-0000C8110000}"/>
    <cellStyle name="20% - Accent5 2 4 3 2" xfId="4415" xr:uid="{00000000-0005-0000-0000-0000C9110000}"/>
    <cellStyle name="20% - Accent5 2 4 3 2 2" xfId="4416" xr:uid="{00000000-0005-0000-0000-0000CA110000}"/>
    <cellStyle name="20% - Accent5 2 4 3 2 2 2" xfId="4417" xr:uid="{00000000-0005-0000-0000-0000CB110000}"/>
    <cellStyle name="20% - Accent5 2 4 3 2 2 2 2" xfId="4418" xr:uid="{00000000-0005-0000-0000-0000CC110000}"/>
    <cellStyle name="20% - Accent5 2 4 3 2 2 2 2 2" xfId="4419" xr:uid="{00000000-0005-0000-0000-0000CD110000}"/>
    <cellStyle name="20% - Accent5 2 4 3 2 2 2 3" xfId="4420" xr:uid="{00000000-0005-0000-0000-0000CE110000}"/>
    <cellStyle name="20% - Accent5 2 4 3 2 2 3" xfId="4421" xr:uid="{00000000-0005-0000-0000-0000CF110000}"/>
    <cellStyle name="20% - Accent5 2 4 3 2 2 3 2" xfId="4422" xr:uid="{00000000-0005-0000-0000-0000D0110000}"/>
    <cellStyle name="20% - Accent5 2 4 3 2 2 4" xfId="4423" xr:uid="{00000000-0005-0000-0000-0000D1110000}"/>
    <cellStyle name="20% - Accent5 2 4 3 2 3" xfId="4424" xr:uid="{00000000-0005-0000-0000-0000D2110000}"/>
    <cellStyle name="20% - Accent5 2 4 3 2 3 2" xfId="4425" xr:uid="{00000000-0005-0000-0000-0000D3110000}"/>
    <cellStyle name="20% - Accent5 2 4 3 2 3 2 2" xfId="4426" xr:uid="{00000000-0005-0000-0000-0000D4110000}"/>
    <cellStyle name="20% - Accent5 2 4 3 2 3 3" xfId="4427" xr:uid="{00000000-0005-0000-0000-0000D5110000}"/>
    <cellStyle name="20% - Accent5 2 4 3 2 4" xfId="4428" xr:uid="{00000000-0005-0000-0000-0000D6110000}"/>
    <cellStyle name="20% - Accent5 2 4 3 2 4 2" xfId="4429" xr:uid="{00000000-0005-0000-0000-0000D7110000}"/>
    <cellStyle name="20% - Accent5 2 4 3 2 5" xfId="4430" xr:uid="{00000000-0005-0000-0000-0000D8110000}"/>
    <cellStyle name="20% - Accent5 2 4 3 3" xfId="4431" xr:uid="{00000000-0005-0000-0000-0000D9110000}"/>
    <cellStyle name="20% - Accent5 2 4 3 3 2" xfId="4432" xr:uid="{00000000-0005-0000-0000-0000DA110000}"/>
    <cellStyle name="20% - Accent5 2 4 3 3 2 2" xfId="4433" xr:uid="{00000000-0005-0000-0000-0000DB110000}"/>
    <cellStyle name="20% - Accent5 2 4 3 3 2 2 2" xfId="4434" xr:uid="{00000000-0005-0000-0000-0000DC110000}"/>
    <cellStyle name="20% - Accent5 2 4 3 3 2 2 2 2" xfId="4435" xr:uid="{00000000-0005-0000-0000-0000DD110000}"/>
    <cellStyle name="20% - Accent5 2 4 3 3 2 2 3" xfId="4436" xr:uid="{00000000-0005-0000-0000-0000DE110000}"/>
    <cellStyle name="20% - Accent5 2 4 3 3 2 3" xfId="4437" xr:uid="{00000000-0005-0000-0000-0000DF110000}"/>
    <cellStyle name="20% - Accent5 2 4 3 3 2 3 2" xfId="4438" xr:uid="{00000000-0005-0000-0000-0000E0110000}"/>
    <cellStyle name="20% - Accent5 2 4 3 3 2 4" xfId="4439" xr:uid="{00000000-0005-0000-0000-0000E1110000}"/>
    <cellStyle name="20% - Accent5 2 4 3 3 3" xfId="4440" xr:uid="{00000000-0005-0000-0000-0000E2110000}"/>
    <cellStyle name="20% - Accent5 2 4 3 3 3 2" xfId="4441" xr:uid="{00000000-0005-0000-0000-0000E3110000}"/>
    <cellStyle name="20% - Accent5 2 4 3 3 3 2 2" xfId="4442" xr:uid="{00000000-0005-0000-0000-0000E4110000}"/>
    <cellStyle name="20% - Accent5 2 4 3 3 3 3" xfId="4443" xr:uid="{00000000-0005-0000-0000-0000E5110000}"/>
    <cellStyle name="20% - Accent5 2 4 3 3 4" xfId="4444" xr:uid="{00000000-0005-0000-0000-0000E6110000}"/>
    <cellStyle name="20% - Accent5 2 4 3 3 4 2" xfId="4445" xr:uid="{00000000-0005-0000-0000-0000E7110000}"/>
    <cellStyle name="20% - Accent5 2 4 3 3 5" xfId="4446" xr:uid="{00000000-0005-0000-0000-0000E8110000}"/>
    <cellStyle name="20% - Accent5 2 4 3 4" xfId="4447" xr:uid="{00000000-0005-0000-0000-0000E9110000}"/>
    <cellStyle name="20% - Accent5 2 4 3 4 2" xfId="4448" xr:uid="{00000000-0005-0000-0000-0000EA110000}"/>
    <cellStyle name="20% - Accent5 2 4 3 4 2 2" xfId="4449" xr:uid="{00000000-0005-0000-0000-0000EB110000}"/>
    <cellStyle name="20% - Accent5 2 4 3 4 2 2 2" xfId="4450" xr:uid="{00000000-0005-0000-0000-0000EC110000}"/>
    <cellStyle name="20% - Accent5 2 4 3 4 2 3" xfId="4451" xr:uid="{00000000-0005-0000-0000-0000ED110000}"/>
    <cellStyle name="20% - Accent5 2 4 3 4 3" xfId="4452" xr:uid="{00000000-0005-0000-0000-0000EE110000}"/>
    <cellStyle name="20% - Accent5 2 4 3 4 3 2" xfId="4453" xr:uid="{00000000-0005-0000-0000-0000EF110000}"/>
    <cellStyle name="20% - Accent5 2 4 3 4 4" xfId="4454" xr:uid="{00000000-0005-0000-0000-0000F0110000}"/>
    <cellStyle name="20% - Accent5 2 4 3 5" xfId="4455" xr:uid="{00000000-0005-0000-0000-0000F1110000}"/>
    <cellStyle name="20% - Accent5 2 4 3 5 2" xfId="4456" xr:uid="{00000000-0005-0000-0000-0000F2110000}"/>
    <cellStyle name="20% - Accent5 2 4 3 5 2 2" xfId="4457" xr:uid="{00000000-0005-0000-0000-0000F3110000}"/>
    <cellStyle name="20% - Accent5 2 4 3 5 3" xfId="4458" xr:uid="{00000000-0005-0000-0000-0000F4110000}"/>
    <cellStyle name="20% - Accent5 2 4 3 6" xfId="4459" xr:uid="{00000000-0005-0000-0000-0000F5110000}"/>
    <cellStyle name="20% - Accent5 2 4 3 6 2" xfId="4460" xr:uid="{00000000-0005-0000-0000-0000F6110000}"/>
    <cellStyle name="20% - Accent5 2 4 3 7" xfId="4461" xr:uid="{00000000-0005-0000-0000-0000F7110000}"/>
    <cellStyle name="20% - Accent5 2 4 4" xfId="4462" xr:uid="{00000000-0005-0000-0000-0000F8110000}"/>
    <cellStyle name="20% - Accent5 2 4 4 2" xfId="4463" xr:uid="{00000000-0005-0000-0000-0000F9110000}"/>
    <cellStyle name="20% - Accent5 2 4 4 2 2" xfId="4464" xr:uid="{00000000-0005-0000-0000-0000FA110000}"/>
    <cellStyle name="20% - Accent5 2 4 4 2 2 2" xfId="4465" xr:uid="{00000000-0005-0000-0000-0000FB110000}"/>
    <cellStyle name="20% - Accent5 2 4 4 2 2 2 2" xfId="4466" xr:uid="{00000000-0005-0000-0000-0000FC110000}"/>
    <cellStyle name="20% - Accent5 2 4 4 2 2 3" xfId="4467" xr:uid="{00000000-0005-0000-0000-0000FD110000}"/>
    <cellStyle name="20% - Accent5 2 4 4 2 3" xfId="4468" xr:uid="{00000000-0005-0000-0000-0000FE110000}"/>
    <cellStyle name="20% - Accent5 2 4 4 2 3 2" xfId="4469" xr:uid="{00000000-0005-0000-0000-0000FF110000}"/>
    <cellStyle name="20% - Accent5 2 4 4 2 4" xfId="4470" xr:uid="{00000000-0005-0000-0000-000000120000}"/>
    <cellStyle name="20% - Accent5 2 4 4 3" xfId="4471" xr:uid="{00000000-0005-0000-0000-000001120000}"/>
    <cellStyle name="20% - Accent5 2 4 4 3 2" xfId="4472" xr:uid="{00000000-0005-0000-0000-000002120000}"/>
    <cellStyle name="20% - Accent5 2 4 4 3 2 2" xfId="4473" xr:uid="{00000000-0005-0000-0000-000003120000}"/>
    <cellStyle name="20% - Accent5 2 4 4 3 3" xfId="4474" xr:uid="{00000000-0005-0000-0000-000004120000}"/>
    <cellStyle name="20% - Accent5 2 4 4 4" xfId="4475" xr:uid="{00000000-0005-0000-0000-000005120000}"/>
    <cellStyle name="20% - Accent5 2 4 4 4 2" xfId="4476" xr:uid="{00000000-0005-0000-0000-000006120000}"/>
    <cellStyle name="20% - Accent5 2 4 4 5" xfId="4477" xr:uid="{00000000-0005-0000-0000-000007120000}"/>
    <cellStyle name="20% - Accent5 2 4 5" xfId="4478" xr:uid="{00000000-0005-0000-0000-000008120000}"/>
    <cellStyle name="20% - Accent5 2 4 5 2" xfId="4479" xr:uid="{00000000-0005-0000-0000-000009120000}"/>
    <cellStyle name="20% - Accent5 2 4 5 2 2" xfId="4480" xr:uid="{00000000-0005-0000-0000-00000A120000}"/>
    <cellStyle name="20% - Accent5 2 4 5 2 2 2" xfId="4481" xr:uid="{00000000-0005-0000-0000-00000B120000}"/>
    <cellStyle name="20% - Accent5 2 4 5 2 2 2 2" xfId="4482" xr:uid="{00000000-0005-0000-0000-00000C120000}"/>
    <cellStyle name="20% - Accent5 2 4 5 2 2 3" xfId="4483" xr:uid="{00000000-0005-0000-0000-00000D120000}"/>
    <cellStyle name="20% - Accent5 2 4 5 2 3" xfId="4484" xr:uid="{00000000-0005-0000-0000-00000E120000}"/>
    <cellStyle name="20% - Accent5 2 4 5 2 3 2" xfId="4485" xr:uid="{00000000-0005-0000-0000-00000F120000}"/>
    <cellStyle name="20% - Accent5 2 4 5 2 4" xfId="4486" xr:uid="{00000000-0005-0000-0000-000010120000}"/>
    <cellStyle name="20% - Accent5 2 4 5 3" xfId="4487" xr:uid="{00000000-0005-0000-0000-000011120000}"/>
    <cellStyle name="20% - Accent5 2 4 5 3 2" xfId="4488" xr:uid="{00000000-0005-0000-0000-000012120000}"/>
    <cellStyle name="20% - Accent5 2 4 5 3 2 2" xfId="4489" xr:uid="{00000000-0005-0000-0000-000013120000}"/>
    <cellStyle name="20% - Accent5 2 4 5 3 3" xfId="4490" xr:uid="{00000000-0005-0000-0000-000014120000}"/>
    <cellStyle name="20% - Accent5 2 4 5 4" xfId="4491" xr:uid="{00000000-0005-0000-0000-000015120000}"/>
    <cellStyle name="20% - Accent5 2 4 5 4 2" xfId="4492" xr:uid="{00000000-0005-0000-0000-000016120000}"/>
    <cellStyle name="20% - Accent5 2 4 5 5" xfId="4493" xr:uid="{00000000-0005-0000-0000-000017120000}"/>
    <cellStyle name="20% - Accent5 2 4 6" xfId="4494" xr:uid="{00000000-0005-0000-0000-000018120000}"/>
    <cellStyle name="20% - Accent5 2 4 6 2" xfId="4495" xr:uid="{00000000-0005-0000-0000-000019120000}"/>
    <cellStyle name="20% - Accent5 2 4 6 2 2" xfId="4496" xr:uid="{00000000-0005-0000-0000-00001A120000}"/>
    <cellStyle name="20% - Accent5 2 4 6 2 2 2" xfId="4497" xr:uid="{00000000-0005-0000-0000-00001B120000}"/>
    <cellStyle name="20% - Accent5 2 4 6 2 3" xfId="4498" xr:uid="{00000000-0005-0000-0000-00001C120000}"/>
    <cellStyle name="20% - Accent5 2 4 6 3" xfId="4499" xr:uid="{00000000-0005-0000-0000-00001D120000}"/>
    <cellStyle name="20% - Accent5 2 4 6 3 2" xfId="4500" xr:uid="{00000000-0005-0000-0000-00001E120000}"/>
    <cellStyle name="20% - Accent5 2 4 6 4" xfId="4501" xr:uid="{00000000-0005-0000-0000-00001F120000}"/>
    <cellStyle name="20% - Accent5 2 4 7" xfId="4502" xr:uid="{00000000-0005-0000-0000-000020120000}"/>
    <cellStyle name="20% - Accent5 2 4 7 2" xfId="4503" xr:uid="{00000000-0005-0000-0000-000021120000}"/>
    <cellStyle name="20% - Accent5 2 4 7 2 2" xfId="4504" xr:uid="{00000000-0005-0000-0000-000022120000}"/>
    <cellStyle name="20% - Accent5 2 4 7 3" xfId="4505" xr:uid="{00000000-0005-0000-0000-000023120000}"/>
    <cellStyle name="20% - Accent5 2 4 8" xfId="4506" xr:uid="{00000000-0005-0000-0000-000024120000}"/>
    <cellStyle name="20% - Accent5 2 4 8 2" xfId="4507" xr:uid="{00000000-0005-0000-0000-000025120000}"/>
    <cellStyle name="20% - Accent5 2 4 9" xfId="4508" xr:uid="{00000000-0005-0000-0000-000026120000}"/>
    <cellStyle name="20% - Accent5 2 5" xfId="4509" xr:uid="{00000000-0005-0000-0000-000027120000}"/>
    <cellStyle name="20% - Accent5 2 5 2" xfId="4510" xr:uid="{00000000-0005-0000-0000-000028120000}"/>
    <cellStyle name="20% - Accent5 2 5 2 2" xfId="4511" xr:uid="{00000000-0005-0000-0000-000029120000}"/>
    <cellStyle name="20% - Accent5 2 5 2 2 2" xfId="4512" xr:uid="{00000000-0005-0000-0000-00002A120000}"/>
    <cellStyle name="20% - Accent5 2 5 2 2 2 2" xfId="4513" xr:uid="{00000000-0005-0000-0000-00002B120000}"/>
    <cellStyle name="20% - Accent5 2 5 2 2 2 2 2" xfId="4514" xr:uid="{00000000-0005-0000-0000-00002C120000}"/>
    <cellStyle name="20% - Accent5 2 5 2 2 2 2 2 2" xfId="4515" xr:uid="{00000000-0005-0000-0000-00002D120000}"/>
    <cellStyle name="20% - Accent5 2 5 2 2 2 2 2 2 2" xfId="4516" xr:uid="{00000000-0005-0000-0000-00002E120000}"/>
    <cellStyle name="20% - Accent5 2 5 2 2 2 2 2 3" xfId="4517" xr:uid="{00000000-0005-0000-0000-00002F120000}"/>
    <cellStyle name="20% - Accent5 2 5 2 2 2 2 3" xfId="4518" xr:uid="{00000000-0005-0000-0000-000030120000}"/>
    <cellStyle name="20% - Accent5 2 5 2 2 2 2 3 2" xfId="4519" xr:uid="{00000000-0005-0000-0000-000031120000}"/>
    <cellStyle name="20% - Accent5 2 5 2 2 2 2 4" xfId="4520" xr:uid="{00000000-0005-0000-0000-000032120000}"/>
    <cellStyle name="20% - Accent5 2 5 2 2 2 3" xfId="4521" xr:uid="{00000000-0005-0000-0000-000033120000}"/>
    <cellStyle name="20% - Accent5 2 5 2 2 2 3 2" xfId="4522" xr:uid="{00000000-0005-0000-0000-000034120000}"/>
    <cellStyle name="20% - Accent5 2 5 2 2 2 3 2 2" xfId="4523" xr:uid="{00000000-0005-0000-0000-000035120000}"/>
    <cellStyle name="20% - Accent5 2 5 2 2 2 3 3" xfId="4524" xr:uid="{00000000-0005-0000-0000-000036120000}"/>
    <cellStyle name="20% - Accent5 2 5 2 2 2 4" xfId="4525" xr:uid="{00000000-0005-0000-0000-000037120000}"/>
    <cellStyle name="20% - Accent5 2 5 2 2 2 4 2" xfId="4526" xr:uid="{00000000-0005-0000-0000-000038120000}"/>
    <cellStyle name="20% - Accent5 2 5 2 2 2 5" xfId="4527" xr:uid="{00000000-0005-0000-0000-000039120000}"/>
    <cellStyle name="20% - Accent5 2 5 2 2 3" xfId="4528" xr:uid="{00000000-0005-0000-0000-00003A120000}"/>
    <cellStyle name="20% - Accent5 2 5 2 2 3 2" xfId="4529" xr:uid="{00000000-0005-0000-0000-00003B120000}"/>
    <cellStyle name="20% - Accent5 2 5 2 2 3 2 2" xfId="4530" xr:uid="{00000000-0005-0000-0000-00003C120000}"/>
    <cellStyle name="20% - Accent5 2 5 2 2 3 2 2 2" xfId="4531" xr:uid="{00000000-0005-0000-0000-00003D120000}"/>
    <cellStyle name="20% - Accent5 2 5 2 2 3 2 2 2 2" xfId="4532" xr:uid="{00000000-0005-0000-0000-00003E120000}"/>
    <cellStyle name="20% - Accent5 2 5 2 2 3 2 2 3" xfId="4533" xr:uid="{00000000-0005-0000-0000-00003F120000}"/>
    <cellStyle name="20% - Accent5 2 5 2 2 3 2 3" xfId="4534" xr:uid="{00000000-0005-0000-0000-000040120000}"/>
    <cellStyle name="20% - Accent5 2 5 2 2 3 2 3 2" xfId="4535" xr:uid="{00000000-0005-0000-0000-000041120000}"/>
    <cellStyle name="20% - Accent5 2 5 2 2 3 2 4" xfId="4536" xr:uid="{00000000-0005-0000-0000-000042120000}"/>
    <cellStyle name="20% - Accent5 2 5 2 2 3 3" xfId="4537" xr:uid="{00000000-0005-0000-0000-000043120000}"/>
    <cellStyle name="20% - Accent5 2 5 2 2 3 3 2" xfId="4538" xr:uid="{00000000-0005-0000-0000-000044120000}"/>
    <cellStyle name="20% - Accent5 2 5 2 2 3 3 2 2" xfId="4539" xr:uid="{00000000-0005-0000-0000-000045120000}"/>
    <cellStyle name="20% - Accent5 2 5 2 2 3 3 3" xfId="4540" xr:uid="{00000000-0005-0000-0000-000046120000}"/>
    <cellStyle name="20% - Accent5 2 5 2 2 3 4" xfId="4541" xr:uid="{00000000-0005-0000-0000-000047120000}"/>
    <cellStyle name="20% - Accent5 2 5 2 2 3 4 2" xfId="4542" xr:uid="{00000000-0005-0000-0000-000048120000}"/>
    <cellStyle name="20% - Accent5 2 5 2 2 3 5" xfId="4543" xr:uid="{00000000-0005-0000-0000-000049120000}"/>
    <cellStyle name="20% - Accent5 2 5 2 2 4" xfId="4544" xr:uid="{00000000-0005-0000-0000-00004A120000}"/>
    <cellStyle name="20% - Accent5 2 5 2 2 4 2" xfId="4545" xr:uid="{00000000-0005-0000-0000-00004B120000}"/>
    <cellStyle name="20% - Accent5 2 5 2 2 4 2 2" xfId="4546" xr:uid="{00000000-0005-0000-0000-00004C120000}"/>
    <cellStyle name="20% - Accent5 2 5 2 2 4 2 2 2" xfId="4547" xr:uid="{00000000-0005-0000-0000-00004D120000}"/>
    <cellStyle name="20% - Accent5 2 5 2 2 4 2 3" xfId="4548" xr:uid="{00000000-0005-0000-0000-00004E120000}"/>
    <cellStyle name="20% - Accent5 2 5 2 2 4 3" xfId="4549" xr:uid="{00000000-0005-0000-0000-00004F120000}"/>
    <cellStyle name="20% - Accent5 2 5 2 2 4 3 2" xfId="4550" xr:uid="{00000000-0005-0000-0000-000050120000}"/>
    <cellStyle name="20% - Accent5 2 5 2 2 4 4" xfId="4551" xr:uid="{00000000-0005-0000-0000-000051120000}"/>
    <cellStyle name="20% - Accent5 2 5 2 2 5" xfId="4552" xr:uid="{00000000-0005-0000-0000-000052120000}"/>
    <cellStyle name="20% - Accent5 2 5 2 2 5 2" xfId="4553" xr:uid="{00000000-0005-0000-0000-000053120000}"/>
    <cellStyle name="20% - Accent5 2 5 2 2 5 2 2" xfId="4554" xr:uid="{00000000-0005-0000-0000-000054120000}"/>
    <cellStyle name="20% - Accent5 2 5 2 2 5 3" xfId="4555" xr:uid="{00000000-0005-0000-0000-000055120000}"/>
    <cellStyle name="20% - Accent5 2 5 2 2 6" xfId="4556" xr:uid="{00000000-0005-0000-0000-000056120000}"/>
    <cellStyle name="20% - Accent5 2 5 2 2 6 2" xfId="4557" xr:uid="{00000000-0005-0000-0000-000057120000}"/>
    <cellStyle name="20% - Accent5 2 5 2 2 7" xfId="4558" xr:uid="{00000000-0005-0000-0000-000058120000}"/>
    <cellStyle name="20% - Accent5 2 5 2 3" xfId="4559" xr:uid="{00000000-0005-0000-0000-000059120000}"/>
    <cellStyle name="20% - Accent5 2 5 2 3 2" xfId="4560" xr:uid="{00000000-0005-0000-0000-00005A120000}"/>
    <cellStyle name="20% - Accent5 2 5 2 3 2 2" xfId="4561" xr:uid="{00000000-0005-0000-0000-00005B120000}"/>
    <cellStyle name="20% - Accent5 2 5 2 3 2 2 2" xfId="4562" xr:uid="{00000000-0005-0000-0000-00005C120000}"/>
    <cellStyle name="20% - Accent5 2 5 2 3 2 2 2 2" xfId="4563" xr:uid="{00000000-0005-0000-0000-00005D120000}"/>
    <cellStyle name="20% - Accent5 2 5 2 3 2 2 3" xfId="4564" xr:uid="{00000000-0005-0000-0000-00005E120000}"/>
    <cellStyle name="20% - Accent5 2 5 2 3 2 3" xfId="4565" xr:uid="{00000000-0005-0000-0000-00005F120000}"/>
    <cellStyle name="20% - Accent5 2 5 2 3 2 3 2" xfId="4566" xr:uid="{00000000-0005-0000-0000-000060120000}"/>
    <cellStyle name="20% - Accent5 2 5 2 3 2 4" xfId="4567" xr:uid="{00000000-0005-0000-0000-000061120000}"/>
    <cellStyle name="20% - Accent5 2 5 2 3 3" xfId="4568" xr:uid="{00000000-0005-0000-0000-000062120000}"/>
    <cellStyle name="20% - Accent5 2 5 2 3 3 2" xfId="4569" xr:uid="{00000000-0005-0000-0000-000063120000}"/>
    <cellStyle name="20% - Accent5 2 5 2 3 3 2 2" xfId="4570" xr:uid="{00000000-0005-0000-0000-000064120000}"/>
    <cellStyle name="20% - Accent5 2 5 2 3 3 3" xfId="4571" xr:uid="{00000000-0005-0000-0000-000065120000}"/>
    <cellStyle name="20% - Accent5 2 5 2 3 4" xfId="4572" xr:uid="{00000000-0005-0000-0000-000066120000}"/>
    <cellStyle name="20% - Accent5 2 5 2 3 4 2" xfId="4573" xr:uid="{00000000-0005-0000-0000-000067120000}"/>
    <cellStyle name="20% - Accent5 2 5 2 3 5" xfId="4574" xr:uid="{00000000-0005-0000-0000-000068120000}"/>
    <cellStyle name="20% - Accent5 2 5 2 4" xfId="4575" xr:uid="{00000000-0005-0000-0000-000069120000}"/>
    <cellStyle name="20% - Accent5 2 5 2 4 2" xfId="4576" xr:uid="{00000000-0005-0000-0000-00006A120000}"/>
    <cellStyle name="20% - Accent5 2 5 2 4 2 2" xfId="4577" xr:uid="{00000000-0005-0000-0000-00006B120000}"/>
    <cellStyle name="20% - Accent5 2 5 2 4 2 2 2" xfId="4578" xr:uid="{00000000-0005-0000-0000-00006C120000}"/>
    <cellStyle name="20% - Accent5 2 5 2 4 2 2 2 2" xfId="4579" xr:uid="{00000000-0005-0000-0000-00006D120000}"/>
    <cellStyle name="20% - Accent5 2 5 2 4 2 2 3" xfId="4580" xr:uid="{00000000-0005-0000-0000-00006E120000}"/>
    <cellStyle name="20% - Accent5 2 5 2 4 2 3" xfId="4581" xr:uid="{00000000-0005-0000-0000-00006F120000}"/>
    <cellStyle name="20% - Accent5 2 5 2 4 2 3 2" xfId="4582" xr:uid="{00000000-0005-0000-0000-000070120000}"/>
    <cellStyle name="20% - Accent5 2 5 2 4 2 4" xfId="4583" xr:uid="{00000000-0005-0000-0000-000071120000}"/>
    <cellStyle name="20% - Accent5 2 5 2 4 3" xfId="4584" xr:uid="{00000000-0005-0000-0000-000072120000}"/>
    <cellStyle name="20% - Accent5 2 5 2 4 3 2" xfId="4585" xr:uid="{00000000-0005-0000-0000-000073120000}"/>
    <cellStyle name="20% - Accent5 2 5 2 4 3 2 2" xfId="4586" xr:uid="{00000000-0005-0000-0000-000074120000}"/>
    <cellStyle name="20% - Accent5 2 5 2 4 3 3" xfId="4587" xr:uid="{00000000-0005-0000-0000-000075120000}"/>
    <cellStyle name="20% - Accent5 2 5 2 4 4" xfId="4588" xr:uid="{00000000-0005-0000-0000-000076120000}"/>
    <cellStyle name="20% - Accent5 2 5 2 4 4 2" xfId="4589" xr:uid="{00000000-0005-0000-0000-000077120000}"/>
    <cellStyle name="20% - Accent5 2 5 2 4 5" xfId="4590" xr:uid="{00000000-0005-0000-0000-000078120000}"/>
    <cellStyle name="20% - Accent5 2 5 2 5" xfId="4591" xr:uid="{00000000-0005-0000-0000-000079120000}"/>
    <cellStyle name="20% - Accent5 2 5 2 5 2" xfId="4592" xr:uid="{00000000-0005-0000-0000-00007A120000}"/>
    <cellStyle name="20% - Accent5 2 5 2 5 2 2" xfId="4593" xr:uid="{00000000-0005-0000-0000-00007B120000}"/>
    <cellStyle name="20% - Accent5 2 5 2 5 2 2 2" xfId="4594" xr:uid="{00000000-0005-0000-0000-00007C120000}"/>
    <cellStyle name="20% - Accent5 2 5 2 5 2 3" xfId="4595" xr:uid="{00000000-0005-0000-0000-00007D120000}"/>
    <cellStyle name="20% - Accent5 2 5 2 5 3" xfId="4596" xr:uid="{00000000-0005-0000-0000-00007E120000}"/>
    <cellStyle name="20% - Accent5 2 5 2 5 3 2" xfId="4597" xr:uid="{00000000-0005-0000-0000-00007F120000}"/>
    <cellStyle name="20% - Accent5 2 5 2 5 4" xfId="4598" xr:uid="{00000000-0005-0000-0000-000080120000}"/>
    <cellStyle name="20% - Accent5 2 5 2 6" xfId="4599" xr:uid="{00000000-0005-0000-0000-000081120000}"/>
    <cellStyle name="20% - Accent5 2 5 2 6 2" xfId="4600" xr:uid="{00000000-0005-0000-0000-000082120000}"/>
    <cellStyle name="20% - Accent5 2 5 2 6 2 2" xfId="4601" xr:uid="{00000000-0005-0000-0000-000083120000}"/>
    <cellStyle name="20% - Accent5 2 5 2 6 3" xfId="4602" xr:uid="{00000000-0005-0000-0000-000084120000}"/>
    <cellStyle name="20% - Accent5 2 5 2 7" xfId="4603" xr:uid="{00000000-0005-0000-0000-000085120000}"/>
    <cellStyle name="20% - Accent5 2 5 2 7 2" xfId="4604" xr:uid="{00000000-0005-0000-0000-000086120000}"/>
    <cellStyle name="20% - Accent5 2 5 2 8" xfId="4605" xr:uid="{00000000-0005-0000-0000-000087120000}"/>
    <cellStyle name="20% - Accent5 2 5 3" xfId="4606" xr:uid="{00000000-0005-0000-0000-000088120000}"/>
    <cellStyle name="20% - Accent5 2 5 3 2" xfId="4607" xr:uid="{00000000-0005-0000-0000-000089120000}"/>
    <cellStyle name="20% - Accent5 2 5 3 2 2" xfId="4608" xr:uid="{00000000-0005-0000-0000-00008A120000}"/>
    <cellStyle name="20% - Accent5 2 5 3 2 2 2" xfId="4609" xr:uid="{00000000-0005-0000-0000-00008B120000}"/>
    <cellStyle name="20% - Accent5 2 5 3 2 2 2 2" xfId="4610" xr:uid="{00000000-0005-0000-0000-00008C120000}"/>
    <cellStyle name="20% - Accent5 2 5 3 2 2 2 2 2" xfId="4611" xr:uid="{00000000-0005-0000-0000-00008D120000}"/>
    <cellStyle name="20% - Accent5 2 5 3 2 2 2 3" xfId="4612" xr:uid="{00000000-0005-0000-0000-00008E120000}"/>
    <cellStyle name="20% - Accent5 2 5 3 2 2 3" xfId="4613" xr:uid="{00000000-0005-0000-0000-00008F120000}"/>
    <cellStyle name="20% - Accent5 2 5 3 2 2 3 2" xfId="4614" xr:uid="{00000000-0005-0000-0000-000090120000}"/>
    <cellStyle name="20% - Accent5 2 5 3 2 2 4" xfId="4615" xr:uid="{00000000-0005-0000-0000-000091120000}"/>
    <cellStyle name="20% - Accent5 2 5 3 2 3" xfId="4616" xr:uid="{00000000-0005-0000-0000-000092120000}"/>
    <cellStyle name="20% - Accent5 2 5 3 2 3 2" xfId="4617" xr:uid="{00000000-0005-0000-0000-000093120000}"/>
    <cellStyle name="20% - Accent5 2 5 3 2 3 2 2" xfId="4618" xr:uid="{00000000-0005-0000-0000-000094120000}"/>
    <cellStyle name="20% - Accent5 2 5 3 2 3 3" xfId="4619" xr:uid="{00000000-0005-0000-0000-000095120000}"/>
    <cellStyle name="20% - Accent5 2 5 3 2 4" xfId="4620" xr:uid="{00000000-0005-0000-0000-000096120000}"/>
    <cellStyle name="20% - Accent5 2 5 3 2 4 2" xfId="4621" xr:uid="{00000000-0005-0000-0000-000097120000}"/>
    <cellStyle name="20% - Accent5 2 5 3 2 5" xfId="4622" xr:uid="{00000000-0005-0000-0000-000098120000}"/>
    <cellStyle name="20% - Accent5 2 5 3 3" xfId="4623" xr:uid="{00000000-0005-0000-0000-000099120000}"/>
    <cellStyle name="20% - Accent5 2 5 3 3 2" xfId="4624" xr:uid="{00000000-0005-0000-0000-00009A120000}"/>
    <cellStyle name="20% - Accent5 2 5 3 3 2 2" xfId="4625" xr:uid="{00000000-0005-0000-0000-00009B120000}"/>
    <cellStyle name="20% - Accent5 2 5 3 3 2 2 2" xfId="4626" xr:uid="{00000000-0005-0000-0000-00009C120000}"/>
    <cellStyle name="20% - Accent5 2 5 3 3 2 2 2 2" xfId="4627" xr:uid="{00000000-0005-0000-0000-00009D120000}"/>
    <cellStyle name="20% - Accent5 2 5 3 3 2 2 3" xfId="4628" xr:uid="{00000000-0005-0000-0000-00009E120000}"/>
    <cellStyle name="20% - Accent5 2 5 3 3 2 3" xfId="4629" xr:uid="{00000000-0005-0000-0000-00009F120000}"/>
    <cellStyle name="20% - Accent5 2 5 3 3 2 3 2" xfId="4630" xr:uid="{00000000-0005-0000-0000-0000A0120000}"/>
    <cellStyle name="20% - Accent5 2 5 3 3 2 4" xfId="4631" xr:uid="{00000000-0005-0000-0000-0000A1120000}"/>
    <cellStyle name="20% - Accent5 2 5 3 3 3" xfId="4632" xr:uid="{00000000-0005-0000-0000-0000A2120000}"/>
    <cellStyle name="20% - Accent5 2 5 3 3 3 2" xfId="4633" xr:uid="{00000000-0005-0000-0000-0000A3120000}"/>
    <cellStyle name="20% - Accent5 2 5 3 3 3 2 2" xfId="4634" xr:uid="{00000000-0005-0000-0000-0000A4120000}"/>
    <cellStyle name="20% - Accent5 2 5 3 3 3 3" xfId="4635" xr:uid="{00000000-0005-0000-0000-0000A5120000}"/>
    <cellStyle name="20% - Accent5 2 5 3 3 4" xfId="4636" xr:uid="{00000000-0005-0000-0000-0000A6120000}"/>
    <cellStyle name="20% - Accent5 2 5 3 3 4 2" xfId="4637" xr:uid="{00000000-0005-0000-0000-0000A7120000}"/>
    <cellStyle name="20% - Accent5 2 5 3 3 5" xfId="4638" xr:uid="{00000000-0005-0000-0000-0000A8120000}"/>
    <cellStyle name="20% - Accent5 2 5 3 4" xfId="4639" xr:uid="{00000000-0005-0000-0000-0000A9120000}"/>
    <cellStyle name="20% - Accent5 2 5 3 4 2" xfId="4640" xr:uid="{00000000-0005-0000-0000-0000AA120000}"/>
    <cellStyle name="20% - Accent5 2 5 3 4 2 2" xfId="4641" xr:uid="{00000000-0005-0000-0000-0000AB120000}"/>
    <cellStyle name="20% - Accent5 2 5 3 4 2 2 2" xfId="4642" xr:uid="{00000000-0005-0000-0000-0000AC120000}"/>
    <cellStyle name="20% - Accent5 2 5 3 4 2 3" xfId="4643" xr:uid="{00000000-0005-0000-0000-0000AD120000}"/>
    <cellStyle name="20% - Accent5 2 5 3 4 3" xfId="4644" xr:uid="{00000000-0005-0000-0000-0000AE120000}"/>
    <cellStyle name="20% - Accent5 2 5 3 4 3 2" xfId="4645" xr:uid="{00000000-0005-0000-0000-0000AF120000}"/>
    <cellStyle name="20% - Accent5 2 5 3 4 4" xfId="4646" xr:uid="{00000000-0005-0000-0000-0000B0120000}"/>
    <cellStyle name="20% - Accent5 2 5 3 5" xfId="4647" xr:uid="{00000000-0005-0000-0000-0000B1120000}"/>
    <cellStyle name="20% - Accent5 2 5 3 5 2" xfId="4648" xr:uid="{00000000-0005-0000-0000-0000B2120000}"/>
    <cellStyle name="20% - Accent5 2 5 3 5 2 2" xfId="4649" xr:uid="{00000000-0005-0000-0000-0000B3120000}"/>
    <cellStyle name="20% - Accent5 2 5 3 5 3" xfId="4650" xr:uid="{00000000-0005-0000-0000-0000B4120000}"/>
    <cellStyle name="20% - Accent5 2 5 3 6" xfId="4651" xr:uid="{00000000-0005-0000-0000-0000B5120000}"/>
    <cellStyle name="20% - Accent5 2 5 3 6 2" xfId="4652" xr:uid="{00000000-0005-0000-0000-0000B6120000}"/>
    <cellStyle name="20% - Accent5 2 5 3 7" xfId="4653" xr:uid="{00000000-0005-0000-0000-0000B7120000}"/>
    <cellStyle name="20% - Accent5 2 5 4" xfId="4654" xr:uid="{00000000-0005-0000-0000-0000B8120000}"/>
    <cellStyle name="20% - Accent5 2 5 4 2" xfId="4655" xr:uid="{00000000-0005-0000-0000-0000B9120000}"/>
    <cellStyle name="20% - Accent5 2 5 4 2 2" xfId="4656" xr:uid="{00000000-0005-0000-0000-0000BA120000}"/>
    <cellStyle name="20% - Accent5 2 5 4 2 2 2" xfId="4657" xr:uid="{00000000-0005-0000-0000-0000BB120000}"/>
    <cellStyle name="20% - Accent5 2 5 4 2 2 2 2" xfId="4658" xr:uid="{00000000-0005-0000-0000-0000BC120000}"/>
    <cellStyle name="20% - Accent5 2 5 4 2 2 3" xfId="4659" xr:uid="{00000000-0005-0000-0000-0000BD120000}"/>
    <cellStyle name="20% - Accent5 2 5 4 2 3" xfId="4660" xr:uid="{00000000-0005-0000-0000-0000BE120000}"/>
    <cellStyle name="20% - Accent5 2 5 4 2 3 2" xfId="4661" xr:uid="{00000000-0005-0000-0000-0000BF120000}"/>
    <cellStyle name="20% - Accent5 2 5 4 2 4" xfId="4662" xr:uid="{00000000-0005-0000-0000-0000C0120000}"/>
    <cellStyle name="20% - Accent5 2 5 4 3" xfId="4663" xr:uid="{00000000-0005-0000-0000-0000C1120000}"/>
    <cellStyle name="20% - Accent5 2 5 4 3 2" xfId="4664" xr:uid="{00000000-0005-0000-0000-0000C2120000}"/>
    <cellStyle name="20% - Accent5 2 5 4 3 2 2" xfId="4665" xr:uid="{00000000-0005-0000-0000-0000C3120000}"/>
    <cellStyle name="20% - Accent5 2 5 4 3 3" xfId="4666" xr:uid="{00000000-0005-0000-0000-0000C4120000}"/>
    <cellStyle name="20% - Accent5 2 5 4 4" xfId="4667" xr:uid="{00000000-0005-0000-0000-0000C5120000}"/>
    <cellStyle name="20% - Accent5 2 5 4 4 2" xfId="4668" xr:uid="{00000000-0005-0000-0000-0000C6120000}"/>
    <cellStyle name="20% - Accent5 2 5 4 5" xfId="4669" xr:uid="{00000000-0005-0000-0000-0000C7120000}"/>
    <cellStyle name="20% - Accent5 2 5 5" xfId="4670" xr:uid="{00000000-0005-0000-0000-0000C8120000}"/>
    <cellStyle name="20% - Accent5 2 5 5 2" xfId="4671" xr:uid="{00000000-0005-0000-0000-0000C9120000}"/>
    <cellStyle name="20% - Accent5 2 5 5 2 2" xfId="4672" xr:uid="{00000000-0005-0000-0000-0000CA120000}"/>
    <cellStyle name="20% - Accent5 2 5 5 2 2 2" xfId="4673" xr:uid="{00000000-0005-0000-0000-0000CB120000}"/>
    <cellStyle name="20% - Accent5 2 5 5 2 2 2 2" xfId="4674" xr:uid="{00000000-0005-0000-0000-0000CC120000}"/>
    <cellStyle name="20% - Accent5 2 5 5 2 2 3" xfId="4675" xr:uid="{00000000-0005-0000-0000-0000CD120000}"/>
    <cellStyle name="20% - Accent5 2 5 5 2 3" xfId="4676" xr:uid="{00000000-0005-0000-0000-0000CE120000}"/>
    <cellStyle name="20% - Accent5 2 5 5 2 3 2" xfId="4677" xr:uid="{00000000-0005-0000-0000-0000CF120000}"/>
    <cellStyle name="20% - Accent5 2 5 5 2 4" xfId="4678" xr:uid="{00000000-0005-0000-0000-0000D0120000}"/>
    <cellStyle name="20% - Accent5 2 5 5 3" xfId="4679" xr:uid="{00000000-0005-0000-0000-0000D1120000}"/>
    <cellStyle name="20% - Accent5 2 5 5 3 2" xfId="4680" xr:uid="{00000000-0005-0000-0000-0000D2120000}"/>
    <cellStyle name="20% - Accent5 2 5 5 3 2 2" xfId="4681" xr:uid="{00000000-0005-0000-0000-0000D3120000}"/>
    <cellStyle name="20% - Accent5 2 5 5 3 3" xfId="4682" xr:uid="{00000000-0005-0000-0000-0000D4120000}"/>
    <cellStyle name="20% - Accent5 2 5 5 4" xfId="4683" xr:uid="{00000000-0005-0000-0000-0000D5120000}"/>
    <cellStyle name="20% - Accent5 2 5 5 4 2" xfId="4684" xr:uid="{00000000-0005-0000-0000-0000D6120000}"/>
    <cellStyle name="20% - Accent5 2 5 5 5" xfId="4685" xr:uid="{00000000-0005-0000-0000-0000D7120000}"/>
    <cellStyle name="20% - Accent5 2 5 6" xfId="4686" xr:uid="{00000000-0005-0000-0000-0000D8120000}"/>
    <cellStyle name="20% - Accent5 2 5 6 2" xfId="4687" xr:uid="{00000000-0005-0000-0000-0000D9120000}"/>
    <cellStyle name="20% - Accent5 2 5 6 2 2" xfId="4688" xr:uid="{00000000-0005-0000-0000-0000DA120000}"/>
    <cellStyle name="20% - Accent5 2 5 6 2 2 2" xfId="4689" xr:uid="{00000000-0005-0000-0000-0000DB120000}"/>
    <cellStyle name="20% - Accent5 2 5 6 2 3" xfId="4690" xr:uid="{00000000-0005-0000-0000-0000DC120000}"/>
    <cellStyle name="20% - Accent5 2 5 6 3" xfId="4691" xr:uid="{00000000-0005-0000-0000-0000DD120000}"/>
    <cellStyle name="20% - Accent5 2 5 6 3 2" xfId="4692" xr:uid="{00000000-0005-0000-0000-0000DE120000}"/>
    <cellStyle name="20% - Accent5 2 5 6 4" xfId="4693" xr:uid="{00000000-0005-0000-0000-0000DF120000}"/>
    <cellStyle name="20% - Accent5 2 5 7" xfId="4694" xr:uid="{00000000-0005-0000-0000-0000E0120000}"/>
    <cellStyle name="20% - Accent5 2 5 7 2" xfId="4695" xr:uid="{00000000-0005-0000-0000-0000E1120000}"/>
    <cellStyle name="20% - Accent5 2 5 7 2 2" xfId="4696" xr:uid="{00000000-0005-0000-0000-0000E2120000}"/>
    <cellStyle name="20% - Accent5 2 5 7 3" xfId="4697" xr:uid="{00000000-0005-0000-0000-0000E3120000}"/>
    <cellStyle name="20% - Accent5 2 5 8" xfId="4698" xr:uid="{00000000-0005-0000-0000-0000E4120000}"/>
    <cellStyle name="20% - Accent5 2 5 8 2" xfId="4699" xr:uid="{00000000-0005-0000-0000-0000E5120000}"/>
    <cellStyle name="20% - Accent5 2 5 9" xfId="4700" xr:uid="{00000000-0005-0000-0000-0000E6120000}"/>
    <cellStyle name="20% - Accent5 2 6" xfId="4701" xr:uid="{00000000-0005-0000-0000-0000E7120000}"/>
    <cellStyle name="20% - Accent5 2 6 2" xfId="4702" xr:uid="{00000000-0005-0000-0000-0000E8120000}"/>
    <cellStyle name="20% - Accent5 2 6 2 2" xfId="4703" xr:uid="{00000000-0005-0000-0000-0000E9120000}"/>
    <cellStyle name="20% - Accent5 2 6 2 2 2" xfId="4704" xr:uid="{00000000-0005-0000-0000-0000EA120000}"/>
    <cellStyle name="20% - Accent5 2 6 2 2 2 2" xfId="4705" xr:uid="{00000000-0005-0000-0000-0000EB120000}"/>
    <cellStyle name="20% - Accent5 2 6 2 2 2 2 2" xfId="4706" xr:uid="{00000000-0005-0000-0000-0000EC120000}"/>
    <cellStyle name="20% - Accent5 2 6 2 2 2 2 2 2" xfId="4707" xr:uid="{00000000-0005-0000-0000-0000ED120000}"/>
    <cellStyle name="20% - Accent5 2 6 2 2 2 2 3" xfId="4708" xr:uid="{00000000-0005-0000-0000-0000EE120000}"/>
    <cellStyle name="20% - Accent5 2 6 2 2 2 3" xfId="4709" xr:uid="{00000000-0005-0000-0000-0000EF120000}"/>
    <cellStyle name="20% - Accent5 2 6 2 2 2 3 2" xfId="4710" xr:uid="{00000000-0005-0000-0000-0000F0120000}"/>
    <cellStyle name="20% - Accent5 2 6 2 2 2 4" xfId="4711" xr:uid="{00000000-0005-0000-0000-0000F1120000}"/>
    <cellStyle name="20% - Accent5 2 6 2 2 3" xfId="4712" xr:uid="{00000000-0005-0000-0000-0000F2120000}"/>
    <cellStyle name="20% - Accent5 2 6 2 2 3 2" xfId="4713" xr:uid="{00000000-0005-0000-0000-0000F3120000}"/>
    <cellStyle name="20% - Accent5 2 6 2 2 3 2 2" xfId="4714" xr:uid="{00000000-0005-0000-0000-0000F4120000}"/>
    <cellStyle name="20% - Accent5 2 6 2 2 3 3" xfId="4715" xr:uid="{00000000-0005-0000-0000-0000F5120000}"/>
    <cellStyle name="20% - Accent5 2 6 2 2 4" xfId="4716" xr:uid="{00000000-0005-0000-0000-0000F6120000}"/>
    <cellStyle name="20% - Accent5 2 6 2 2 4 2" xfId="4717" xr:uid="{00000000-0005-0000-0000-0000F7120000}"/>
    <cellStyle name="20% - Accent5 2 6 2 2 5" xfId="4718" xr:uid="{00000000-0005-0000-0000-0000F8120000}"/>
    <cellStyle name="20% - Accent5 2 6 2 3" xfId="4719" xr:uid="{00000000-0005-0000-0000-0000F9120000}"/>
    <cellStyle name="20% - Accent5 2 6 2 3 2" xfId="4720" xr:uid="{00000000-0005-0000-0000-0000FA120000}"/>
    <cellStyle name="20% - Accent5 2 6 2 3 2 2" xfId="4721" xr:uid="{00000000-0005-0000-0000-0000FB120000}"/>
    <cellStyle name="20% - Accent5 2 6 2 3 2 2 2" xfId="4722" xr:uid="{00000000-0005-0000-0000-0000FC120000}"/>
    <cellStyle name="20% - Accent5 2 6 2 3 2 2 2 2" xfId="4723" xr:uid="{00000000-0005-0000-0000-0000FD120000}"/>
    <cellStyle name="20% - Accent5 2 6 2 3 2 2 3" xfId="4724" xr:uid="{00000000-0005-0000-0000-0000FE120000}"/>
    <cellStyle name="20% - Accent5 2 6 2 3 2 3" xfId="4725" xr:uid="{00000000-0005-0000-0000-0000FF120000}"/>
    <cellStyle name="20% - Accent5 2 6 2 3 2 3 2" xfId="4726" xr:uid="{00000000-0005-0000-0000-000000130000}"/>
    <cellStyle name="20% - Accent5 2 6 2 3 2 4" xfId="4727" xr:uid="{00000000-0005-0000-0000-000001130000}"/>
    <cellStyle name="20% - Accent5 2 6 2 3 3" xfId="4728" xr:uid="{00000000-0005-0000-0000-000002130000}"/>
    <cellStyle name="20% - Accent5 2 6 2 3 3 2" xfId="4729" xr:uid="{00000000-0005-0000-0000-000003130000}"/>
    <cellStyle name="20% - Accent5 2 6 2 3 3 2 2" xfId="4730" xr:uid="{00000000-0005-0000-0000-000004130000}"/>
    <cellStyle name="20% - Accent5 2 6 2 3 3 3" xfId="4731" xr:uid="{00000000-0005-0000-0000-000005130000}"/>
    <cellStyle name="20% - Accent5 2 6 2 3 4" xfId="4732" xr:uid="{00000000-0005-0000-0000-000006130000}"/>
    <cellStyle name="20% - Accent5 2 6 2 3 4 2" xfId="4733" xr:uid="{00000000-0005-0000-0000-000007130000}"/>
    <cellStyle name="20% - Accent5 2 6 2 3 5" xfId="4734" xr:uid="{00000000-0005-0000-0000-000008130000}"/>
    <cellStyle name="20% - Accent5 2 6 2 4" xfId="4735" xr:uid="{00000000-0005-0000-0000-000009130000}"/>
    <cellStyle name="20% - Accent5 2 6 2 4 2" xfId="4736" xr:uid="{00000000-0005-0000-0000-00000A130000}"/>
    <cellStyle name="20% - Accent5 2 6 2 4 2 2" xfId="4737" xr:uid="{00000000-0005-0000-0000-00000B130000}"/>
    <cellStyle name="20% - Accent5 2 6 2 4 2 2 2" xfId="4738" xr:uid="{00000000-0005-0000-0000-00000C130000}"/>
    <cellStyle name="20% - Accent5 2 6 2 4 2 3" xfId="4739" xr:uid="{00000000-0005-0000-0000-00000D130000}"/>
    <cellStyle name="20% - Accent5 2 6 2 4 3" xfId="4740" xr:uid="{00000000-0005-0000-0000-00000E130000}"/>
    <cellStyle name="20% - Accent5 2 6 2 4 3 2" xfId="4741" xr:uid="{00000000-0005-0000-0000-00000F130000}"/>
    <cellStyle name="20% - Accent5 2 6 2 4 4" xfId="4742" xr:uid="{00000000-0005-0000-0000-000010130000}"/>
    <cellStyle name="20% - Accent5 2 6 2 5" xfId="4743" xr:uid="{00000000-0005-0000-0000-000011130000}"/>
    <cellStyle name="20% - Accent5 2 6 2 5 2" xfId="4744" xr:uid="{00000000-0005-0000-0000-000012130000}"/>
    <cellStyle name="20% - Accent5 2 6 2 5 2 2" xfId="4745" xr:uid="{00000000-0005-0000-0000-000013130000}"/>
    <cellStyle name="20% - Accent5 2 6 2 5 3" xfId="4746" xr:uid="{00000000-0005-0000-0000-000014130000}"/>
    <cellStyle name="20% - Accent5 2 6 2 6" xfId="4747" xr:uid="{00000000-0005-0000-0000-000015130000}"/>
    <cellStyle name="20% - Accent5 2 6 2 6 2" xfId="4748" xr:uid="{00000000-0005-0000-0000-000016130000}"/>
    <cellStyle name="20% - Accent5 2 6 2 7" xfId="4749" xr:uid="{00000000-0005-0000-0000-000017130000}"/>
    <cellStyle name="20% - Accent5 2 6 3" xfId="4750" xr:uid="{00000000-0005-0000-0000-000018130000}"/>
    <cellStyle name="20% - Accent5 2 6 3 2" xfId="4751" xr:uid="{00000000-0005-0000-0000-000019130000}"/>
    <cellStyle name="20% - Accent5 2 6 3 2 2" xfId="4752" xr:uid="{00000000-0005-0000-0000-00001A130000}"/>
    <cellStyle name="20% - Accent5 2 6 3 2 2 2" xfId="4753" xr:uid="{00000000-0005-0000-0000-00001B130000}"/>
    <cellStyle name="20% - Accent5 2 6 3 2 2 2 2" xfId="4754" xr:uid="{00000000-0005-0000-0000-00001C130000}"/>
    <cellStyle name="20% - Accent5 2 6 3 2 2 3" xfId="4755" xr:uid="{00000000-0005-0000-0000-00001D130000}"/>
    <cellStyle name="20% - Accent5 2 6 3 2 3" xfId="4756" xr:uid="{00000000-0005-0000-0000-00001E130000}"/>
    <cellStyle name="20% - Accent5 2 6 3 2 3 2" xfId="4757" xr:uid="{00000000-0005-0000-0000-00001F130000}"/>
    <cellStyle name="20% - Accent5 2 6 3 2 4" xfId="4758" xr:uid="{00000000-0005-0000-0000-000020130000}"/>
    <cellStyle name="20% - Accent5 2 6 3 3" xfId="4759" xr:uid="{00000000-0005-0000-0000-000021130000}"/>
    <cellStyle name="20% - Accent5 2 6 3 3 2" xfId="4760" xr:uid="{00000000-0005-0000-0000-000022130000}"/>
    <cellStyle name="20% - Accent5 2 6 3 3 2 2" xfId="4761" xr:uid="{00000000-0005-0000-0000-000023130000}"/>
    <cellStyle name="20% - Accent5 2 6 3 3 3" xfId="4762" xr:uid="{00000000-0005-0000-0000-000024130000}"/>
    <cellStyle name="20% - Accent5 2 6 3 4" xfId="4763" xr:uid="{00000000-0005-0000-0000-000025130000}"/>
    <cellStyle name="20% - Accent5 2 6 3 4 2" xfId="4764" xr:uid="{00000000-0005-0000-0000-000026130000}"/>
    <cellStyle name="20% - Accent5 2 6 3 5" xfId="4765" xr:uid="{00000000-0005-0000-0000-000027130000}"/>
    <cellStyle name="20% - Accent5 2 6 4" xfId="4766" xr:uid="{00000000-0005-0000-0000-000028130000}"/>
    <cellStyle name="20% - Accent5 2 6 4 2" xfId="4767" xr:uid="{00000000-0005-0000-0000-000029130000}"/>
    <cellStyle name="20% - Accent5 2 6 4 2 2" xfId="4768" xr:uid="{00000000-0005-0000-0000-00002A130000}"/>
    <cellStyle name="20% - Accent5 2 6 4 2 2 2" xfId="4769" xr:uid="{00000000-0005-0000-0000-00002B130000}"/>
    <cellStyle name="20% - Accent5 2 6 4 2 2 2 2" xfId="4770" xr:uid="{00000000-0005-0000-0000-00002C130000}"/>
    <cellStyle name="20% - Accent5 2 6 4 2 2 3" xfId="4771" xr:uid="{00000000-0005-0000-0000-00002D130000}"/>
    <cellStyle name="20% - Accent5 2 6 4 2 3" xfId="4772" xr:uid="{00000000-0005-0000-0000-00002E130000}"/>
    <cellStyle name="20% - Accent5 2 6 4 2 3 2" xfId="4773" xr:uid="{00000000-0005-0000-0000-00002F130000}"/>
    <cellStyle name="20% - Accent5 2 6 4 2 4" xfId="4774" xr:uid="{00000000-0005-0000-0000-000030130000}"/>
    <cellStyle name="20% - Accent5 2 6 4 3" xfId="4775" xr:uid="{00000000-0005-0000-0000-000031130000}"/>
    <cellStyle name="20% - Accent5 2 6 4 3 2" xfId="4776" xr:uid="{00000000-0005-0000-0000-000032130000}"/>
    <cellStyle name="20% - Accent5 2 6 4 3 2 2" xfId="4777" xr:uid="{00000000-0005-0000-0000-000033130000}"/>
    <cellStyle name="20% - Accent5 2 6 4 3 3" xfId="4778" xr:uid="{00000000-0005-0000-0000-000034130000}"/>
    <cellStyle name="20% - Accent5 2 6 4 4" xfId="4779" xr:uid="{00000000-0005-0000-0000-000035130000}"/>
    <cellStyle name="20% - Accent5 2 6 4 4 2" xfId="4780" xr:uid="{00000000-0005-0000-0000-000036130000}"/>
    <cellStyle name="20% - Accent5 2 6 4 5" xfId="4781" xr:uid="{00000000-0005-0000-0000-000037130000}"/>
    <cellStyle name="20% - Accent5 2 6 5" xfId="4782" xr:uid="{00000000-0005-0000-0000-000038130000}"/>
    <cellStyle name="20% - Accent5 2 6 5 2" xfId="4783" xr:uid="{00000000-0005-0000-0000-000039130000}"/>
    <cellStyle name="20% - Accent5 2 6 5 2 2" xfId="4784" xr:uid="{00000000-0005-0000-0000-00003A130000}"/>
    <cellStyle name="20% - Accent5 2 6 5 2 2 2" xfId="4785" xr:uid="{00000000-0005-0000-0000-00003B130000}"/>
    <cellStyle name="20% - Accent5 2 6 5 2 3" xfId="4786" xr:uid="{00000000-0005-0000-0000-00003C130000}"/>
    <cellStyle name="20% - Accent5 2 6 5 3" xfId="4787" xr:uid="{00000000-0005-0000-0000-00003D130000}"/>
    <cellStyle name="20% - Accent5 2 6 5 3 2" xfId="4788" xr:uid="{00000000-0005-0000-0000-00003E130000}"/>
    <cellStyle name="20% - Accent5 2 6 5 4" xfId="4789" xr:uid="{00000000-0005-0000-0000-00003F130000}"/>
    <cellStyle name="20% - Accent5 2 6 6" xfId="4790" xr:uid="{00000000-0005-0000-0000-000040130000}"/>
    <cellStyle name="20% - Accent5 2 6 6 2" xfId="4791" xr:uid="{00000000-0005-0000-0000-000041130000}"/>
    <cellStyle name="20% - Accent5 2 6 6 2 2" xfId="4792" xr:uid="{00000000-0005-0000-0000-000042130000}"/>
    <cellStyle name="20% - Accent5 2 6 6 3" xfId="4793" xr:uid="{00000000-0005-0000-0000-000043130000}"/>
    <cellStyle name="20% - Accent5 2 6 7" xfId="4794" xr:uid="{00000000-0005-0000-0000-000044130000}"/>
    <cellStyle name="20% - Accent5 2 6 7 2" xfId="4795" xr:uid="{00000000-0005-0000-0000-000045130000}"/>
    <cellStyle name="20% - Accent5 2 6 8" xfId="4796" xr:uid="{00000000-0005-0000-0000-000046130000}"/>
    <cellStyle name="20% - Accent5 2 7" xfId="4797" xr:uid="{00000000-0005-0000-0000-000047130000}"/>
    <cellStyle name="20% - Accent5 2 7 2" xfId="4798" xr:uid="{00000000-0005-0000-0000-000048130000}"/>
    <cellStyle name="20% - Accent5 2 7 2 2" xfId="4799" xr:uid="{00000000-0005-0000-0000-000049130000}"/>
    <cellStyle name="20% - Accent5 2 7 2 2 2" xfId="4800" xr:uid="{00000000-0005-0000-0000-00004A130000}"/>
    <cellStyle name="20% - Accent5 2 7 2 2 2 2" xfId="4801" xr:uid="{00000000-0005-0000-0000-00004B130000}"/>
    <cellStyle name="20% - Accent5 2 7 2 2 2 2 2" xfId="4802" xr:uid="{00000000-0005-0000-0000-00004C130000}"/>
    <cellStyle name="20% - Accent5 2 7 2 2 2 3" xfId="4803" xr:uid="{00000000-0005-0000-0000-00004D130000}"/>
    <cellStyle name="20% - Accent5 2 7 2 2 3" xfId="4804" xr:uid="{00000000-0005-0000-0000-00004E130000}"/>
    <cellStyle name="20% - Accent5 2 7 2 2 3 2" xfId="4805" xr:uid="{00000000-0005-0000-0000-00004F130000}"/>
    <cellStyle name="20% - Accent5 2 7 2 2 4" xfId="4806" xr:uid="{00000000-0005-0000-0000-000050130000}"/>
    <cellStyle name="20% - Accent5 2 7 2 3" xfId="4807" xr:uid="{00000000-0005-0000-0000-000051130000}"/>
    <cellStyle name="20% - Accent5 2 7 2 3 2" xfId="4808" xr:uid="{00000000-0005-0000-0000-000052130000}"/>
    <cellStyle name="20% - Accent5 2 7 2 3 2 2" xfId="4809" xr:uid="{00000000-0005-0000-0000-000053130000}"/>
    <cellStyle name="20% - Accent5 2 7 2 3 3" xfId="4810" xr:uid="{00000000-0005-0000-0000-000054130000}"/>
    <cellStyle name="20% - Accent5 2 7 2 4" xfId="4811" xr:uid="{00000000-0005-0000-0000-000055130000}"/>
    <cellStyle name="20% - Accent5 2 7 2 4 2" xfId="4812" xr:uid="{00000000-0005-0000-0000-000056130000}"/>
    <cellStyle name="20% - Accent5 2 7 2 5" xfId="4813" xr:uid="{00000000-0005-0000-0000-000057130000}"/>
    <cellStyle name="20% - Accent5 2 7 3" xfId="4814" xr:uid="{00000000-0005-0000-0000-000058130000}"/>
    <cellStyle name="20% - Accent5 2 7 3 2" xfId="4815" xr:uid="{00000000-0005-0000-0000-000059130000}"/>
    <cellStyle name="20% - Accent5 2 7 3 2 2" xfId="4816" xr:uid="{00000000-0005-0000-0000-00005A130000}"/>
    <cellStyle name="20% - Accent5 2 7 3 2 2 2" xfId="4817" xr:uid="{00000000-0005-0000-0000-00005B130000}"/>
    <cellStyle name="20% - Accent5 2 7 3 2 2 2 2" xfId="4818" xr:uid="{00000000-0005-0000-0000-00005C130000}"/>
    <cellStyle name="20% - Accent5 2 7 3 2 2 3" xfId="4819" xr:uid="{00000000-0005-0000-0000-00005D130000}"/>
    <cellStyle name="20% - Accent5 2 7 3 2 3" xfId="4820" xr:uid="{00000000-0005-0000-0000-00005E130000}"/>
    <cellStyle name="20% - Accent5 2 7 3 2 3 2" xfId="4821" xr:uid="{00000000-0005-0000-0000-00005F130000}"/>
    <cellStyle name="20% - Accent5 2 7 3 2 4" xfId="4822" xr:uid="{00000000-0005-0000-0000-000060130000}"/>
    <cellStyle name="20% - Accent5 2 7 3 3" xfId="4823" xr:uid="{00000000-0005-0000-0000-000061130000}"/>
    <cellStyle name="20% - Accent5 2 7 3 3 2" xfId="4824" xr:uid="{00000000-0005-0000-0000-000062130000}"/>
    <cellStyle name="20% - Accent5 2 7 3 3 2 2" xfId="4825" xr:uid="{00000000-0005-0000-0000-000063130000}"/>
    <cellStyle name="20% - Accent5 2 7 3 3 3" xfId="4826" xr:uid="{00000000-0005-0000-0000-000064130000}"/>
    <cellStyle name="20% - Accent5 2 7 3 4" xfId="4827" xr:uid="{00000000-0005-0000-0000-000065130000}"/>
    <cellStyle name="20% - Accent5 2 7 3 4 2" xfId="4828" xr:uid="{00000000-0005-0000-0000-000066130000}"/>
    <cellStyle name="20% - Accent5 2 7 3 5" xfId="4829" xr:uid="{00000000-0005-0000-0000-000067130000}"/>
    <cellStyle name="20% - Accent5 2 7 4" xfId="4830" xr:uid="{00000000-0005-0000-0000-000068130000}"/>
    <cellStyle name="20% - Accent5 2 7 4 2" xfId="4831" xr:uid="{00000000-0005-0000-0000-000069130000}"/>
    <cellStyle name="20% - Accent5 2 7 4 2 2" xfId="4832" xr:uid="{00000000-0005-0000-0000-00006A130000}"/>
    <cellStyle name="20% - Accent5 2 7 4 2 2 2" xfId="4833" xr:uid="{00000000-0005-0000-0000-00006B130000}"/>
    <cellStyle name="20% - Accent5 2 7 4 2 3" xfId="4834" xr:uid="{00000000-0005-0000-0000-00006C130000}"/>
    <cellStyle name="20% - Accent5 2 7 4 3" xfId="4835" xr:uid="{00000000-0005-0000-0000-00006D130000}"/>
    <cellStyle name="20% - Accent5 2 7 4 3 2" xfId="4836" xr:uid="{00000000-0005-0000-0000-00006E130000}"/>
    <cellStyle name="20% - Accent5 2 7 4 4" xfId="4837" xr:uid="{00000000-0005-0000-0000-00006F130000}"/>
    <cellStyle name="20% - Accent5 2 7 5" xfId="4838" xr:uid="{00000000-0005-0000-0000-000070130000}"/>
    <cellStyle name="20% - Accent5 2 7 5 2" xfId="4839" xr:uid="{00000000-0005-0000-0000-000071130000}"/>
    <cellStyle name="20% - Accent5 2 7 5 2 2" xfId="4840" xr:uid="{00000000-0005-0000-0000-000072130000}"/>
    <cellStyle name="20% - Accent5 2 7 5 3" xfId="4841" xr:uid="{00000000-0005-0000-0000-000073130000}"/>
    <cellStyle name="20% - Accent5 2 7 6" xfId="4842" xr:uid="{00000000-0005-0000-0000-000074130000}"/>
    <cellStyle name="20% - Accent5 2 7 6 2" xfId="4843" xr:uid="{00000000-0005-0000-0000-000075130000}"/>
    <cellStyle name="20% - Accent5 2 7 7" xfId="4844" xr:uid="{00000000-0005-0000-0000-000076130000}"/>
    <cellStyle name="20% - Accent5 2 8" xfId="4845" xr:uid="{00000000-0005-0000-0000-000077130000}"/>
    <cellStyle name="20% - Accent5 2 8 2" xfId="4846" xr:uid="{00000000-0005-0000-0000-000078130000}"/>
    <cellStyle name="20% - Accent5 2 8 2 2" xfId="4847" xr:uid="{00000000-0005-0000-0000-000079130000}"/>
    <cellStyle name="20% - Accent5 2 8 2 2 2" xfId="4848" xr:uid="{00000000-0005-0000-0000-00007A130000}"/>
    <cellStyle name="20% - Accent5 2 8 2 2 2 2" xfId="4849" xr:uid="{00000000-0005-0000-0000-00007B130000}"/>
    <cellStyle name="20% - Accent5 2 8 2 2 3" xfId="4850" xr:uid="{00000000-0005-0000-0000-00007C130000}"/>
    <cellStyle name="20% - Accent5 2 8 2 3" xfId="4851" xr:uid="{00000000-0005-0000-0000-00007D130000}"/>
    <cellStyle name="20% - Accent5 2 8 2 3 2" xfId="4852" xr:uid="{00000000-0005-0000-0000-00007E130000}"/>
    <cellStyle name="20% - Accent5 2 8 2 4" xfId="4853" xr:uid="{00000000-0005-0000-0000-00007F130000}"/>
    <cellStyle name="20% - Accent5 2 8 3" xfId="4854" xr:uid="{00000000-0005-0000-0000-000080130000}"/>
    <cellStyle name="20% - Accent5 2 8 3 2" xfId="4855" xr:uid="{00000000-0005-0000-0000-000081130000}"/>
    <cellStyle name="20% - Accent5 2 8 3 2 2" xfId="4856" xr:uid="{00000000-0005-0000-0000-000082130000}"/>
    <cellStyle name="20% - Accent5 2 8 3 3" xfId="4857" xr:uid="{00000000-0005-0000-0000-000083130000}"/>
    <cellStyle name="20% - Accent5 2 8 4" xfId="4858" xr:uid="{00000000-0005-0000-0000-000084130000}"/>
    <cellStyle name="20% - Accent5 2 8 4 2" xfId="4859" xr:uid="{00000000-0005-0000-0000-000085130000}"/>
    <cellStyle name="20% - Accent5 2 8 5" xfId="4860" xr:uid="{00000000-0005-0000-0000-000086130000}"/>
    <cellStyle name="20% - Accent5 2 9" xfId="4861" xr:uid="{00000000-0005-0000-0000-000087130000}"/>
    <cellStyle name="20% - Accent5 2 9 2" xfId="4862" xr:uid="{00000000-0005-0000-0000-000088130000}"/>
    <cellStyle name="20% - Accent5 2 9 2 2" xfId="4863" xr:uid="{00000000-0005-0000-0000-000089130000}"/>
    <cellStyle name="20% - Accent5 2 9 2 2 2" xfId="4864" xr:uid="{00000000-0005-0000-0000-00008A130000}"/>
    <cellStyle name="20% - Accent5 2 9 2 2 2 2" xfId="4865" xr:uid="{00000000-0005-0000-0000-00008B130000}"/>
    <cellStyle name="20% - Accent5 2 9 2 2 3" xfId="4866" xr:uid="{00000000-0005-0000-0000-00008C130000}"/>
    <cellStyle name="20% - Accent5 2 9 2 3" xfId="4867" xr:uid="{00000000-0005-0000-0000-00008D130000}"/>
    <cellStyle name="20% - Accent5 2 9 2 3 2" xfId="4868" xr:uid="{00000000-0005-0000-0000-00008E130000}"/>
    <cellStyle name="20% - Accent5 2 9 2 4" xfId="4869" xr:uid="{00000000-0005-0000-0000-00008F130000}"/>
    <cellStyle name="20% - Accent5 2 9 3" xfId="4870" xr:uid="{00000000-0005-0000-0000-000090130000}"/>
    <cellStyle name="20% - Accent5 2 9 3 2" xfId="4871" xr:uid="{00000000-0005-0000-0000-000091130000}"/>
    <cellStyle name="20% - Accent5 2 9 3 2 2" xfId="4872" xr:uid="{00000000-0005-0000-0000-000092130000}"/>
    <cellStyle name="20% - Accent5 2 9 3 3" xfId="4873" xr:uid="{00000000-0005-0000-0000-000093130000}"/>
    <cellStyle name="20% - Accent5 2 9 4" xfId="4874" xr:uid="{00000000-0005-0000-0000-000094130000}"/>
    <cellStyle name="20% - Accent5 2 9 4 2" xfId="4875" xr:uid="{00000000-0005-0000-0000-000095130000}"/>
    <cellStyle name="20% - Accent5 2 9 5" xfId="4876" xr:uid="{00000000-0005-0000-0000-000096130000}"/>
    <cellStyle name="20% - Accent5 3" xfId="4877" xr:uid="{00000000-0005-0000-0000-000097130000}"/>
    <cellStyle name="20% - Accent5 3 2" xfId="4878" xr:uid="{00000000-0005-0000-0000-000098130000}"/>
    <cellStyle name="20% - Accent5 3 2 2" xfId="4879" xr:uid="{00000000-0005-0000-0000-000099130000}"/>
    <cellStyle name="20% - Accent5 3 2 2 2" xfId="4880" xr:uid="{00000000-0005-0000-0000-00009A130000}"/>
    <cellStyle name="20% - Accent5 3 2 2 2 2" xfId="4881" xr:uid="{00000000-0005-0000-0000-00009B130000}"/>
    <cellStyle name="20% - Accent5 3 2 2 2 2 2" xfId="4882" xr:uid="{00000000-0005-0000-0000-00009C130000}"/>
    <cellStyle name="20% - Accent5 3 2 2 2 2 2 2" xfId="4883" xr:uid="{00000000-0005-0000-0000-00009D130000}"/>
    <cellStyle name="20% - Accent5 3 2 2 2 2 2 2 2" xfId="4884" xr:uid="{00000000-0005-0000-0000-00009E130000}"/>
    <cellStyle name="20% - Accent5 3 2 2 2 2 2 2 2 2" xfId="4885" xr:uid="{00000000-0005-0000-0000-00009F130000}"/>
    <cellStyle name="20% - Accent5 3 2 2 2 2 2 2 3" xfId="4886" xr:uid="{00000000-0005-0000-0000-0000A0130000}"/>
    <cellStyle name="20% - Accent5 3 2 2 2 2 2 3" xfId="4887" xr:uid="{00000000-0005-0000-0000-0000A1130000}"/>
    <cellStyle name="20% - Accent5 3 2 2 2 2 2 3 2" xfId="4888" xr:uid="{00000000-0005-0000-0000-0000A2130000}"/>
    <cellStyle name="20% - Accent5 3 2 2 2 2 2 4" xfId="4889" xr:uid="{00000000-0005-0000-0000-0000A3130000}"/>
    <cellStyle name="20% - Accent5 3 2 2 2 2 3" xfId="4890" xr:uid="{00000000-0005-0000-0000-0000A4130000}"/>
    <cellStyle name="20% - Accent5 3 2 2 2 2 3 2" xfId="4891" xr:uid="{00000000-0005-0000-0000-0000A5130000}"/>
    <cellStyle name="20% - Accent5 3 2 2 2 2 3 2 2" xfId="4892" xr:uid="{00000000-0005-0000-0000-0000A6130000}"/>
    <cellStyle name="20% - Accent5 3 2 2 2 2 3 3" xfId="4893" xr:uid="{00000000-0005-0000-0000-0000A7130000}"/>
    <cellStyle name="20% - Accent5 3 2 2 2 2 4" xfId="4894" xr:uid="{00000000-0005-0000-0000-0000A8130000}"/>
    <cellStyle name="20% - Accent5 3 2 2 2 2 4 2" xfId="4895" xr:uid="{00000000-0005-0000-0000-0000A9130000}"/>
    <cellStyle name="20% - Accent5 3 2 2 2 2 5" xfId="4896" xr:uid="{00000000-0005-0000-0000-0000AA130000}"/>
    <cellStyle name="20% - Accent5 3 2 2 2 3" xfId="4897" xr:uid="{00000000-0005-0000-0000-0000AB130000}"/>
    <cellStyle name="20% - Accent5 3 2 2 2 3 2" xfId="4898" xr:uid="{00000000-0005-0000-0000-0000AC130000}"/>
    <cellStyle name="20% - Accent5 3 2 2 2 3 2 2" xfId="4899" xr:uid="{00000000-0005-0000-0000-0000AD130000}"/>
    <cellStyle name="20% - Accent5 3 2 2 2 3 2 2 2" xfId="4900" xr:uid="{00000000-0005-0000-0000-0000AE130000}"/>
    <cellStyle name="20% - Accent5 3 2 2 2 3 2 2 2 2" xfId="4901" xr:uid="{00000000-0005-0000-0000-0000AF130000}"/>
    <cellStyle name="20% - Accent5 3 2 2 2 3 2 2 3" xfId="4902" xr:uid="{00000000-0005-0000-0000-0000B0130000}"/>
    <cellStyle name="20% - Accent5 3 2 2 2 3 2 3" xfId="4903" xr:uid="{00000000-0005-0000-0000-0000B1130000}"/>
    <cellStyle name="20% - Accent5 3 2 2 2 3 2 3 2" xfId="4904" xr:uid="{00000000-0005-0000-0000-0000B2130000}"/>
    <cellStyle name="20% - Accent5 3 2 2 2 3 2 4" xfId="4905" xr:uid="{00000000-0005-0000-0000-0000B3130000}"/>
    <cellStyle name="20% - Accent5 3 2 2 2 3 3" xfId="4906" xr:uid="{00000000-0005-0000-0000-0000B4130000}"/>
    <cellStyle name="20% - Accent5 3 2 2 2 3 3 2" xfId="4907" xr:uid="{00000000-0005-0000-0000-0000B5130000}"/>
    <cellStyle name="20% - Accent5 3 2 2 2 3 3 2 2" xfId="4908" xr:uid="{00000000-0005-0000-0000-0000B6130000}"/>
    <cellStyle name="20% - Accent5 3 2 2 2 3 3 3" xfId="4909" xr:uid="{00000000-0005-0000-0000-0000B7130000}"/>
    <cellStyle name="20% - Accent5 3 2 2 2 3 4" xfId="4910" xr:uid="{00000000-0005-0000-0000-0000B8130000}"/>
    <cellStyle name="20% - Accent5 3 2 2 2 3 4 2" xfId="4911" xr:uid="{00000000-0005-0000-0000-0000B9130000}"/>
    <cellStyle name="20% - Accent5 3 2 2 2 3 5" xfId="4912" xr:uid="{00000000-0005-0000-0000-0000BA130000}"/>
    <cellStyle name="20% - Accent5 3 2 2 2 4" xfId="4913" xr:uid="{00000000-0005-0000-0000-0000BB130000}"/>
    <cellStyle name="20% - Accent5 3 2 2 2 4 2" xfId="4914" xr:uid="{00000000-0005-0000-0000-0000BC130000}"/>
    <cellStyle name="20% - Accent5 3 2 2 2 4 2 2" xfId="4915" xr:uid="{00000000-0005-0000-0000-0000BD130000}"/>
    <cellStyle name="20% - Accent5 3 2 2 2 4 2 2 2" xfId="4916" xr:uid="{00000000-0005-0000-0000-0000BE130000}"/>
    <cellStyle name="20% - Accent5 3 2 2 2 4 2 3" xfId="4917" xr:uid="{00000000-0005-0000-0000-0000BF130000}"/>
    <cellStyle name="20% - Accent5 3 2 2 2 4 3" xfId="4918" xr:uid="{00000000-0005-0000-0000-0000C0130000}"/>
    <cellStyle name="20% - Accent5 3 2 2 2 4 3 2" xfId="4919" xr:uid="{00000000-0005-0000-0000-0000C1130000}"/>
    <cellStyle name="20% - Accent5 3 2 2 2 4 4" xfId="4920" xr:uid="{00000000-0005-0000-0000-0000C2130000}"/>
    <cellStyle name="20% - Accent5 3 2 2 2 5" xfId="4921" xr:uid="{00000000-0005-0000-0000-0000C3130000}"/>
    <cellStyle name="20% - Accent5 3 2 2 2 5 2" xfId="4922" xr:uid="{00000000-0005-0000-0000-0000C4130000}"/>
    <cellStyle name="20% - Accent5 3 2 2 2 5 2 2" xfId="4923" xr:uid="{00000000-0005-0000-0000-0000C5130000}"/>
    <cellStyle name="20% - Accent5 3 2 2 2 5 3" xfId="4924" xr:uid="{00000000-0005-0000-0000-0000C6130000}"/>
    <cellStyle name="20% - Accent5 3 2 2 2 6" xfId="4925" xr:uid="{00000000-0005-0000-0000-0000C7130000}"/>
    <cellStyle name="20% - Accent5 3 2 2 2 6 2" xfId="4926" xr:uid="{00000000-0005-0000-0000-0000C8130000}"/>
    <cellStyle name="20% - Accent5 3 2 2 2 7" xfId="4927" xr:uid="{00000000-0005-0000-0000-0000C9130000}"/>
    <cellStyle name="20% - Accent5 3 2 2 3" xfId="4928" xr:uid="{00000000-0005-0000-0000-0000CA130000}"/>
    <cellStyle name="20% - Accent5 3 2 2 3 2" xfId="4929" xr:uid="{00000000-0005-0000-0000-0000CB130000}"/>
    <cellStyle name="20% - Accent5 3 2 2 3 2 2" xfId="4930" xr:uid="{00000000-0005-0000-0000-0000CC130000}"/>
    <cellStyle name="20% - Accent5 3 2 2 3 2 2 2" xfId="4931" xr:uid="{00000000-0005-0000-0000-0000CD130000}"/>
    <cellStyle name="20% - Accent5 3 2 2 3 2 2 2 2" xfId="4932" xr:uid="{00000000-0005-0000-0000-0000CE130000}"/>
    <cellStyle name="20% - Accent5 3 2 2 3 2 2 3" xfId="4933" xr:uid="{00000000-0005-0000-0000-0000CF130000}"/>
    <cellStyle name="20% - Accent5 3 2 2 3 2 3" xfId="4934" xr:uid="{00000000-0005-0000-0000-0000D0130000}"/>
    <cellStyle name="20% - Accent5 3 2 2 3 2 3 2" xfId="4935" xr:uid="{00000000-0005-0000-0000-0000D1130000}"/>
    <cellStyle name="20% - Accent5 3 2 2 3 2 4" xfId="4936" xr:uid="{00000000-0005-0000-0000-0000D2130000}"/>
    <cellStyle name="20% - Accent5 3 2 2 3 3" xfId="4937" xr:uid="{00000000-0005-0000-0000-0000D3130000}"/>
    <cellStyle name="20% - Accent5 3 2 2 3 3 2" xfId="4938" xr:uid="{00000000-0005-0000-0000-0000D4130000}"/>
    <cellStyle name="20% - Accent5 3 2 2 3 3 2 2" xfId="4939" xr:uid="{00000000-0005-0000-0000-0000D5130000}"/>
    <cellStyle name="20% - Accent5 3 2 2 3 3 3" xfId="4940" xr:uid="{00000000-0005-0000-0000-0000D6130000}"/>
    <cellStyle name="20% - Accent5 3 2 2 3 4" xfId="4941" xr:uid="{00000000-0005-0000-0000-0000D7130000}"/>
    <cellStyle name="20% - Accent5 3 2 2 3 4 2" xfId="4942" xr:uid="{00000000-0005-0000-0000-0000D8130000}"/>
    <cellStyle name="20% - Accent5 3 2 2 3 5" xfId="4943" xr:uid="{00000000-0005-0000-0000-0000D9130000}"/>
    <cellStyle name="20% - Accent5 3 2 2 4" xfId="4944" xr:uid="{00000000-0005-0000-0000-0000DA130000}"/>
    <cellStyle name="20% - Accent5 3 2 2 4 2" xfId="4945" xr:uid="{00000000-0005-0000-0000-0000DB130000}"/>
    <cellStyle name="20% - Accent5 3 2 2 4 2 2" xfId="4946" xr:uid="{00000000-0005-0000-0000-0000DC130000}"/>
    <cellStyle name="20% - Accent5 3 2 2 4 2 2 2" xfId="4947" xr:uid="{00000000-0005-0000-0000-0000DD130000}"/>
    <cellStyle name="20% - Accent5 3 2 2 4 2 2 2 2" xfId="4948" xr:uid="{00000000-0005-0000-0000-0000DE130000}"/>
    <cellStyle name="20% - Accent5 3 2 2 4 2 2 3" xfId="4949" xr:uid="{00000000-0005-0000-0000-0000DF130000}"/>
    <cellStyle name="20% - Accent5 3 2 2 4 2 3" xfId="4950" xr:uid="{00000000-0005-0000-0000-0000E0130000}"/>
    <cellStyle name="20% - Accent5 3 2 2 4 2 3 2" xfId="4951" xr:uid="{00000000-0005-0000-0000-0000E1130000}"/>
    <cellStyle name="20% - Accent5 3 2 2 4 2 4" xfId="4952" xr:uid="{00000000-0005-0000-0000-0000E2130000}"/>
    <cellStyle name="20% - Accent5 3 2 2 4 3" xfId="4953" xr:uid="{00000000-0005-0000-0000-0000E3130000}"/>
    <cellStyle name="20% - Accent5 3 2 2 4 3 2" xfId="4954" xr:uid="{00000000-0005-0000-0000-0000E4130000}"/>
    <cellStyle name="20% - Accent5 3 2 2 4 3 2 2" xfId="4955" xr:uid="{00000000-0005-0000-0000-0000E5130000}"/>
    <cellStyle name="20% - Accent5 3 2 2 4 3 3" xfId="4956" xr:uid="{00000000-0005-0000-0000-0000E6130000}"/>
    <cellStyle name="20% - Accent5 3 2 2 4 4" xfId="4957" xr:uid="{00000000-0005-0000-0000-0000E7130000}"/>
    <cellStyle name="20% - Accent5 3 2 2 4 4 2" xfId="4958" xr:uid="{00000000-0005-0000-0000-0000E8130000}"/>
    <cellStyle name="20% - Accent5 3 2 2 4 5" xfId="4959" xr:uid="{00000000-0005-0000-0000-0000E9130000}"/>
    <cellStyle name="20% - Accent5 3 2 2 5" xfId="4960" xr:uid="{00000000-0005-0000-0000-0000EA130000}"/>
    <cellStyle name="20% - Accent5 3 2 2 5 2" xfId="4961" xr:uid="{00000000-0005-0000-0000-0000EB130000}"/>
    <cellStyle name="20% - Accent5 3 2 2 5 2 2" xfId="4962" xr:uid="{00000000-0005-0000-0000-0000EC130000}"/>
    <cellStyle name="20% - Accent5 3 2 2 5 2 2 2" xfId="4963" xr:uid="{00000000-0005-0000-0000-0000ED130000}"/>
    <cellStyle name="20% - Accent5 3 2 2 5 2 3" xfId="4964" xr:uid="{00000000-0005-0000-0000-0000EE130000}"/>
    <cellStyle name="20% - Accent5 3 2 2 5 3" xfId="4965" xr:uid="{00000000-0005-0000-0000-0000EF130000}"/>
    <cellStyle name="20% - Accent5 3 2 2 5 3 2" xfId="4966" xr:uid="{00000000-0005-0000-0000-0000F0130000}"/>
    <cellStyle name="20% - Accent5 3 2 2 5 4" xfId="4967" xr:uid="{00000000-0005-0000-0000-0000F1130000}"/>
    <cellStyle name="20% - Accent5 3 2 2 6" xfId="4968" xr:uid="{00000000-0005-0000-0000-0000F2130000}"/>
    <cellStyle name="20% - Accent5 3 2 2 6 2" xfId="4969" xr:uid="{00000000-0005-0000-0000-0000F3130000}"/>
    <cellStyle name="20% - Accent5 3 2 2 6 2 2" xfId="4970" xr:uid="{00000000-0005-0000-0000-0000F4130000}"/>
    <cellStyle name="20% - Accent5 3 2 2 6 3" xfId="4971" xr:uid="{00000000-0005-0000-0000-0000F5130000}"/>
    <cellStyle name="20% - Accent5 3 2 2 7" xfId="4972" xr:uid="{00000000-0005-0000-0000-0000F6130000}"/>
    <cellStyle name="20% - Accent5 3 2 2 7 2" xfId="4973" xr:uid="{00000000-0005-0000-0000-0000F7130000}"/>
    <cellStyle name="20% - Accent5 3 2 2 8" xfId="4974" xr:uid="{00000000-0005-0000-0000-0000F8130000}"/>
    <cellStyle name="20% - Accent5 3 2 3" xfId="4975" xr:uid="{00000000-0005-0000-0000-0000F9130000}"/>
    <cellStyle name="20% - Accent5 3 2 3 2" xfId="4976" xr:uid="{00000000-0005-0000-0000-0000FA130000}"/>
    <cellStyle name="20% - Accent5 3 2 3 2 2" xfId="4977" xr:uid="{00000000-0005-0000-0000-0000FB130000}"/>
    <cellStyle name="20% - Accent5 3 2 3 2 2 2" xfId="4978" xr:uid="{00000000-0005-0000-0000-0000FC130000}"/>
    <cellStyle name="20% - Accent5 3 2 3 2 2 2 2" xfId="4979" xr:uid="{00000000-0005-0000-0000-0000FD130000}"/>
    <cellStyle name="20% - Accent5 3 2 3 2 2 2 2 2" xfId="4980" xr:uid="{00000000-0005-0000-0000-0000FE130000}"/>
    <cellStyle name="20% - Accent5 3 2 3 2 2 2 3" xfId="4981" xr:uid="{00000000-0005-0000-0000-0000FF130000}"/>
    <cellStyle name="20% - Accent5 3 2 3 2 2 3" xfId="4982" xr:uid="{00000000-0005-0000-0000-000000140000}"/>
    <cellStyle name="20% - Accent5 3 2 3 2 2 3 2" xfId="4983" xr:uid="{00000000-0005-0000-0000-000001140000}"/>
    <cellStyle name="20% - Accent5 3 2 3 2 2 4" xfId="4984" xr:uid="{00000000-0005-0000-0000-000002140000}"/>
    <cellStyle name="20% - Accent5 3 2 3 2 3" xfId="4985" xr:uid="{00000000-0005-0000-0000-000003140000}"/>
    <cellStyle name="20% - Accent5 3 2 3 2 3 2" xfId="4986" xr:uid="{00000000-0005-0000-0000-000004140000}"/>
    <cellStyle name="20% - Accent5 3 2 3 2 3 2 2" xfId="4987" xr:uid="{00000000-0005-0000-0000-000005140000}"/>
    <cellStyle name="20% - Accent5 3 2 3 2 3 3" xfId="4988" xr:uid="{00000000-0005-0000-0000-000006140000}"/>
    <cellStyle name="20% - Accent5 3 2 3 2 4" xfId="4989" xr:uid="{00000000-0005-0000-0000-000007140000}"/>
    <cellStyle name="20% - Accent5 3 2 3 2 4 2" xfId="4990" xr:uid="{00000000-0005-0000-0000-000008140000}"/>
    <cellStyle name="20% - Accent5 3 2 3 2 5" xfId="4991" xr:uid="{00000000-0005-0000-0000-000009140000}"/>
    <cellStyle name="20% - Accent5 3 2 3 3" xfId="4992" xr:uid="{00000000-0005-0000-0000-00000A140000}"/>
    <cellStyle name="20% - Accent5 3 2 3 3 2" xfId="4993" xr:uid="{00000000-0005-0000-0000-00000B140000}"/>
    <cellStyle name="20% - Accent5 3 2 3 3 2 2" xfId="4994" xr:uid="{00000000-0005-0000-0000-00000C140000}"/>
    <cellStyle name="20% - Accent5 3 2 3 3 2 2 2" xfId="4995" xr:uid="{00000000-0005-0000-0000-00000D140000}"/>
    <cellStyle name="20% - Accent5 3 2 3 3 2 2 2 2" xfId="4996" xr:uid="{00000000-0005-0000-0000-00000E140000}"/>
    <cellStyle name="20% - Accent5 3 2 3 3 2 2 3" xfId="4997" xr:uid="{00000000-0005-0000-0000-00000F140000}"/>
    <cellStyle name="20% - Accent5 3 2 3 3 2 3" xfId="4998" xr:uid="{00000000-0005-0000-0000-000010140000}"/>
    <cellStyle name="20% - Accent5 3 2 3 3 2 3 2" xfId="4999" xr:uid="{00000000-0005-0000-0000-000011140000}"/>
    <cellStyle name="20% - Accent5 3 2 3 3 2 4" xfId="5000" xr:uid="{00000000-0005-0000-0000-000012140000}"/>
    <cellStyle name="20% - Accent5 3 2 3 3 3" xfId="5001" xr:uid="{00000000-0005-0000-0000-000013140000}"/>
    <cellStyle name="20% - Accent5 3 2 3 3 3 2" xfId="5002" xr:uid="{00000000-0005-0000-0000-000014140000}"/>
    <cellStyle name="20% - Accent5 3 2 3 3 3 2 2" xfId="5003" xr:uid="{00000000-0005-0000-0000-000015140000}"/>
    <cellStyle name="20% - Accent5 3 2 3 3 3 3" xfId="5004" xr:uid="{00000000-0005-0000-0000-000016140000}"/>
    <cellStyle name="20% - Accent5 3 2 3 3 4" xfId="5005" xr:uid="{00000000-0005-0000-0000-000017140000}"/>
    <cellStyle name="20% - Accent5 3 2 3 3 4 2" xfId="5006" xr:uid="{00000000-0005-0000-0000-000018140000}"/>
    <cellStyle name="20% - Accent5 3 2 3 3 5" xfId="5007" xr:uid="{00000000-0005-0000-0000-000019140000}"/>
    <cellStyle name="20% - Accent5 3 2 3 4" xfId="5008" xr:uid="{00000000-0005-0000-0000-00001A140000}"/>
    <cellStyle name="20% - Accent5 3 2 3 4 2" xfId="5009" xr:uid="{00000000-0005-0000-0000-00001B140000}"/>
    <cellStyle name="20% - Accent5 3 2 3 4 2 2" xfId="5010" xr:uid="{00000000-0005-0000-0000-00001C140000}"/>
    <cellStyle name="20% - Accent5 3 2 3 4 2 2 2" xfId="5011" xr:uid="{00000000-0005-0000-0000-00001D140000}"/>
    <cellStyle name="20% - Accent5 3 2 3 4 2 3" xfId="5012" xr:uid="{00000000-0005-0000-0000-00001E140000}"/>
    <cellStyle name="20% - Accent5 3 2 3 4 3" xfId="5013" xr:uid="{00000000-0005-0000-0000-00001F140000}"/>
    <cellStyle name="20% - Accent5 3 2 3 4 3 2" xfId="5014" xr:uid="{00000000-0005-0000-0000-000020140000}"/>
    <cellStyle name="20% - Accent5 3 2 3 4 4" xfId="5015" xr:uid="{00000000-0005-0000-0000-000021140000}"/>
    <cellStyle name="20% - Accent5 3 2 3 5" xfId="5016" xr:uid="{00000000-0005-0000-0000-000022140000}"/>
    <cellStyle name="20% - Accent5 3 2 3 5 2" xfId="5017" xr:uid="{00000000-0005-0000-0000-000023140000}"/>
    <cellStyle name="20% - Accent5 3 2 3 5 2 2" xfId="5018" xr:uid="{00000000-0005-0000-0000-000024140000}"/>
    <cellStyle name="20% - Accent5 3 2 3 5 3" xfId="5019" xr:uid="{00000000-0005-0000-0000-000025140000}"/>
    <cellStyle name="20% - Accent5 3 2 3 6" xfId="5020" xr:uid="{00000000-0005-0000-0000-000026140000}"/>
    <cellStyle name="20% - Accent5 3 2 3 6 2" xfId="5021" xr:uid="{00000000-0005-0000-0000-000027140000}"/>
    <cellStyle name="20% - Accent5 3 2 3 7" xfId="5022" xr:uid="{00000000-0005-0000-0000-000028140000}"/>
    <cellStyle name="20% - Accent5 3 2 4" xfId="5023" xr:uid="{00000000-0005-0000-0000-000029140000}"/>
    <cellStyle name="20% - Accent5 3 2 4 2" xfId="5024" xr:uid="{00000000-0005-0000-0000-00002A140000}"/>
    <cellStyle name="20% - Accent5 3 2 4 2 2" xfId="5025" xr:uid="{00000000-0005-0000-0000-00002B140000}"/>
    <cellStyle name="20% - Accent5 3 2 4 2 2 2" xfId="5026" xr:uid="{00000000-0005-0000-0000-00002C140000}"/>
    <cellStyle name="20% - Accent5 3 2 4 2 2 2 2" xfId="5027" xr:uid="{00000000-0005-0000-0000-00002D140000}"/>
    <cellStyle name="20% - Accent5 3 2 4 2 2 3" xfId="5028" xr:uid="{00000000-0005-0000-0000-00002E140000}"/>
    <cellStyle name="20% - Accent5 3 2 4 2 3" xfId="5029" xr:uid="{00000000-0005-0000-0000-00002F140000}"/>
    <cellStyle name="20% - Accent5 3 2 4 2 3 2" xfId="5030" xr:uid="{00000000-0005-0000-0000-000030140000}"/>
    <cellStyle name="20% - Accent5 3 2 4 2 4" xfId="5031" xr:uid="{00000000-0005-0000-0000-000031140000}"/>
    <cellStyle name="20% - Accent5 3 2 4 3" xfId="5032" xr:uid="{00000000-0005-0000-0000-000032140000}"/>
    <cellStyle name="20% - Accent5 3 2 4 3 2" xfId="5033" xr:uid="{00000000-0005-0000-0000-000033140000}"/>
    <cellStyle name="20% - Accent5 3 2 4 3 2 2" xfId="5034" xr:uid="{00000000-0005-0000-0000-000034140000}"/>
    <cellStyle name="20% - Accent5 3 2 4 3 3" xfId="5035" xr:uid="{00000000-0005-0000-0000-000035140000}"/>
    <cellStyle name="20% - Accent5 3 2 4 4" xfId="5036" xr:uid="{00000000-0005-0000-0000-000036140000}"/>
    <cellStyle name="20% - Accent5 3 2 4 4 2" xfId="5037" xr:uid="{00000000-0005-0000-0000-000037140000}"/>
    <cellStyle name="20% - Accent5 3 2 4 5" xfId="5038" xr:uid="{00000000-0005-0000-0000-000038140000}"/>
    <cellStyle name="20% - Accent5 3 2 5" xfId="5039" xr:uid="{00000000-0005-0000-0000-000039140000}"/>
    <cellStyle name="20% - Accent5 3 2 5 2" xfId="5040" xr:uid="{00000000-0005-0000-0000-00003A140000}"/>
    <cellStyle name="20% - Accent5 3 2 5 2 2" xfId="5041" xr:uid="{00000000-0005-0000-0000-00003B140000}"/>
    <cellStyle name="20% - Accent5 3 2 5 2 2 2" xfId="5042" xr:uid="{00000000-0005-0000-0000-00003C140000}"/>
    <cellStyle name="20% - Accent5 3 2 5 2 2 2 2" xfId="5043" xr:uid="{00000000-0005-0000-0000-00003D140000}"/>
    <cellStyle name="20% - Accent5 3 2 5 2 2 3" xfId="5044" xr:uid="{00000000-0005-0000-0000-00003E140000}"/>
    <cellStyle name="20% - Accent5 3 2 5 2 3" xfId="5045" xr:uid="{00000000-0005-0000-0000-00003F140000}"/>
    <cellStyle name="20% - Accent5 3 2 5 2 3 2" xfId="5046" xr:uid="{00000000-0005-0000-0000-000040140000}"/>
    <cellStyle name="20% - Accent5 3 2 5 2 4" xfId="5047" xr:uid="{00000000-0005-0000-0000-000041140000}"/>
    <cellStyle name="20% - Accent5 3 2 5 3" xfId="5048" xr:uid="{00000000-0005-0000-0000-000042140000}"/>
    <cellStyle name="20% - Accent5 3 2 5 3 2" xfId="5049" xr:uid="{00000000-0005-0000-0000-000043140000}"/>
    <cellStyle name="20% - Accent5 3 2 5 3 2 2" xfId="5050" xr:uid="{00000000-0005-0000-0000-000044140000}"/>
    <cellStyle name="20% - Accent5 3 2 5 3 3" xfId="5051" xr:uid="{00000000-0005-0000-0000-000045140000}"/>
    <cellStyle name="20% - Accent5 3 2 5 4" xfId="5052" xr:uid="{00000000-0005-0000-0000-000046140000}"/>
    <cellStyle name="20% - Accent5 3 2 5 4 2" xfId="5053" xr:uid="{00000000-0005-0000-0000-000047140000}"/>
    <cellStyle name="20% - Accent5 3 2 5 5" xfId="5054" xr:uid="{00000000-0005-0000-0000-000048140000}"/>
    <cellStyle name="20% - Accent5 3 2 6" xfId="5055" xr:uid="{00000000-0005-0000-0000-000049140000}"/>
    <cellStyle name="20% - Accent5 3 2 6 2" xfId="5056" xr:uid="{00000000-0005-0000-0000-00004A140000}"/>
    <cellStyle name="20% - Accent5 3 2 6 2 2" xfId="5057" xr:uid="{00000000-0005-0000-0000-00004B140000}"/>
    <cellStyle name="20% - Accent5 3 2 6 2 2 2" xfId="5058" xr:uid="{00000000-0005-0000-0000-00004C140000}"/>
    <cellStyle name="20% - Accent5 3 2 6 2 3" xfId="5059" xr:uid="{00000000-0005-0000-0000-00004D140000}"/>
    <cellStyle name="20% - Accent5 3 2 6 3" xfId="5060" xr:uid="{00000000-0005-0000-0000-00004E140000}"/>
    <cellStyle name="20% - Accent5 3 2 6 3 2" xfId="5061" xr:uid="{00000000-0005-0000-0000-00004F140000}"/>
    <cellStyle name="20% - Accent5 3 2 6 4" xfId="5062" xr:uid="{00000000-0005-0000-0000-000050140000}"/>
    <cellStyle name="20% - Accent5 3 2 7" xfId="5063" xr:uid="{00000000-0005-0000-0000-000051140000}"/>
    <cellStyle name="20% - Accent5 3 2 7 2" xfId="5064" xr:uid="{00000000-0005-0000-0000-000052140000}"/>
    <cellStyle name="20% - Accent5 3 2 7 2 2" xfId="5065" xr:uid="{00000000-0005-0000-0000-000053140000}"/>
    <cellStyle name="20% - Accent5 3 2 7 3" xfId="5066" xr:uid="{00000000-0005-0000-0000-000054140000}"/>
    <cellStyle name="20% - Accent5 3 2 8" xfId="5067" xr:uid="{00000000-0005-0000-0000-000055140000}"/>
    <cellStyle name="20% - Accent5 3 2 8 2" xfId="5068" xr:uid="{00000000-0005-0000-0000-000056140000}"/>
    <cellStyle name="20% - Accent5 3 2 9" xfId="5069" xr:uid="{00000000-0005-0000-0000-000057140000}"/>
    <cellStyle name="20% - Accent5 3 3" xfId="5070" xr:uid="{00000000-0005-0000-0000-000058140000}"/>
    <cellStyle name="20% - Accent5 3 3 2" xfId="5071" xr:uid="{00000000-0005-0000-0000-000059140000}"/>
    <cellStyle name="20% - Accent5 3 3 2 2" xfId="5072" xr:uid="{00000000-0005-0000-0000-00005A140000}"/>
    <cellStyle name="20% - Accent5 3 3 2 2 2" xfId="5073" xr:uid="{00000000-0005-0000-0000-00005B140000}"/>
    <cellStyle name="20% - Accent5 3 3 2 2 2 2" xfId="5074" xr:uid="{00000000-0005-0000-0000-00005C140000}"/>
    <cellStyle name="20% - Accent5 3 3 2 2 3" xfId="5075" xr:uid="{00000000-0005-0000-0000-00005D140000}"/>
    <cellStyle name="20% - Accent5 3 3 2 3" xfId="5076" xr:uid="{00000000-0005-0000-0000-00005E140000}"/>
    <cellStyle name="20% - Accent5 3 3 2 3 2" xfId="5077" xr:uid="{00000000-0005-0000-0000-00005F140000}"/>
    <cellStyle name="20% - Accent5 3 3 2 4" xfId="5078" xr:uid="{00000000-0005-0000-0000-000060140000}"/>
    <cellStyle name="20% - Accent5 3 3 3" xfId="5079" xr:uid="{00000000-0005-0000-0000-000061140000}"/>
    <cellStyle name="20% - Accent5 3 3 3 2" xfId="5080" xr:uid="{00000000-0005-0000-0000-000062140000}"/>
    <cellStyle name="20% - Accent5 3 3 3 2 2" xfId="5081" xr:uid="{00000000-0005-0000-0000-000063140000}"/>
    <cellStyle name="20% - Accent5 3 3 3 3" xfId="5082" xr:uid="{00000000-0005-0000-0000-000064140000}"/>
    <cellStyle name="20% - Accent5 3 3 4" xfId="5083" xr:uid="{00000000-0005-0000-0000-000065140000}"/>
    <cellStyle name="20% - Accent5 3 3 4 2" xfId="5084" xr:uid="{00000000-0005-0000-0000-000066140000}"/>
    <cellStyle name="20% - Accent5 3 3 5" xfId="5085" xr:uid="{00000000-0005-0000-0000-000067140000}"/>
    <cellStyle name="20% - Accent5 3 4" xfId="5086" xr:uid="{00000000-0005-0000-0000-000068140000}"/>
    <cellStyle name="20% - Accent5 3 4 2" xfId="5087" xr:uid="{00000000-0005-0000-0000-000069140000}"/>
    <cellStyle name="20% - Accent5 3 4 2 2" xfId="5088" xr:uid="{00000000-0005-0000-0000-00006A140000}"/>
    <cellStyle name="20% - Accent5 3 4 2 2 2" xfId="5089" xr:uid="{00000000-0005-0000-0000-00006B140000}"/>
    <cellStyle name="20% - Accent5 3 4 2 3" xfId="5090" xr:uid="{00000000-0005-0000-0000-00006C140000}"/>
    <cellStyle name="20% - Accent5 3 4 3" xfId="5091" xr:uid="{00000000-0005-0000-0000-00006D140000}"/>
    <cellStyle name="20% - Accent5 3 4 3 2" xfId="5092" xr:uid="{00000000-0005-0000-0000-00006E140000}"/>
    <cellStyle name="20% - Accent5 3 4 4" xfId="5093" xr:uid="{00000000-0005-0000-0000-00006F140000}"/>
    <cellStyle name="20% - Accent5 3 5" xfId="5094" xr:uid="{00000000-0005-0000-0000-000070140000}"/>
    <cellStyle name="20% - Accent5 4" xfId="5095" xr:uid="{00000000-0005-0000-0000-000071140000}"/>
    <cellStyle name="20% - Accent5 4 2" xfId="5096" xr:uid="{00000000-0005-0000-0000-000072140000}"/>
    <cellStyle name="20% - Accent5 4 2 2" xfId="5097" xr:uid="{00000000-0005-0000-0000-000073140000}"/>
    <cellStyle name="20% - Accent5 4 2 2 2" xfId="5098" xr:uid="{00000000-0005-0000-0000-000074140000}"/>
    <cellStyle name="20% - Accent5 4 2 2 2 2" xfId="5099" xr:uid="{00000000-0005-0000-0000-000075140000}"/>
    <cellStyle name="20% - Accent5 4 2 2 2 2 2" xfId="5100" xr:uid="{00000000-0005-0000-0000-000076140000}"/>
    <cellStyle name="20% - Accent5 4 2 2 2 3" xfId="5101" xr:uid="{00000000-0005-0000-0000-000077140000}"/>
    <cellStyle name="20% - Accent5 4 2 2 3" xfId="5102" xr:uid="{00000000-0005-0000-0000-000078140000}"/>
    <cellStyle name="20% - Accent5 4 2 2 3 2" xfId="5103" xr:uid="{00000000-0005-0000-0000-000079140000}"/>
    <cellStyle name="20% - Accent5 4 2 2 4" xfId="5104" xr:uid="{00000000-0005-0000-0000-00007A140000}"/>
    <cellStyle name="20% - Accent5 4 2 3" xfId="5105" xr:uid="{00000000-0005-0000-0000-00007B140000}"/>
    <cellStyle name="20% - Accent5 4 2 3 2" xfId="5106" xr:uid="{00000000-0005-0000-0000-00007C140000}"/>
    <cellStyle name="20% - Accent5 4 2 3 2 2" xfId="5107" xr:uid="{00000000-0005-0000-0000-00007D140000}"/>
    <cellStyle name="20% - Accent5 4 2 3 3" xfId="5108" xr:uid="{00000000-0005-0000-0000-00007E140000}"/>
    <cellStyle name="20% - Accent5 4 2 4" xfId="5109" xr:uid="{00000000-0005-0000-0000-00007F140000}"/>
    <cellStyle name="20% - Accent5 4 2 4 2" xfId="5110" xr:uid="{00000000-0005-0000-0000-000080140000}"/>
    <cellStyle name="20% - Accent5 4 2 5" xfId="5111" xr:uid="{00000000-0005-0000-0000-000081140000}"/>
    <cellStyle name="20% - Accent5 5" xfId="5112" xr:uid="{00000000-0005-0000-0000-000082140000}"/>
    <cellStyle name="20% - Accent5 5 2" xfId="5113" xr:uid="{00000000-0005-0000-0000-000083140000}"/>
    <cellStyle name="20% - Accent5 5 2 2" xfId="5114" xr:uid="{00000000-0005-0000-0000-000084140000}"/>
    <cellStyle name="20% - Accent5 5 2 2 2" xfId="5115" xr:uid="{00000000-0005-0000-0000-000085140000}"/>
    <cellStyle name="20% - Accent5 5 2 3" xfId="5116" xr:uid="{00000000-0005-0000-0000-000086140000}"/>
    <cellStyle name="20% - Accent5 5 3" xfId="5117" xr:uid="{00000000-0005-0000-0000-000087140000}"/>
    <cellStyle name="20% - Accent5 5 3 2" xfId="5118" xr:uid="{00000000-0005-0000-0000-000088140000}"/>
    <cellStyle name="20% - Accent5 5 4" xfId="5119" xr:uid="{00000000-0005-0000-0000-000089140000}"/>
    <cellStyle name="20% - Accent5 6" xfId="5120" xr:uid="{00000000-0005-0000-0000-00008A140000}"/>
    <cellStyle name="20% - Accent5 6 2" xfId="5121" xr:uid="{00000000-0005-0000-0000-00008B140000}"/>
    <cellStyle name="20% - Accent5 6 2 2" xfId="5122" xr:uid="{00000000-0005-0000-0000-00008C140000}"/>
    <cellStyle name="20% - Accent5 6 3" xfId="5123" xr:uid="{00000000-0005-0000-0000-00008D140000}"/>
    <cellStyle name="20% - Accent5 7" xfId="5124" xr:uid="{00000000-0005-0000-0000-00008E140000}"/>
    <cellStyle name="20% - Accent5 7 2" xfId="5125" xr:uid="{00000000-0005-0000-0000-00008F140000}"/>
    <cellStyle name="20% - Accent5 8" xfId="5126" xr:uid="{00000000-0005-0000-0000-000090140000}"/>
    <cellStyle name="20% - Accent6 2" xfId="5127" xr:uid="{00000000-0005-0000-0000-000091140000}"/>
    <cellStyle name="20% - Accent6 2 10" xfId="5128" xr:uid="{00000000-0005-0000-0000-000092140000}"/>
    <cellStyle name="20% - Accent6 2 10 2" xfId="5129" xr:uid="{00000000-0005-0000-0000-000093140000}"/>
    <cellStyle name="20% - Accent6 2 10 2 2" xfId="5130" xr:uid="{00000000-0005-0000-0000-000094140000}"/>
    <cellStyle name="20% - Accent6 2 10 2 2 2" xfId="5131" xr:uid="{00000000-0005-0000-0000-000095140000}"/>
    <cellStyle name="20% - Accent6 2 10 2 3" xfId="5132" xr:uid="{00000000-0005-0000-0000-000096140000}"/>
    <cellStyle name="20% - Accent6 2 10 3" xfId="5133" xr:uid="{00000000-0005-0000-0000-000097140000}"/>
    <cellStyle name="20% - Accent6 2 10 3 2" xfId="5134" xr:uid="{00000000-0005-0000-0000-000098140000}"/>
    <cellStyle name="20% - Accent6 2 10 4" xfId="5135" xr:uid="{00000000-0005-0000-0000-000099140000}"/>
    <cellStyle name="20% - Accent6 2 11" xfId="5136" xr:uid="{00000000-0005-0000-0000-00009A140000}"/>
    <cellStyle name="20% - Accent6 2 11 2" xfId="5137" xr:uid="{00000000-0005-0000-0000-00009B140000}"/>
    <cellStyle name="20% - Accent6 2 11 2 2" xfId="5138" xr:uid="{00000000-0005-0000-0000-00009C140000}"/>
    <cellStyle name="20% - Accent6 2 11 3" xfId="5139" xr:uid="{00000000-0005-0000-0000-00009D140000}"/>
    <cellStyle name="20% - Accent6 2 12" xfId="5140" xr:uid="{00000000-0005-0000-0000-00009E140000}"/>
    <cellStyle name="20% - Accent6 2 12 2" xfId="5141" xr:uid="{00000000-0005-0000-0000-00009F140000}"/>
    <cellStyle name="20% - Accent6 2 13" xfId="5142" xr:uid="{00000000-0005-0000-0000-0000A0140000}"/>
    <cellStyle name="20% - Accent6 2 2" xfId="5143" xr:uid="{00000000-0005-0000-0000-0000A1140000}"/>
    <cellStyle name="20% - Accent6 2 2 2" xfId="5144" xr:uid="{00000000-0005-0000-0000-0000A2140000}"/>
    <cellStyle name="20% - Accent6 2 3" xfId="5145" xr:uid="{00000000-0005-0000-0000-0000A3140000}"/>
    <cellStyle name="20% - Accent6 2 3 2" xfId="5146" xr:uid="{00000000-0005-0000-0000-0000A4140000}"/>
    <cellStyle name="20% - Accent6 2 3 2 2" xfId="5147" xr:uid="{00000000-0005-0000-0000-0000A5140000}"/>
    <cellStyle name="20% - Accent6 2 3 2 2 2" xfId="5148" xr:uid="{00000000-0005-0000-0000-0000A6140000}"/>
    <cellStyle name="20% - Accent6 2 3 2 2 2 2" xfId="5149" xr:uid="{00000000-0005-0000-0000-0000A7140000}"/>
    <cellStyle name="20% - Accent6 2 3 2 2 2 2 2" xfId="5150" xr:uid="{00000000-0005-0000-0000-0000A8140000}"/>
    <cellStyle name="20% - Accent6 2 3 2 2 2 2 2 2" xfId="5151" xr:uid="{00000000-0005-0000-0000-0000A9140000}"/>
    <cellStyle name="20% - Accent6 2 3 2 2 2 2 2 2 2" xfId="5152" xr:uid="{00000000-0005-0000-0000-0000AA140000}"/>
    <cellStyle name="20% - Accent6 2 3 2 2 2 2 2 3" xfId="5153" xr:uid="{00000000-0005-0000-0000-0000AB140000}"/>
    <cellStyle name="20% - Accent6 2 3 2 2 2 2 3" xfId="5154" xr:uid="{00000000-0005-0000-0000-0000AC140000}"/>
    <cellStyle name="20% - Accent6 2 3 2 2 2 2 3 2" xfId="5155" xr:uid="{00000000-0005-0000-0000-0000AD140000}"/>
    <cellStyle name="20% - Accent6 2 3 2 2 2 2 4" xfId="5156" xr:uid="{00000000-0005-0000-0000-0000AE140000}"/>
    <cellStyle name="20% - Accent6 2 3 2 2 2 3" xfId="5157" xr:uid="{00000000-0005-0000-0000-0000AF140000}"/>
    <cellStyle name="20% - Accent6 2 3 2 2 2 3 2" xfId="5158" xr:uid="{00000000-0005-0000-0000-0000B0140000}"/>
    <cellStyle name="20% - Accent6 2 3 2 2 2 3 2 2" xfId="5159" xr:uid="{00000000-0005-0000-0000-0000B1140000}"/>
    <cellStyle name="20% - Accent6 2 3 2 2 2 3 3" xfId="5160" xr:uid="{00000000-0005-0000-0000-0000B2140000}"/>
    <cellStyle name="20% - Accent6 2 3 2 2 2 4" xfId="5161" xr:uid="{00000000-0005-0000-0000-0000B3140000}"/>
    <cellStyle name="20% - Accent6 2 3 2 2 2 4 2" xfId="5162" xr:uid="{00000000-0005-0000-0000-0000B4140000}"/>
    <cellStyle name="20% - Accent6 2 3 2 2 2 5" xfId="5163" xr:uid="{00000000-0005-0000-0000-0000B5140000}"/>
    <cellStyle name="20% - Accent6 2 3 2 2 3" xfId="5164" xr:uid="{00000000-0005-0000-0000-0000B6140000}"/>
    <cellStyle name="20% - Accent6 2 3 2 2 3 2" xfId="5165" xr:uid="{00000000-0005-0000-0000-0000B7140000}"/>
    <cellStyle name="20% - Accent6 2 3 2 2 3 2 2" xfId="5166" xr:uid="{00000000-0005-0000-0000-0000B8140000}"/>
    <cellStyle name="20% - Accent6 2 3 2 2 3 2 2 2" xfId="5167" xr:uid="{00000000-0005-0000-0000-0000B9140000}"/>
    <cellStyle name="20% - Accent6 2 3 2 2 3 2 2 2 2" xfId="5168" xr:uid="{00000000-0005-0000-0000-0000BA140000}"/>
    <cellStyle name="20% - Accent6 2 3 2 2 3 2 2 3" xfId="5169" xr:uid="{00000000-0005-0000-0000-0000BB140000}"/>
    <cellStyle name="20% - Accent6 2 3 2 2 3 2 3" xfId="5170" xr:uid="{00000000-0005-0000-0000-0000BC140000}"/>
    <cellStyle name="20% - Accent6 2 3 2 2 3 2 3 2" xfId="5171" xr:uid="{00000000-0005-0000-0000-0000BD140000}"/>
    <cellStyle name="20% - Accent6 2 3 2 2 3 2 4" xfId="5172" xr:uid="{00000000-0005-0000-0000-0000BE140000}"/>
    <cellStyle name="20% - Accent6 2 3 2 2 3 3" xfId="5173" xr:uid="{00000000-0005-0000-0000-0000BF140000}"/>
    <cellStyle name="20% - Accent6 2 3 2 2 3 3 2" xfId="5174" xr:uid="{00000000-0005-0000-0000-0000C0140000}"/>
    <cellStyle name="20% - Accent6 2 3 2 2 3 3 2 2" xfId="5175" xr:uid="{00000000-0005-0000-0000-0000C1140000}"/>
    <cellStyle name="20% - Accent6 2 3 2 2 3 3 3" xfId="5176" xr:uid="{00000000-0005-0000-0000-0000C2140000}"/>
    <cellStyle name="20% - Accent6 2 3 2 2 3 4" xfId="5177" xr:uid="{00000000-0005-0000-0000-0000C3140000}"/>
    <cellStyle name="20% - Accent6 2 3 2 2 3 4 2" xfId="5178" xr:uid="{00000000-0005-0000-0000-0000C4140000}"/>
    <cellStyle name="20% - Accent6 2 3 2 2 3 5" xfId="5179" xr:uid="{00000000-0005-0000-0000-0000C5140000}"/>
    <cellStyle name="20% - Accent6 2 3 2 2 4" xfId="5180" xr:uid="{00000000-0005-0000-0000-0000C6140000}"/>
    <cellStyle name="20% - Accent6 2 3 2 2 4 2" xfId="5181" xr:uid="{00000000-0005-0000-0000-0000C7140000}"/>
    <cellStyle name="20% - Accent6 2 3 2 2 4 2 2" xfId="5182" xr:uid="{00000000-0005-0000-0000-0000C8140000}"/>
    <cellStyle name="20% - Accent6 2 3 2 2 4 2 2 2" xfId="5183" xr:uid="{00000000-0005-0000-0000-0000C9140000}"/>
    <cellStyle name="20% - Accent6 2 3 2 2 4 2 3" xfId="5184" xr:uid="{00000000-0005-0000-0000-0000CA140000}"/>
    <cellStyle name="20% - Accent6 2 3 2 2 4 3" xfId="5185" xr:uid="{00000000-0005-0000-0000-0000CB140000}"/>
    <cellStyle name="20% - Accent6 2 3 2 2 4 3 2" xfId="5186" xr:uid="{00000000-0005-0000-0000-0000CC140000}"/>
    <cellStyle name="20% - Accent6 2 3 2 2 4 4" xfId="5187" xr:uid="{00000000-0005-0000-0000-0000CD140000}"/>
    <cellStyle name="20% - Accent6 2 3 2 2 5" xfId="5188" xr:uid="{00000000-0005-0000-0000-0000CE140000}"/>
    <cellStyle name="20% - Accent6 2 3 2 2 5 2" xfId="5189" xr:uid="{00000000-0005-0000-0000-0000CF140000}"/>
    <cellStyle name="20% - Accent6 2 3 2 2 5 2 2" xfId="5190" xr:uid="{00000000-0005-0000-0000-0000D0140000}"/>
    <cellStyle name="20% - Accent6 2 3 2 2 5 3" xfId="5191" xr:uid="{00000000-0005-0000-0000-0000D1140000}"/>
    <cellStyle name="20% - Accent6 2 3 2 2 6" xfId="5192" xr:uid="{00000000-0005-0000-0000-0000D2140000}"/>
    <cellStyle name="20% - Accent6 2 3 2 2 6 2" xfId="5193" xr:uid="{00000000-0005-0000-0000-0000D3140000}"/>
    <cellStyle name="20% - Accent6 2 3 2 2 7" xfId="5194" xr:uid="{00000000-0005-0000-0000-0000D4140000}"/>
    <cellStyle name="20% - Accent6 2 3 2 3" xfId="5195" xr:uid="{00000000-0005-0000-0000-0000D5140000}"/>
    <cellStyle name="20% - Accent6 2 3 2 3 2" xfId="5196" xr:uid="{00000000-0005-0000-0000-0000D6140000}"/>
    <cellStyle name="20% - Accent6 2 3 2 3 2 2" xfId="5197" xr:uid="{00000000-0005-0000-0000-0000D7140000}"/>
    <cellStyle name="20% - Accent6 2 3 2 3 2 2 2" xfId="5198" xr:uid="{00000000-0005-0000-0000-0000D8140000}"/>
    <cellStyle name="20% - Accent6 2 3 2 3 2 2 2 2" xfId="5199" xr:uid="{00000000-0005-0000-0000-0000D9140000}"/>
    <cellStyle name="20% - Accent6 2 3 2 3 2 2 3" xfId="5200" xr:uid="{00000000-0005-0000-0000-0000DA140000}"/>
    <cellStyle name="20% - Accent6 2 3 2 3 2 3" xfId="5201" xr:uid="{00000000-0005-0000-0000-0000DB140000}"/>
    <cellStyle name="20% - Accent6 2 3 2 3 2 3 2" xfId="5202" xr:uid="{00000000-0005-0000-0000-0000DC140000}"/>
    <cellStyle name="20% - Accent6 2 3 2 3 2 4" xfId="5203" xr:uid="{00000000-0005-0000-0000-0000DD140000}"/>
    <cellStyle name="20% - Accent6 2 3 2 3 3" xfId="5204" xr:uid="{00000000-0005-0000-0000-0000DE140000}"/>
    <cellStyle name="20% - Accent6 2 3 2 3 3 2" xfId="5205" xr:uid="{00000000-0005-0000-0000-0000DF140000}"/>
    <cellStyle name="20% - Accent6 2 3 2 3 3 2 2" xfId="5206" xr:uid="{00000000-0005-0000-0000-0000E0140000}"/>
    <cellStyle name="20% - Accent6 2 3 2 3 3 3" xfId="5207" xr:uid="{00000000-0005-0000-0000-0000E1140000}"/>
    <cellStyle name="20% - Accent6 2 3 2 3 4" xfId="5208" xr:uid="{00000000-0005-0000-0000-0000E2140000}"/>
    <cellStyle name="20% - Accent6 2 3 2 3 4 2" xfId="5209" xr:uid="{00000000-0005-0000-0000-0000E3140000}"/>
    <cellStyle name="20% - Accent6 2 3 2 3 5" xfId="5210" xr:uid="{00000000-0005-0000-0000-0000E4140000}"/>
    <cellStyle name="20% - Accent6 2 3 2 4" xfId="5211" xr:uid="{00000000-0005-0000-0000-0000E5140000}"/>
    <cellStyle name="20% - Accent6 2 3 2 4 2" xfId="5212" xr:uid="{00000000-0005-0000-0000-0000E6140000}"/>
    <cellStyle name="20% - Accent6 2 3 2 4 2 2" xfId="5213" xr:uid="{00000000-0005-0000-0000-0000E7140000}"/>
    <cellStyle name="20% - Accent6 2 3 2 4 2 2 2" xfId="5214" xr:uid="{00000000-0005-0000-0000-0000E8140000}"/>
    <cellStyle name="20% - Accent6 2 3 2 4 2 2 2 2" xfId="5215" xr:uid="{00000000-0005-0000-0000-0000E9140000}"/>
    <cellStyle name="20% - Accent6 2 3 2 4 2 2 3" xfId="5216" xr:uid="{00000000-0005-0000-0000-0000EA140000}"/>
    <cellStyle name="20% - Accent6 2 3 2 4 2 3" xfId="5217" xr:uid="{00000000-0005-0000-0000-0000EB140000}"/>
    <cellStyle name="20% - Accent6 2 3 2 4 2 3 2" xfId="5218" xr:uid="{00000000-0005-0000-0000-0000EC140000}"/>
    <cellStyle name="20% - Accent6 2 3 2 4 2 4" xfId="5219" xr:uid="{00000000-0005-0000-0000-0000ED140000}"/>
    <cellStyle name="20% - Accent6 2 3 2 4 3" xfId="5220" xr:uid="{00000000-0005-0000-0000-0000EE140000}"/>
    <cellStyle name="20% - Accent6 2 3 2 4 3 2" xfId="5221" xr:uid="{00000000-0005-0000-0000-0000EF140000}"/>
    <cellStyle name="20% - Accent6 2 3 2 4 3 2 2" xfId="5222" xr:uid="{00000000-0005-0000-0000-0000F0140000}"/>
    <cellStyle name="20% - Accent6 2 3 2 4 3 3" xfId="5223" xr:uid="{00000000-0005-0000-0000-0000F1140000}"/>
    <cellStyle name="20% - Accent6 2 3 2 4 4" xfId="5224" xr:uid="{00000000-0005-0000-0000-0000F2140000}"/>
    <cellStyle name="20% - Accent6 2 3 2 4 4 2" xfId="5225" xr:uid="{00000000-0005-0000-0000-0000F3140000}"/>
    <cellStyle name="20% - Accent6 2 3 2 4 5" xfId="5226" xr:uid="{00000000-0005-0000-0000-0000F4140000}"/>
    <cellStyle name="20% - Accent6 2 3 2 5" xfId="5227" xr:uid="{00000000-0005-0000-0000-0000F5140000}"/>
    <cellStyle name="20% - Accent6 2 3 2 5 2" xfId="5228" xr:uid="{00000000-0005-0000-0000-0000F6140000}"/>
    <cellStyle name="20% - Accent6 2 3 2 5 2 2" xfId="5229" xr:uid="{00000000-0005-0000-0000-0000F7140000}"/>
    <cellStyle name="20% - Accent6 2 3 2 5 2 2 2" xfId="5230" xr:uid="{00000000-0005-0000-0000-0000F8140000}"/>
    <cellStyle name="20% - Accent6 2 3 2 5 2 3" xfId="5231" xr:uid="{00000000-0005-0000-0000-0000F9140000}"/>
    <cellStyle name="20% - Accent6 2 3 2 5 3" xfId="5232" xr:uid="{00000000-0005-0000-0000-0000FA140000}"/>
    <cellStyle name="20% - Accent6 2 3 2 5 3 2" xfId="5233" xr:uid="{00000000-0005-0000-0000-0000FB140000}"/>
    <cellStyle name="20% - Accent6 2 3 2 5 4" xfId="5234" xr:uid="{00000000-0005-0000-0000-0000FC140000}"/>
    <cellStyle name="20% - Accent6 2 3 2 6" xfId="5235" xr:uid="{00000000-0005-0000-0000-0000FD140000}"/>
    <cellStyle name="20% - Accent6 2 3 2 6 2" xfId="5236" xr:uid="{00000000-0005-0000-0000-0000FE140000}"/>
    <cellStyle name="20% - Accent6 2 3 2 6 2 2" xfId="5237" xr:uid="{00000000-0005-0000-0000-0000FF140000}"/>
    <cellStyle name="20% - Accent6 2 3 2 6 3" xfId="5238" xr:uid="{00000000-0005-0000-0000-000000150000}"/>
    <cellStyle name="20% - Accent6 2 3 2 7" xfId="5239" xr:uid="{00000000-0005-0000-0000-000001150000}"/>
    <cellStyle name="20% - Accent6 2 3 2 7 2" xfId="5240" xr:uid="{00000000-0005-0000-0000-000002150000}"/>
    <cellStyle name="20% - Accent6 2 3 2 8" xfId="5241" xr:uid="{00000000-0005-0000-0000-000003150000}"/>
    <cellStyle name="20% - Accent6 2 3 3" xfId="5242" xr:uid="{00000000-0005-0000-0000-000004150000}"/>
    <cellStyle name="20% - Accent6 2 3 3 2" xfId="5243" xr:uid="{00000000-0005-0000-0000-000005150000}"/>
    <cellStyle name="20% - Accent6 2 3 3 2 2" xfId="5244" xr:uid="{00000000-0005-0000-0000-000006150000}"/>
    <cellStyle name="20% - Accent6 2 3 3 2 2 2" xfId="5245" xr:uid="{00000000-0005-0000-0000-000007150000}"/>
    <cellStyle name="20% - Accent6 2 3 3 2 2 2 2" xfId="5246" xr:uid="{00000000-0005-0000-0000-000008150000}"/>
    <cellStyle name="20% - Accent6 2 3 3 2 2 2 2 2" xfId="5247" xr:uid="{00000000-0005-0000-0000-000009150000}"/>
    <cellStyle name="20% - Accent6 2 3 3 2 2 2 3" xfId="5248" xr:uid="{00000000-0005-0000-0000-00000A150000}"/>
    <cellStyle name="20% - Accent6 2 3 3 2 2 3" xfId="5249" xr:uid="{00000000-0005-0000-0000-00000B150000}"/>
    <cellStyle name="20% - Accent6 2 3 3 2 2 3 2" xfId="5250" xr:uid="{00000000-0005-0000-0000-00000C150000}"/>
    <cellStyle name="20% - Accent6 2 3 3 2 2 4" xfId="5251" xr:uid="{00000000-0005-0000-0000-00000D150000}"/>
    <cellStyle name="20% - Accent6 2 3 3 2 3" xfId="5252" xr:uid="{00000000-0005-0000-0000-00000E150000}"/>
    <cellStyle name="20% - Accent6 2 3 3 2 3 2" xfId="5253" xr:uid="{00000000-0005-0000-0000-00000F150000}"/>
    <cellStyle name="20% - Accent6 2 3 3 2 3 2 2" xfId="5254" xr:uid="{00000000-0005-0000-0000-000010150000}"/>
    <cellStyle name="20% - Accent6 2 3 3 2 3 3" xfId="5255" xr:uid="{00000000-0005-0000-0000-000011150000}"/>
    <cellStyle name="20% - Accent6 2 3 3 2 4" xfId="5256" xr:uid="{00000000-0005-0000-0000-000012150000}"/>
    <cellStyle name="20% - Accent6 2 3 3 2 4 2" xfId="5257" xr:uid="{00000000-0005-0000-0000-000013150000}"/>
    <cellStyle name="20% - Accent6 2 3 3 2 5" xfId="5258" xr:uid="{00000000-0005-0000-0000-000014150000}"/>
    <cellStyle name="20% - Accent6 2 3 3 3" xfId="5259" xr:uid="{00000000-0005-0000-0000-000015150000}"/>
    <cellStyle name="20% - Accent6 2 3 3 3 2" xfId="5260" xr:uid="{00000000-0005-0000-0000-000016150000}"/>
    <cellStyle name="20% - Accent6 2 3 3 3 2 2" xfId="5261" xr:uid="{00000000-0005-0000-0000-000017150000}"/>
    <cellStyle name="20% - Accent6 2 3 3 3 2 2 2" xfId="5262" xr:uid="{00000000-0005-0000-0000-000018150000}"/>
    <cellStyle name="20% - Accent6 2 3 3 3 2 2 2 2" xfId="5263" xr:uid="{00000000-0005-0000-0000-000019150000}"/>
    <cellStyle name="20% - Accent6 2 3 3 3 2 2 3" xfId="5264" xr:uid="{00000000-0005-0000-0000-00001A150000}"/>
    <cellStyle name="20% - Accent6 2 3 3 3 2 3" xfId="5265" xr:uid="{00000000-0005-0000-0000-00001B150000}"/>
    <cellStyle name="20% - Accent6 2 3 3 3 2 3 2" xfId="5266" xr:uid="{00000000-0005-0000-0000-00001C150000}"/>
    <cellStyle name="20% - Accent6 2 3 3 3 2 4" xfId="5267" xr:uid="{00000000-0005-0000-0000-00001D150000}"/>
    <cellStyle name="20% - Accent6 2 3 3 3 3" xfId="5268" xr:uid="{00000000-0005-0000-0000-00001E150000}"/>
    <cellStyle name="20% - Accent6 2 3 3 3 3 2" xfId="5269" xr:uid="{00000000-0005-0000-0000-00001F150000}"/>
    <cellStyle name="20% - Accent6 2 3 3 3 3 2 2" xfId="5270" xr:uid="{00000000-0005-0000-0000-000020150000}"/>
    <cellStyle name="20% - Accent6 2 3 3 3 3 3" xfId="5271" xr:uid="{00000000-0005-0000-0000-000021150000}"/>
    <cellStyle name="20% - Accent6 2 3 3 3 4" xfId="5272" xr:uid="{00000000-0005-0000-0000-000022150000}"/>
    <cellStyle name="20% - Accent6 2 3 3 3 4 2" xfId="5273" xr:uid="{00000000-0005-0000-0000-000023150000}"/>
    <cellStyle name="20% - Accent6 2 3 3 3 5" xfId="5274" xr:uid="{00000000-0005-0000-0000-000024150000}"/>
    <cellStyle name="20% - Accent6 2 3 3 4" xfId="5275" xr:uid="{00000000-0005-0000-0000-000025150000}"/>
    <cellStyle name="20% - Accent6 2 3 3 4 2" xfId="5276" xr:uid="{00000000-0005-0000-0000-000026150000}"/>
    <cellStyle name="20% - Accent6 2 3 3 4 2 2" xfId="5277" xr:uid="{00000000-0005-0000-0000-000027150000}"/>
    <cellStyle name="20% - Accent6 2 3 3 4 2 2 2" xfId="5278" xr:uid="{00000000-0005-0000-0000-000028150000}"/>
    <cellStyle name="20% - Accent6 2 3 3 4 2 3" xfId="5279" xr:uid="{00000000-0005-0000-0000-000029150000}"/>
    <cellStyle name="20% - Accent6 2 3 3 4 3" xfId="5280" xr:uid="{00000000-0005-0000-0000-00002A150000}"/>
    <cellStyle name="20% - Accent6 2 3 3 4 3 2" xfId="5281" xr:uid="{00000000-0005-0000-0000-00002B150000}"/>
    <cellStyle name="20% - Accent6 2 3 3 4 4" xfId="5282" xr:uid="{00000000-0005-0000-0000-00002C150000}"/>
    <cellStyle name="20% - Accent6 2 3 3 5" xfId="5283" xr:uid="{00000000-0005-0000-0000-00002D150000}"/>
    <cellStyle name="20% - Accent6 2 3 3 5 2" xfId="5284" xr:uid="{00000000-0005-0000-0000-00002E150000}"/>
    <cellStyle name="20% - Accent6 2 3 3 5 2 2" xfId="5285" xr:uid="{00000000-0005-0000-0000-00002F150000}"/>
    <cellStyle name="20% - Accent6 2 3 3 5 3" xfId="5286" xr:uid="{00000000-0005-0000-0000-000030150000}"/>
    <cellStyle name="20% - Accent6 2 3 3 6" xfId="5287" xr:uid="{00000000-0005-0000-0000-000031150000}"/>
    <cellStyle name="20% - Accent6 2 3 3 6 2" xfId="5288" xr:uid="{00000000-0005-0000-0000-000032150000}"/>
    <cellStyle name="20% - Accent6 2 3 3 7" xfId="5289" xr:uid="{00000000-0005-0000-0000-000033150000}"/>
    <cellStyle name="20% - Accent6 2 3 4" xfId="5290" xr:uid="{00000000-0005-0000-0000-000034150000}"/>
    <cellStyle name="20% - Accent6 2 3 4 2" xfId="5291" xr:uid="{00000000-0005-0000-0000-000035150000}"/>
    <cellStyle name="20% - Accent6 2 3 4 2 2" xfId="5292" xr:uid="{00000000-0005-0000-0000-000036150000}"/>
    <cellStyle name="20% - Accent6 2 3 4 2 2 2" xfId="5293" xr:uid="{00000000-0005-0000-0000-000037150000}"/>
    <cellStyle name="20% - Accent6 2 3 4 2 2 2 2" xfId="5294" xr:uid="{00000000-0005-0000-0000-000038150000}"/>
    <cellStyle name="20% - Accent6 2 3 4 2 2 3" xfId="5295" xr:uid="{00000000-0005-0000-0000-000039150000}"/>
    <cellStyle name="20% - Accent6 2 3 4 2 3" xfId="5296" xr:uid="{00000000-0005-0000-0000-00003A150000}"/>
    <cellStyle name="20% - Accent6 2 3 4 2 3 2" xfId="5297" xr:uid="{00000000-0005-0000-0000-00003B150000}"/>
    <cellStyle name="20% - Accent6 2 3 4 2 4" xfId="5298" xr:uid="{00000000-0005-0000-0000-00003C150000}"/>
    <cellStyle name="20% - Accent6 2 3 4 3" xfId="5299" xr:uid="{00000000-0005-0000-0000-00003D150000}"/>
    <cellStyle name="20% - Accent6 2 3 4 3 2" xfId="5300" xr:uid="{00000000-0005-0000-0000-00003E150000}"/>
    <cellStyle name="20% - Accent6 2 3 4 3 2 2" xfId="5301" xr:uid="{00000000-0005-0000-0000-00003F150000}"/>
    <cellStyle name="20% - Accent6 2 3 4 3 3" xfId="5302" xr:uid="{00000000-0005-0000-0000-000040150000}"/>
    <cellStyle name="20% - Accent6 2 3 4 4" xfId="5303" xr:uid="{00000000-0005-0000-0000-000041150000}"/>
    <cellStyle name="20% - Accent6 2 3 4 4 2" xfId="5304" xr:uid="{00000000-0005-0000-0000-000042150000}"/>
    <cellStyle name="20% - Accent6 2 3 4 5" xfId="5305" xr:uid="{00000000-0005-0000-0000-000043150000}"/>
    <cellStyle name="20% - Accent6 2 3 5" xfId="5306" xr:uid="{00000000-0005-0000-0000-000044150000}"/>
    <cellStyle name="20% - Accent6 2 3 5 2" xfId="5307" xr:uid="{00000000-0005-0000-0000-000045150000}"/>
    <cellStyle name="20% - Accent6 2 3 5 2 2" xfId="5308" xr:uid="{00000000-0005-0000-0000-000046150000}"/>
    <cellStyle name="20% - Accent6 2 3 5 2 2 2" xfId="5309" xr:uid="{00000000-0005-0000-0000-000047150000}"/>
    <cellStyle name="20% - Accent6 2 3 5 2 2 2 2" xfId="5310" xr:uid="{00000000-0005-0000-0000-000048150000}"/>
    <cellStyle name="20% - Accent6 2 3 5 2 2 3" xfId="5311" xr:uid="{00000000-0005-0000-0000-000049150000}"/>
    <cellStyle name="20% - Accent6 2 3 5 2 3" xfId="5312" xr:uid="{00000000-0005-0000-0000-00004A150000}"/>
    <cellStyle name="20% - Accent6 2 3 5 2 3 2" xfId="5313" xr:uid="{00000000-0005-0000-0000-00004B150000}"/>
    <cellStyle name="20% - Accent6 2 3 5 2 4" xfId="5314" xr:uid="{00000000-0005-0000-0000-00004C150000}"/>
    <cellStyle name="20% - Accent6 2 3 5 3" xfId="5315" xr:uid="{00000000-0005-0000-0000-00004D150000}"/>
    <cellStyle name="20% - Accent6 2 3 5 3 2" xfId="5316" xr:uid="{00000000-0005-0000-0000-00004E150000}"/>
    <cellStyle name="20% - Accent6 2 3 5 3 2 2" xfId="5317" xr:uid="{00000000-0005-0000-0000-00004F150000}"/>
    <cellStyle name="20% - Accent6 2 3 5 3 3" xfId="5318" xr:uid="{00000000-0005-0000-0000-000050150000}"/>
    <cellStyle name="20% - Accent6 2 3 5 4" xfId="5319" xr:uid="{00000000-0005-0000-0000-000051150000}"/>
    <cellStyle name="20% - Accent6 2 3 5 4 2" xfId="5320" xr:uid="{00000000-0005-0000-0000-000052150000}"/>
    <cellStyle name="20% - Accent6 2 3 5 5" xfId="5321" xr:uid="{00000000-0005-0000-0000-000053150000}"/>
    <cellStyle name="20% - Accent6 2 3 6" xfId="5322" xr:uid="{00000000-0005-0000-0000-000054150000}"/>
    <cellStyle name="20% - Accent6 2 3 6 2" xfId="5323" xr:uid="{00000000-0005-0000-0000-000055150000}"/>
    <cellStyle name="20% - Accent6 2 3 6 2 2" xfId="5324" xr:uid="{00000000-0005-0000-0000-000056150000}"/>
    <cellStyle name="20% - Accent6 2 3 6 2 2 2" xfId="5325" xr:uid="{00000000-0005-0000-0000-000057150000}"/>
    <cellStyle name="20% - Accent6 2 3 6 2 3" xfId="5326" xr:uid="{00000000-0005-0000-0000-000058150000}"/>
    <cellStyle name="20% - Accent6 2 3 6 3" xfId="5327" xr:uid="{00000000-0005-0000-0000-000059150000}"/>
    <cellStyle name="20% - Accent6 2 3 6 3 2" xfId="5328" xr:uid="{00000000-0005-0000-0000-00005A150000}"/>
    <cellStyle name="20% - Accent6 2 3 6 4" xfId="5329" xr:uid="{00000000-0005-0000-0000-00005B150000}"/>
    <cellStyle name="20% - Accent6 2 3 7" xfId="5330" xr:uid="{00000000-0005-0000-0000-00005C150000}"/>
    <cellStyle name="20% - Accent6 2 3 7 2" xfId="5331" xr:uid="{00000000-0005-0000-0000-00005D150000}"/>
    <cellStyle name="20% - Accent6 2 3 7 2 2" xfId="5332" xr:uid="{00000000-0005-0000-0000-00005E150000}"/>
    <cellStyle name="20% - Accent6 2 3 7 3" xfId="5333" xr:uid="{00000000-0005-0000-0000-00005F150000}"/>
    <cellStyle name="20% - Accent6 2 3 8" xfId="5334" xr:uid="{00000000-0005-0000-0000-000060150000}"/>
    <cellStyle name="20% - Accent6 2 3 8 2" xfId="5335" xr:uid="{00000000-0005-0000-0000-000061150000}"/>
    <cellStyle name="20% - Accent6 2 3 9" xfId="5336" xr:uid="{00000000-0005-0000-0000-000062150000}"/>
    <cellStyle name="20% - Accent6 2 4" xfId="5337" xr:uid="{00000000-0005-0000-0000-000063150000}"/>
    <cellStyle name="20% - Accent6 2 4 2" xfId="5338" xr:uid="{00000000-0005-0000-0000-000064150000}"/>
    <cellStyle name="20% - Accent6 2 4 2 2" xfId="5339" xr:uid="{00000000-0005-0000-0000-000065150000}"/>
    <cellStyle name="20% - Accent6 2 4 2 2 2" xfId="5340" xr:uid="{00000000-0005-0000-0000-000066150000}"/>
    <cellStyle name="20% - Accent6 2 4 2 2 2 2" xfId="5341" xr:uid="{00000000-0005-0000-0000-000067150000}"/>
    <cellStyle name="20% - Accent6 2 4 2 2 2 2 2" xfId="5342" xr:uid="{00000000-0005-0000-0000-000068150000}"/>
    <cellStyle name="20% - Accent6 2 4 2 2 2 2 2 2" xfId="5343" xr:uid="{00000000-0005-0000-0000-000069150000}"/>
    <cellStyle name="20% - Accent6 2 4 2 2 2 2 2 2 2" xfId="5344" xr:uid="{00000000-0005-0000-0000-00006A150000}"/>
    <cellStyle name="20% - Accent6 2 4 2 2 2 2 2 3" xfId="5345" xr:uid="{00000000-0005-0000-0000-00006B150000}"/>
    <cellStyle name="20% - Accent6 2 4 2 2 2 2 3" xfId="5346" xr:uid="{00000000-0005-0000-0000-00006C150000}"/>
    <cellStyle name="20% - Accent6 2 4 2 2 2 2 3 2" xfId="5347" xr:uid="{00000000-0005-0000-0000-00006D150000}"/>
    <cellStyle name="20% - Accent6 2 4 2 2 2 2 4" xfId="5348" xr:uid="{00000000-0005-0000-0000-00006E150000}"/>
    <cellStyle name="20% - Accent6 2 4 2 2 2 3" xfId="5349" xr:uid="{00000000-0005-0000-0000-00006F150000}"/>
    <cellStyle name="20% - Accent6 2 4 2 2 2 3 2" xfId="5350" xr:uid="{00000000-0005-0000-0000-000070150000}"/>
    <cellStyle name="20% - Accent6 2 4 2 2 2 3 2 2" xfId="5351" xr:uid="{00000000-0005-0000-0000-000071150000}"/>
    <cellStyle name="20% - Accent6 2 4 2 2 2 3 3" xfId="5352" xr:uid="{00000000-0005-0000-0000-000072150000}"/>
    <cellStyle name="20% - Accent6 2 4 2 2 2 4" xfId="5353" xr:uid="{00000000-0005-0000-0000-000073150000}"/>
    <cellStyle name="20% - Accent6 2 4 2 2 2 4 2" xfId="5354" xr:uid="{00000000-0005-0000-0000-000074150000}"/>
    <cellStyle name="20% - Accent6 2 4 2 2 2 5" xfId="5355" xr:uid="{00000000-0005-0000-0000-000075150000}"/>
    <cellStyle name="20% - Accent6 2 4 2 2 3" xfId="5356" xr:uid="{00000000-0005-0000-0000-000076150000}"/>
    <cellStyle name="20% - Accent6 2 4 2 2 3 2" xfId="5357" xr:uid="{00000000-0005-0000-0000-000077150000}"/>
    <cellStyle name="20% - Accent6 2 4 2 2 3 2 2" xfId="5358" xr:uid="{00000000-0005-0000-0000-000078150000}"/>
    <cellStyle name="20% - Accent6 2 4 2 2 3 2 2 2" xfId="5359" xr:uid="{00000000-0005-0000-0000-000079150000}"/>
    <cellStyle name="20% - Accent6 2 4 2 2 3 2 2 2 2" xfId="5360" xr:uid="{00000000-0005-0000-0000-00007A150000}"/>
    <cellStyle name="20% - Accent6 2 4 2 2 3 2 2 3" xfId="5361" xr:uid="{00000000-0005-0000-0000-00007B150000}"/>
    <cellStyle name="20% - Accent6 2 4 2 2 3 2 3" xfId="5362" xr:uid="{00000000-0005-0000-0000-00007C150000}"/>
    <cellStyle name="20% - Accent6 2 4 2 2 3 2 3 2" xfId="5363" xr:uid="{00000000-0005-0000-0000-00007D150000}"/>
    <cellStyle name="20% - Accent6 2 4 2 2 3 2 4" xfId="5364" xr:uid="{00000000-0005-0000-0000-00007E150000}"/>
    <cellStyle name="20% - Accent6 2 4 2 2 3 3" xfId="5365" xr:uid="{00000000-0005-0000-0000-00007F150000}"/>
    <cellStyle name="20% - Accent6 2 4 2 2 3 3 2" xfId="5366" xr:uid="{00000000-0005-0000-0000-000080150000}"/>
    <cellStyle name="20% - Accent6 2 4 2 2 3 3 2 2" xfId="5367" xr:uid="{00000000-0005-0000-0000-000081150000}"/>
    <cellStyle name="20% - Accent6 2 4 2 2 3 3 3" xfId="5368" xr:uid="{00000000-0005-0000-0000-000082150000}"/>
    <cellStyle name="20% - Accent6 2 4 2 2 3 4" xfId="5369" xr:uid="{00000000-0005-0000-0000-000083150000}"/>
    <cellStyle name="20% - Accent6 2 4 2 2 3 4 2" xfId="5370" xr:uid="{00000000-0005-0000-0000-000084150000}"/>
    <cellStyle name="20% - Accent6 2 4 2 2 3 5" xfId="5371" xr:uid="{00000000-0005-0000-0000-000085150000}"/>
    <cellStyle name="20% - Accent6 2 4 2 2 4" xfId="5372" xr:uid="{00000000-0005-0000-0000-000086150000}"/>
    <cellStyle name="20% - Accent6 2 4 2 2 4 2" xfId="5373" xr:uid="{00000000-0005-0000-0000-000087150000}"/>
    <cellStyle name="20% - Accent6 2 4 2 2 4 2 2" xfId="5374" xr:uid="{00000000-0005-0000-0000-000088150000}"/>
    <cellStyle name="20% - Accent6 2 4 2 2 4 2 2 2" xfId="5375" xr:uid="{00000000-0005-0000-0000-000089150000}"/>
    <cellStyle name="20% - Accent6 2 4 2 2 4 2 3" xfId="5376" xr:uid="{00000000-0005-0000-0000-00008A150000}"/>
    <cellStyle name="20% - Accent6 2 4 2 2 4 3" xfId="5377" xr:uid="{00000000-0005-0000-0000-00008B150000}"/>
    <cellStyle name="20% - Accent6 2 4 2 2 4 3 2" xfId="5378" xr:uid="{00000000-0005-0000-0000-00008C150000}"/>
    <cellStyle name="20% - Accent6 2 4 2 2 4 4" xfId="5379" xr:uid="{00000000-0005-0000-0000-00008D150000}"/>
    <cellStyle name="20% - Accent6 2 4 2 2 5" xfId="5380" xr:uid="{00000000-0005-0000-0000-00008E150000}"/>
    <cellStyle name="20% - Accent6 2 4 2 2 5 2" xfId="5381" xr:uid="{00000000-0005-0000-0000-00008F150000}"/>
    <cellStyle name="20% - Accent6 2 4 2 2 5 2 2" xfId="5382" xr:uid="{00000000-0005-0000-0000-000090150000}"/>
    <cellStyle name="20% - Accent6 2 4 2 2 5 3" xfId="5383" xr:uid="{00000000-0005-0000-0000-000091150000}"/>
    <cellStyle name="20% - Accent6 2 4 2 2 6" xfId="5384" xr:uid="{00000000-0005-0000-0000-000092150000}"/>
    <cellStyle name="20% - Accent6 2 4 2 2 6 2" xfId="5385" xr:uid="{00000000-0005-0000-0000-000093150000}"/>
    <cellStyle name="20% - Accent6 2 4 2 2 7" xfId="5386" xr:uid="{00000000-0005-0000-0000-000094150000}"/>
    <cellStyle name="20% - Accent6 2 4 2 3" xfId="5387" xr:uid="{00000000-0005-0000-0000-000095150000}"/>
    <cellStyle name="20% - Accent6 2 4 2 3 2" xfId="5388" xr:uid="{00000000-0005-0000-0000-000096150000}"/>
    <cellStyle name="20% - Accent6 2 4 2 3 2 2" xfId="5389" xr:uid="{00000000-0005-0000-0000-000097150000}"/>
    <cellStyle name="20% - Accent6 2 4 2 3 2 2 2" xfId="5390" xr:uid="{00000000-0005-0000-0000-000098150000}"/>
    <cellStyle name="20% - Accent6 2 4 2 3 2 2 2 2" xfId="5391" xr:uid="{00000000-0005-0000-0000-000099150000}"/>
    <cellStyle name="20% - Accent6 2 4 2 3 2 2 3" xfId="5392" xr:uid="{00000000-0005-0000-0000-00009A150000}"/>
    <cellStyle name="20% - Accent6 2 4 2 3 2 3" xfId="5393" xr:uid="{00000000-0005-0000-0000-00009B150000}"/>
    <cellStyle name="20% - Accent6 2 4 2 3 2 3 2" xfId="5394" xr:uid="{00000000-0005-0000-0000-00009C150000}"/>
    <cellStyle name="20% - Accent6 2 4 2 3 2 4" xfId="5395" xr:uid="{00000000-0005-0000-0000-00009D150000}"/>
    <cellStyle name="20% - Accent6 2 4 2 3 3" xfId="5396" xr:uid="{00000000-0005-0000-0000-00009E150000}"/>
    <cellStyle name="20% - Accent6 2 4 2 3 3 2" xfId="5397" xr:uid="{00000000-0005-0000-0000-00009F150000}"/>
    <cellStyle name="20% - Accent6 2 4 2 3 3 2 2" xfId="5398" xr:uid="{00000000-0005-0000-0000-0000A0150000}"/>
    <cellStyle name="20% - Accent6 2 4 2 3 3 3" xfId="5399" xr:uid="{00000000-0005-0000-0000-0000A1150000}"/>
    <cellStyle name="20% - Accent6 2 4 2 3 4" xfId="5400" xr:uid="{00000000-0005-0000-0000-0000A2150000}"/>
    <cellStyle name="20% - Accent6 2 4 2 3 4 2" xfId="5401" xr:uid="{00000000-0005-0000-0000-0000A3150000}"/>
    <cellStyle name="20% - Accent6 2 4 2 3 5" xfId="5402" xr:uid="{00000000-0005-0000-0000-0000A4150000}"/>
    <cellStyle name="20% - Accent6 2 4 2 4" xfId="5403" xr:uid="{00000000-0005-0000-0000-0000A5150000}"/>
    <cellStyle name="20% - Accent6 2 4 2 4 2" xfId="5404" xr:uid="{00000000-0005-0000-0000-0000A6150000}"/>
    <cellStyle name="20% - Accent6 2 4 2 4 2 2" xfId="5405" xr:uid="{00000000-0005-0000-0000-0000A7150000}"/>
    <cellStyle name="20% - Accent6 2 4 2 4 2 2 2" xfId="5406" xr:uid="{00000000-0005-0000-0000-0000A8150000}"/>
    <cellStyle name="20% - Accent6 2 4 2 4 2 2 2 2" xfId="5407" xr:uid="{00000000-0005-0000-0000-0000A9150000}"/>
    <cellStyle name="20% - Accent6 2 4 2 4 2 2 3" xfId="5408" xr:uid="{00000000-0005-0000-0000-0000AA150000}"/>
    <cellStyle name="20% - Accent6 2 4 2 4 2 3" xfId="5409" xr:uid="{00000000-0005-0000-0000-0000AB150000}"/>
    <cellStyle name="20% - Accent6 2 4 2 4 2 3 2" xfId="5410" xr:uid="{00000000-0005-0000-0000-0000AC150000}"/>
    <cellStyle name="20% - Accent6 2 4 2 4 2 4" xfId="5411" xr:uid="{00000000-0005-0000-0000-0000AD150000}"/>
    <cellStyle name="20% - Accent6 2 4 2 4 3" xfId="5412" xr:uid="{00000000-0005-0000-0000-0000AE150000}"/>
    <cellStyle name="20% - Accent6 2 4 2 4 3 2" xfId="5413" xr:uid="{00000000-0005-0000-0000-0000AF150000}"/>
    <cellStyle name="20% - Accent6 2 4 2 4 3 2 2" xfId="5414" xr:uid="{00000000-0005-0000-0000-0000B0150000}"/>
    <cellStyle name="20% - Accent6 2 4 2 4 3 3" xfId="5415" xr:uid="{00000000-0005-0000-0000-0000B1150000}"/>
    <cellStyle name="20% - Accent6 2 4 2 4 4" xfId="5416" xr:uid="{00000000-0005-0000-0000-0000B2150000}"/>
    <cellStyle name="20% - Accent6 2 4 2 4 4 2" xfId="5417" xr:uid="{00000000-0005-0000-0000-0000B3150000}"/>
    <cellStyle name="20% - Accent6 2 4 2 4 5" xfId="5418" xr:uid="{00000000-0005-0000-0000-0000B4150000}"/>
    <cellStyle name="20% - Accent6 2 4 2 5" xfId="5419" xr:uid="{00000000-0005-0000-0000-0000B5150000}"/>
    <cellStyle name="20% - Accent6 2 4 2 5 2" xfId="5420" xr:uid="{00000000-0005-0000-0000-0000B6150000}"/>
    <cellStyle name="20% - Accent6 2 4 2 5 2 2" xfId="5421" xr:uid="{00000000-0005-0000-0000-0000B7150000}"/>
    <cellStyle name="20% - Accent6 2 4 2 5 2 2 2" xfId="5422" xr:uid="{00000000-0005-0000-0000-0000B8150000}"/>
    <cellStyle name="20% - Accent6 2 4 2 5 2 3" xfId="5423" xr:uid="{00000000-0005-0000-0000-0000B9150000}"/>
    <cellStyle name="20% - Accent6 2 4 2 5 3" xfId="5424" xr:uid="{00000000-0005-0000-0000-0000BA150000}"/>
    <cellStyle name="20% - Accent6 2 4 2 5 3 2" xfId="5425" xr:uid="{00000000-0005-0000-0000-0000BB150000}"/>
    <cellStyle name="20% - Accent6 2 4 2 5 4" xfId="5426" xr:uid="{00000000-0005-0000-0000-0000BC150000}"/>
    <cellStyle name="20% - Accent6 2 4 2 6" xfId="5427" xr:uid="{00000000-0005-0000-0000-0000BD150000}"/>
    <cellStyle name="20% - Accent6 2 4 2 6 2" xfId="5428" xr:uid="{00000000-0005-0000-0000-0000BE150000}"/>
    <cellStyle name="20% - Accent6 2 4 2 6 2 2" xfId="5429" xr:uid="{00000000-0005-0000-0000-0000BF150000}"/>
    <cellStyle name="20% - Accent6 2 4 2 6 3" xfId="5430" xr:uid="{00000000-0005-0000-0000-0000C0150000}"/>
    <cellStyle name="20% - Accent6 2 4 2 7" xfId="5431" xr:uid="{00000000-0005-0000-0000-0000C1150000}"/>
    <cellStyle name="20% - Accent6 2 4 2 7 2" xfId="5432" xr:uid="{00000000-0005-0000-0000-0000C2150000}"/>
    <cellStyle name="20% - Accent6 2 4 2 8" xfId="5433" xr:uid="{00000000-0005-0000-0000-0000C3150000}"/>
    <cellStyle name="20% - Accent6 2 4 3" xfId="5434" xr:uid="{00000000-0005-0000-0000-0000C4150000}"/>
    <cellStyle name="20% - Accent6 2 4 3 2" xfId="5435" xr:uid="{00000000-0005-0000-0000-0000C5150000}"/>
    <cellStyle name="20% - Accent6 2 4 3 2 2" xfId="5436" xr:uid="{00000000-0005-0000-0000-0000C6150000}"/>
    <cellStyle name="20% - Accent6 2 4 3 2 2 2" xfId="5437" xr:uid="{00000000-0005-0000-0000-0000C7150000}"/>
    <cellStyle name="20% - Accent6 2 4 3 2 2 2 2" xfId="5438" xr:uid="{00000000-0005-0000-0000-0000C8150000}"/>
    <cellStyle name="20% - Accent6 2 4 3 2 2 2 2 2" xfId="5439" xr:uid="{00000000-0005-0000-0000-0000C9150000}"/>
    <cellStyle name="20% - Accent6 2 4 3 2 2 2 3" xfId="5440" xr:uid="{00000000-0005-0000-0000-0000CA150000}"/>
    <cellStyle name="20% - Accent6 2 4 3 2 2 3" xfId="5441" xr:uid="{00000000-0005-0000-0000-0000CB150000}"/>
    <cellStyle name="20% - Accent6 2 4 3 2 2 3 2" xfId="5442" xr:uid="{00000000-0005-0000-0000-0000CC150000}"/>
    <cellStyle name="20% - Accent6 2 4 3 2 2 4" xfId="5443" xr:uid="{00000000-0005-0000-0000-0000CD150000}"/>
    <cellStyle name="20% - Accent6 2 4 3 2 3" xfId="5444" xr:uid="{00000000-0005-0000-0000-0000CE150000}"/>
    <cellStyle name="20% - Accent6 2 4 3 2 3 2" xfId="5445" xr:uid="{00000000-0005-0000-0000-0000CF150000}"/>
    <cellStyle name="20% - Accent6 2 4 3 2 3 2 2" xfId="5446" xr:uid="{00000000-0005-0000-0000-0000D0150000}"/>
    <cellStyle name="20% - Accent6 2 4 3 2 3 3" xfId="5447" xr:uid="{00000000-0005-0000-0000-0000D1150000}"/>
    <cellStyle name="20% - Accent6 2 4 3 2 4" xfId="5448" xr:uid="{00000000-0005-0000-0000-0000D2150000}"/>
    <cellStyle name="20% - Accent6 2 4 3 2 4 2" xfId="5449" xr:uid="{00000000-0005-0000-0000-0000D3150000}"/>
    <cellStyle name="20% - Accent6 2 4 3 2 5" xfId="5450" xr:uid="{00000000-0005-0000-0000-0000D4150000}"/>
    <cellStyle name="20% - Accent6 2 4 3 3" xfId="5451" xr:uid="{00000000-0005-0000-0000-0000D5150000}"/>
    <cellStyle name="20% - Accent6 2 4 3 3 2" xfId="5452" xr:uid="{00000000-0005-0000-0000-0000D6150000}"/>
    <cellStyle name="20% - Accent6 2 4 3 3 2 2" xfId="5453" xr:uid="{00000000-0005-0000-0000-0000D7150000}"/>
    <cellStyle name="20% - Accent6 2 4 3 3 2 2 2" xfId="5454" xr:uid="{00000000-0005-0000-0000-0000D8150000}"/>
    <cellStyle name="20% - Accent6 2 4 3 3 2 2 2 2" xfId="5455" xr:uid="{00000000-0005-0000-0000-0000D9150000}"/>
    <cellStyle name="20% - Accent6 2 4 3 3 2 2 3" xfId="5456" xr:uid="{00000000-0005-0000-0000-0000DA150000}"/>
    <cellStyle name="20% - Accent6 2 4 3 3 2 3" xfId="5457" xr:uid="{00000000-0005-0000-0000-0000DB150000}"/>
    <cellStyle name="20% - Accent6 2 4 3 3 2 3 2" xfId="5458" xr:uid="{00000000-0005-0000-0000-0000DC150000}"/>
    <cellStyle name="20% - Accent6 2 4 3 3 2 4" xfId="5459" xr:uid="{00000000-0005-0000-0000-0000DD150000}"/>
    <cellStyle name="20% - Accent6 2 4 3 3 3" xfId="5460" xr:uid="{00000000-0005-0000-0000-0000DE150000}"/>
    <cellStyle name="20% - Accent6 2 4 3 3 3 2" xfId="5461" xr:uid="{00000000-0005-0000-0000-0000DF150000}"/>
    <cellStyle name="20% - Accent6 2 4 3 3 3 2 2" xfId="5462" xr:uid="{00000000-0005-0000-0000-0000E0150000}"/>
    <cellStyle name="20% - Accent6 2 4 3 3 3 3" xfId="5463" xr:uid="{00000000-0005-0000-0000-0000E1150000}"/>
    <cellStyle name="20% - Accent6 2 4 3 3 4" xfId="5464" xr:uid="{00000000-0005-0000-0000-0000E2150000}"/>
    <cellStyle name="20% - Accent6 2 4 3 3 4 2" xfId="5465" xr:uid="{00000000-0005-0000-0000-0000E3150000}"/>
    <cellStyle name="20% - Accent6 2 4 3 3 5" xfId="5466" xr:uid="{00000000-0005-0000-0000-0000E4150000}"/>
    <cellStyle name="20% - Accent6 2 4 3 4" xfId="5467" xr:uid="{00000000-0005-0000-0000-0000E5150000}"/>
    <cellStyle name="20% - Accent6 2 4 3 4 2" xfId="5468" xr:uid="{00000000-0005-0000-0000-0000E6150000}"/>
    <cellStyle name="20% - Accent6 2 4 3 4 2 2" xfId="5469" xr:uid="{00000000-0005-0000-0000-0000E7150000}"/>
    <cellStyle name="20% - Accent6 2 4 3 4 2 2 2" xfId="5470" xr:uid="{00000000-0005-0000-0000-0000E8150000}"/>
    <cellStyle name="20% - Accent6 2 4 3 4 2 3" xfId="5471" xr:uid="{00000000-0005-0000-0000-0000E9150000}"/>
    <cellStyle name="20% - Accent6 2 4 3 4 3" xfId="5472" xr:uid="{00000000-0005-0000-0000-0000EA150000}"/>
    <cellStyle name="20% - Accent6 2 4 3 4 3 2" xfId="5473" xr:uid="{00000000-0005-0000-0000-0000EB150000}"/>
    <cellStyle name="20% - Accent6 2 4 3 4 4" xfId="5474" xr:uid="{00000000-0005-0000-0000-0000EC150000}"/>
    <cellStyle name="20% - Accent6 2 4 3 5" xfId="5475" xr:uid="{00000000-0005-0000-0000-0000ED150000}"/>
    <cellStyle name="20% - Accent6 2 4 3 5 2" xfId="5476" xr:uid="{00000000-0005-0000-0000-0000EE150000}"/>
    <cellStyle name="20% - Accent6 2 4 3 5 2 2" xfId="5477" xr:uid="{00000000-0005-0000-0000-0000EF150000}"/>
    <cellStyle name="20% - Accent6 2 4 3 5 3" xfId="5478" xr:uid="{00000000-0005-0000-0000-0000F0150000}"/>
    <cellStyle name="20% - Accent6 2 4 3 6" xfId="5479" xr:uid="{00000000-0005-0000-0000-0000F1150000}"/>
    <cellStyle name="20% - Accent6 2 4 3 6 2" xfId="5480" xr:uid="{00000000-0005-0000-0000-0000F2150000}"/>
    <cellStyle name="20% - Accent6 2 4 3 7" xfId="5481" xr:uid="{00000000-0005-0000-0000-0000F3150000}"/>
    <cellStyle name="20% - Accent6 2 4 4" xfId="5482" xr:uid="{00000000-0005-0000-0000-0000F4150000}"/>
    <cellStyle name="20% - Accent6 2 4 4 2" xfId="5483" xr:uid="{00000000-0005-0000-0000-0000F5150000}"/>
    <cellStyle name="20% - Accent6 2 4 4 2 2" xfId="5484" xr:uid="{00000000-0005-0000-0000-0000F6150000}"/>
    <cellStyle name="20% - Accent6 2 4 4 2 2 2" xfId="5485" xr:uid="{00000000-0005-0000-0000-0000F7150000}"/>
    <cellStyle name="20% - Accent6 2 4 4 2 2 2 2" xfId="5486" xr:uid="{00000000-0005-0000-0000-0000F8150000}"/>
    <cellStyle name="20% - Accent6 2 4 4 2 2 3" xfId="5487" xr:uid="{00000000-0005-0000-0000-0000F9150000}"/>
    <cellStyle name="20% - Accent6 2 4 4 2 3" xfId="5488" xr:uid="{00000000-0005-0000-0000-0000FA150000}"/>
    <cellStyle name="20% - Accent6 2 4 4 2 3 2" xfId="5489" xr:uid="{00000000-0005-0000-0000-0000FB150000}"/>
    <cellStyle name="20% - Accent6 2 4 4 2 4" xfId="5490" xr:uid="{00000000-0005-0000-0000-0000FC150000}"/>
    <cellStyle name="20% - Accent6 2 4 4 3" xfId="5491" xr:uid="{00000000-0005-0000-0000-0000FD150000}"/>
    <cellStyle name="20% - Accent6 2 4 4 3 2" xfId="5492" xr:uid="{00000000-0005-0000-0000-0000FE150000}"/>
    <cellStyle name="20% - Accent6 2 4 4 3 2 2" xfId="5493" xr:uid="{00000000-0005-0000-0000-0000FF150000}"/>
    <cellStyle name="20% - Accent6 2 4 4 3 3" xfId="5494" xr:uid="{00000000-0005-0000-0000-000000160000}"/>
    <cellStyle name="20% - Accent6 2 4 4 4" xfId="5495" xr:uid="{00000000-0005-0000-0000-000001160000}"/>
    <cellStyle name="20% - Accent6 2 4 4 4 2" xfId="5496" xr:uid="{00000000-0005-0000-0000-000002160000}"/>
    <cellStyle name="20% - Accent6 2 4 4 5" xfId="5497" xr:uid="{00000000-0005-0000-0000-000003160000}"/>
    <cellStyle name="20% - Accent6 2 4 5" xfId="5498" xr:uid="{00000000-0005-0000-0000-000004160000}"/>
    <cellStyle name="20% - Accent6 2 4 5 2" xfId="5499" xr:uid="{00000000-0005-0000-0000-000005160000}"/>
    <cellStyle name="20% - Accent6 2 4 5 2 2" xfId="5500" xr:uid="{00000000-0005-0000-0000-000006160000}"/>
    <cellStyle name="20% - Accent6 2 4 5 2 2 2" xfId="5501" xr:uid="{00000000-0005-0000-0000-000007160000}"/>
    <cellStyle name="20% - Accent6 2 4 5 2 2 2 2" xfId="5502" xr:uid="{00000000-0005-0000-0000-000008160000}"/>
    <cellStyle name="20% - Accent6 2 4 5 2 2 3" xfId="5503" xr:uid="{00000000-0005-0000-0000-000009160000}"/>
    <cellStyle name="20% - Accent6 2 4 5 2 3" xfId="5504" xr:uid="{00000000-0005-0000-0000-00000A160000}"/>
    <cellStyle name="20% - Accent6 2 4 5 2 3 2" xfId="5505" xr:uid="{00000000-0005-0000-0000-00000B160000}"/>
    <cellStyle name="20% - Accent6 2 4 5 2 4" xfId="5506" xr:uid="{00000000-0005-0000-0000-00000C160000}"/>
    <cellStyle name="20% - Accent6 2 4 5 3" xfId="5507" xr:uid="{00000000-0005-0000-0000-00000D160000}"/>
    <cellStyle name="20% - Accent6 2 4 5 3 2" xfId="5508" xr:uid="{00000000-0005-0000-0000-00000E160000}"/>
    <cellStyle name="20% - Accent6 2 4 5 3 2 2" xfId="5509" xr:uid="{00000000-0005-0000-0000-00000F160000}"/>
    <cellStyle name="20% - Accent6 2 4 5 3 3" xfId="5510" xr:uid="{00000000-0005-0000-0000-000010160000}"/>
    <cellStyle name="20% - Accent6 2 4 5 4" xfId="5511" xr:uid="{00000000-0005-0000-0000-000011160000}"/>
    <cellStyle name="20% - Accent6 2 4 5 4 2" xfId="5512" xr:uid="{00000000-0005-0000-0000-000012160000}"/>
    <cellStyle name="20% - Accent6 2 4 5 5" xfId="5513" xr:uid="{00000000-0005-0000-0000-000013160000}"/>
    <cellStyle name="20% - Accent6 2 4 6" xfId="5514" xr:uid="{00000000-0005-0000-0000-000014160000}"/>
    <cellStyle name="20% - Accent6 2 4 6 2" xfId="5515" xr:uid="{00000000-0005-0000-0000-000015160000}"/>
    <cellStyle name="20% - Accent6 2 4 6 2 2" xfId="5516" xr:uid="{00000000-0005-0000-0000-000016160000}"/>
    <cellStyle name="20% - Accent6 2 4 6 2 2 2" xfId="5517" xr:uid="{00000000-0005-0000-0000-000017160000}"/>
    <cellStyle name="20% - Accent6 2 4 6 2 3" xfId="5518" xr:uid="{00000000-0005-0000-0000-000018160000}"/>
    <cellStyle name="20% - Accent6 2 4 6 3" xfId="5519" xr:uid="{00000000-0005-0000-0000-000019160000}"/>
    <cellStyle name="20% - Accent6 2 4 6 3 2" xfId="5520" xr:uid="{00000000-0005-0000-0000-00001A160000}"/>
    <cellStyle name="20% - Accent6 2 4 6 4" xfId="5521" xr:uid="{00000000-0005-0000-0000-00001B160000}"/>
    <cellStyle name="20% - Accent6 2 4 7" xfId="5522" xr:uid="{00000000-0005-0000-0000-00001C160000}"/>
    <cellStyle name="20% - Accent6 2 4 7 2" xfId="5523" xr:uid="{00000000-0005-0000-0000-00001D160000}"/>
    <cellStyle name="20% - Accent6 2 4 7 2 2" xfId="5524" xr:uid="{00000000-0005-0000-0000-00001E160000}"/>
    <cellStyle name="20% - Accent6 2 4 7 3" xfId="5525" xr:uid="{00000000-0005-0000-0000-00001F160000}"/>
    <cellStyle name="20% - Accent6 2 4 8" xfId="5526" xr:uid="{00000000-0005-0000-0000-000020160000}"/>
    <cellStyle name="20% - Accent6 2 4 8 2" xfId="5527" xr:uid="{00000000-0005-0000-0000-000021160000}"/>
    <cellStyle name="20% - Accent6 2 4 9" xfId="5528" xr:uid="{00000000-0005-0000-0000-000022160000}"/>
    <cellStyle name="20% - Accent6 2 5" xfId="5529" xr:uid="{00000000-0005-0000-0000-000023160000}"/>
    <cellStyle name="20% - Accent6 2 5 2" xfId="5530" xr:uid="{00000000-0005-0000-0000-000024160000}"/>
    <cellStyle name="20% - Accent6 2 5 2 2" xfId="5531" xr:uid="{00000000-0005-0000-0000-000025160000}"/>
    <cellStyle name="20% - Accent6 2 5 2 2 2" xfId="5532" xr:uid="{00000000-0005-0000-0000-000026160000}"/>
    <cellStyle name="20% - Accent6 2 5 2 2 2 2" xfId="5533" xr:uid="{00000000-0005-0000-0000-000027160000}"/>
    <cellStyle name="20% - Accent6 2 5 2 2 2 2 2" xfId="5534" xr:uid="{00000000-0005-0000-0000-000028160000}"/>
    <cellStyle name="20% - Accent6 2 5 2 2 2 2 2 2" xfId="5535" xr:uid="{00000000-0005-0000-0000-000029160000}"/>
    <cellStyle name="20% - Accent6 2 5 2 2 2 2 2 2 2" xfId="5536" xr:uid="{00000000-0005-0000-0000-00002A160000}"/>
    <cellStyle name="20% - Accent6 2 5 2 2 2 2 2 3" xfId="5537" xr:uid="{00000000-0005-0000-0000-00002B160000}"/>
    <cellStyle name="20% - Accent6 2 5 2 2 2 2 3" xfId="5538" xr:uid="{00000000-0005-0000-0000-00002C160000}"/>
    <cellStyle name="20% - Accent6 2 5 2 2 2 2 3 2" xfId="5539" xr:uid="{00000000-0005-0000-0000-00002D160000}"/>
    <cellStyle name="20% - Accent6 2 5 2 2 2 2 4" xfId="5540" xr:uid="{00000000-0005-0000-0000-00002E160000}"/>
    <cellStyle name="20% - Accent6 2 5 2 2 2 3" xfId="5541" xr:uid="{00000000-0005-0000-0000-00002F160000}"/>
    <cellStyle name="20% - Accent6 2 5 2 2 2 3 2" xfId="5542" xr:uid="{00000000-0005-0000-0000-000030160000}"/>
    <cellStyle name="20% - Accent6 2 5 2 2 2 3 2 2" xfId="5543" xr:uid="{00000000-0005-0000-0000-000031160000}"/>
    <cellStyle name="20% - Accent6 2 5 2 2 2 3 3" xfId="5544" xr:uid="{00000000-0005-0000-0000-000032160000}"/>
    <cellStyle name="20% - Accent6 2 5 2 2 2 4" xfId="5545" xr:uid="{00000000-0005-0000-0000-000033160000}"/>
    <cellStyle name="20% - Accent6 2 5 2 2 2 4 2" xfId="5546" xr:uid="{00000000-0005-0000-0000-000034160000}"/>
    <cellStyle name="20% - Accent6 2 5 2 2 2 5" xfId="5547" xr:uid="{00000000-0005-0000-0000-000035160000}"/>
    <cellStyle name="20% - Accent6 2 5 2 2 3" xfId="5548" xr:uid="{00000000-0005-0000-0000-000036160000}"/>
    <cellStyle name="20% - Accent6 2 5 2 2 3 2" xfId="5549" xr:uid="{00000000-0005-0000-0000-000037160000}"/>
    <cellStyle name="20% - Accent6 2 5 2 2 3 2 2" xfId="5550" xr:uid="{00000000-0005-0000-0000-000038160000}"/>
    <cellStyle name="20% - Accent6 2 5 2 2 3 2 2 2" xfId="5551" xr:uid="{00000000-0005-0000-0000-000039160000}"/>
    <cellStyle name="20% - Accent6 2 5 2 2 3 2 2 2 2" xfId="5552" xr:uid="{00000000-0005-0000-0000-00003A160000}"/>
    <cellStyle name="20% - Accent6 2 5 2 2 3 2 2 3" xfId="5553" xr:uid="{00000000-0005-0000-0000-00003B160000}"/>
    <cellStyle name="20% - Accent6 2 5 2 2 3 2 3" xfId="5554" xr:uid="{00000000-0005-0000-0000-00003C160000}"/>
    <cellStyle name="20% - Accent6 2 5 2 2 3 2 3 2" xfId="5555" xr:uid="{00000000-0005-0000-0000-00003D160000}"/>
    <cellStyle name="20% - Accent6 2 5 2 2 3 2 4" xfId="5556" xr:uid="{00000000-0005-0000-0000-00003E160000}"/>
    <cellStyle name="20% - Accent6 2 5 2 2 3 3" xfId="5557" xr:uid="{00000000-0005-0000-0000-00003F160000}"/>
    <cellStyle name="20% - Accent6 2 5 2 2 3 3 2" xfId="5558" xr:uid="{00000000-0005-0000-0000-000040160000}"/>
    <cellStyle name="20% - Accent6 2 5 2 2 3 3 2 2" xfId="5559" xr:uid="{00000000-0005-0000-0000-000041160000}"/>
    <cellStyle name="20% - Accent6 2 5 2 2 3 3 3" xfId="5560" xr:uid="{00000000-0005-0000-0000-000042160000}"/>
    <cellStyle name="20% - Accent6 2 5 2 2 3 4" xfId="5561" xr:uid="{00000000-0005-0000-0000-000043160000}"/>
    <cellStyle name="20% - Accent6 2 5 2 2 3 4 2" xfId="5562" xr:uid="{00000000-0005-0000-0000-000044160000}"/>
    <cellStyle name="20% - Accent6 2 5 2 2 3 5" xfId="5563" xr:uid="{00000000-0005-0000-0000-000045160000}"/>
    <cellStyle name="20% - Accent6 2 5 2 2 4" xfId="5564" xr:uid="{00000000-0005-0000-0000-000046160000}"/>
    <cellStyle name="20% - Accent6 2 5 2 2 4 2" xfId="5565" xr:uid="{00000000-0005-0000-0000-000047160000}"/>
    <cellStyle name="20% - Accent6 2 5 2 2 4 2 2" xfId="5566" xr:uid="{00000000-0005-0000-0000-000048160000}"/>
    <cellStyle name="20% - Accent6 2 5 2 2 4 2 2 2" xfId="5567" xr:uid="{00000000-0005-0000-0000-000049160000}"/>
    <cellStyle name="20% - Accent6 2 5 2 2 4 2 3" xfId="5568" xr:uid="{00000000-0005-0000-0000-00004A160000}"/>
    <cellStyle name="20% - Accent6 2 5 2 2 4 3" xfId="5569" xr:uid="{00000000-0005-0000-0000-00004B160000}"/>
    <cellStyle name="20% - Accent6 2 5 2 2 4 3 2" xfId="5570" xr:uid="{00000000-0005-0000-0000-00004C160000}"/>
    <cellStyle name="20% - Accent6 2 5 2 2 4 4" xfId="5571" xr:uid="{00000000-0005-0000-0000-00004D160000}"/>
    <cellStyle name="20% - Accent6 2 5 2 2 5" xfId="5572" xr:uid="{00000000-0005-0000-0000-00004E160000}"/>
    <cellStyle name="20% - Accent6 2 5 2 2 5 2" xfId="5573" xr:uid="{00000000-0005-0000-0000-00004F160000}"/>
    <cellStyle name="20% - Accent6 2 5 2 2 5 2 2" xfId="5574" xr:uid="{00000000-0005-0000-0000-000050160000}"/>
    <cellStyle name="20% - Accent6 2 5 2 2 5 3" xfId="5575" xr:uid="{00000000-0005-0000-0000-000051160000}"/>
    <cellStyle name="20% - Accent6 2 5 2 2 6" xfId="5576" xr:uid="{00000000-0005-0000-0000-000052160000}"/>
    <cellStyle name="20% - Accent6 2 5 2 2 6 2" xfId="5577" xr:uid="{00000000-0005-0000-0000-000053160000}"/>
    <cellStyle name="20% - Accent6 2 5 2 2 7" xfId="5578" xr:uid="{00000000-0005-0000-0000-000054160000}"/>
    <cellStyle name="20% - Accent6 2 5 2 3" xfId="5579" xr:uid="{00000000-0005-0000-0000-000055160000}"/>
    <cellStyle name="20% - Accent6 2 5 2 3 2" xfId="5580" xr:uid="{00000000-0005-0000-0000-000056160000}"/>
    <cellStyle name="20% - Accent6 2 5 2 3 2 2" xfId="5581" xr:uid="{00000000-0005-0000-0000-000057160000}"/>
    <cellStyle name="20% - Accent6 2 5 2 3 2 2 2" xfId="5582" xr:uid="{00000000-0005-0000-0000-000058160000}"/>
    <cellStyle name="20% - Accent6 2 5 2 3 2 2 2 2" xfId="5583" xr:uid="{00000000-0005-0000-0000-000059160000}"/>
    <cellStyle name="20% - Accent6 2 5 2 3 2 2 3" xfId="5584" xr:uid="{00000000-0005-0000-0000-00005A160000}"/>
    <cellStyle name="20% - Accent6 2 5 2 3 2 3" xfId="5585" xr:uid="{00000000-0005-0000-0000-00005B160000}"/>
    <cellStyle name="20% - Accent6 2 5 2 3 2 3 2" xfId="5586" xr:uid="{00000000-0005-0000-0000-00005C160000}"/>
    <cellStyle name="20% - Accent6 2 5 2 3 2 4" xfId="5587" xr:uid="{00000000-0005-0000-0000-00005D160000}"/>
    <cellStyle name="20% - Accent6 2 5 2 3 3" xfId="5588" xr:uid="{00000000-0005-0000-0000-00005E160000}"/>
    <cellStyle name="20% - Accent6 2 5 2 3 3 2" xfId="5589" xr:uid="{00000000-0005-0000-0000-00005F160000}"/>
    <cellStyle name="20% - Accent6 2 5 2 3 3 2 2" xfId="5590" xr:uid="{00000000-0005-0000-0000-000060160000}"/>
    <cellStyle name="20% - Accent6 2 5 2 3 3 3" xfId="5591" xr:uid="{00000000-0005-0000-0000-000061160000}"/>
    <cellStyle name="20% - Accent6 2 5 2 3 4" xfId="5592" xr:uid="{00000000-0005-0000-0000-000062160000}"/>
    <cellStyle name="20% - Accent6 2 5 2 3 4 2" xfId="5593" xr:uid="{00000000-0005-0000-0000-000063160000}"/>
    <cellStyle name="20% - Accent6 2 5 2 3 5" xfId="5594" xr:uid="{00000000-0005-0000-0000-000064160000}"/>
    <cellStyle name="20% - Accent6 2 5 2 4" xfId="5595" xr:uid="{00000000-0005-0000-0000-000065160000}"/>
    <cellStyle name="20% - Accent6 2 5 2 4 2" xfId="5596" xr:uid="{00000000-0005-0000-0000-000066160000}"/>
    <cellStyle name="20% - Accent6 2 5 2 4 2 2" xfId="5597" xr:uid="{00000000-0005-0000-0000-000067160000}"/>
    <cellStyle name="20% - Accent6 2 5 2 4 2 2 2" xfId="5598" xr:uid="{00000000-0005-0000-0000-000068160000}"/>
    <cellStyle name="20% - Accent6 2 5 2 4 2 2 2 2" xfId="5599" xr:uid="{00000000-0005-0000-0000-000069160000}"/>
    <cellStyle name="20% - Accent6 2 5 2 4 2 2 3" xfId="5600" xr:uid="{00000000-0005-0000-0000-00006A160000}"/>
    <cellStyle name="20% - Accent6 2 5 2 4 2 3" xfId="5601" xr:uid="{00000000-0005-0000-0000-00006B160000}"/>
    <cellStyle name="20% - Accent6 2 5 2 4 2 3 2" xfId="5602" xr:uid="{00000000-0005-0000-0000-00006C160000}"/>
    <cellStyle name="20% - Accent6 2 5 2 4 2 4" xfId="5603" xr:uid="{00000000-0005-0000-0000-00006D160000}"/>
    <cellStyle name="20% - Accent6 2 5 2 4 3" xfId="5604" xr:uid="{00000000-0005-0000-0000-00006E160000}"/>
    <cellStyle name="20% - Accent6 2 5 2 4 3 2" xfId="5605" xr:uid="{00000000-0005-0000-0000-00006F160000}"/>
    <cellStyle name="20% - Accent6 2 5 2 4 3 2 2" xfId="5606" xr:uid="{00000000-0005-0000-0000-000070160000}"/>
    <cellStyle name="20% - Accent6 2 5 2 4 3 3" xfId="5607" xr:uid="{00000000-0005-0000-0000-000071160000}"/>
    <cellStyle name="20% - Accent6 2 5 2 4 4" xfId="5608" xr:uid="{00000000-0005-0000-0000-000072160000}"/>
    <cellStyle name="20% - Accent6 2 5 2 4 4 2" xfId="5609" xr:uid="{00000000-0005-0000-0000-000073160000}"/>
    <cellStyle name="20% - Accent6 2 5 2 4 5" xfId="5610" xr:uid="{00000000-0005-0000-0000-000074160000}"/>
    <cellStyle name="20% - Accent6 2 5 2 5" xfId="5611" xr:uid="{00000000-0005-0000-0000-000075160000}"/>
    <cellStyle name="20% - Accent6 2 5 2 5 2" xfId="5612" xr:uid="{00000000-0005-0000-0000-000076160000}"/>
    <cellStyle name="20% - Accent6 2 5 2 5 2 2" xfId="5613" xr:uid="{00000000-0005-0000-0000-000077160000}"/>
    <cellStyle name="20% - Accent6 2 5 2 5 2 2 2" xfId="5614" xr:uid="{00000000-0005-0000-0000-000078160000}"/>
    <cellStyle name="20% - Accent6 2 5 2 5 2 3" xfId="5615" xr:uid="{00000000-0005-0000-0000-000079160000}"/>
    <cellStyle name="20% - Accent6 2 5 2 5 3" xfId="5616" xr:uid="{00000000-0005-0000-0000-00007A160000}"/>
    <cellStyle name="20% - Accent6 2 5 2 5 3 2" xfId="5617" xr:uid="{00000000-0005-0000-0000-00007B160000}"/>
    <cellStyle name="20% - Accent6 2 5 2 5 4" xfId="5618" xr:uid="{00000000-0005-0000-0000-00007C160000}"/>
    <cellStyle name="20% - Accent6 2 5 2 6" xfId="5619" xr:uid="{00000000-0005-0000-0000-00007D160000}"/>
    <cellStyle name="20% - Accent6 2 5 2 6 2" xfId="5620" xr:uid="{00000000-0005-0000-0000-00007E160000}"/>
    <cellStyle name="20% - Accent6 2 5 2 6 2 2" xfId="5621" xr:uid="{00000000-0005-0000-0000-00007F160000}"/>
    <cellStyle name="20% - Accent6 2 5 2 6 3" xfId="5622" xr:uid="{00000000-0005-0000-0000-000080160000}"/>
    <cellStyle name="20% - Accent6 2 5 2 7" xfId="5623" xr:uid="{00000000-0005-0000-0000-000081160000}"/>
    <cellStyle name="20% - Accent6 2 5 2 7 2" xfId="5624" xr:uid="{00000000-0005-0000-0000-000082160000}"/>
    <cellStyle name="20% - Accent6 2 5 2 8" xfId="5625" xr:uid="{00000000-0005-0000-0000-000083160000}"/>
    <cellStyle name="20% - Accent6 2 5 3" xfId="5626" xr:uid="{00000000-0005-0000-0000-000084160000}"/>
    <cellStyle name="20% - Accent6 2 5 3 2" xfId="5627" xr:uid="{00000000-0005-0000-0000-000085160000}"/>
    <cellStyle name="20% - Accent6 2 5 3 2 2" xfId="5628" xr:uid="{00000000-0005-0000-0000-000086160000}"/>
    <cellStyle name="20% - Accent6 2 5 3 2 2 2" xfId="5629" xr:uid="{00000000-0005-0000-0000-000087160000}"/>
    <cellStyle name="20% - Accent6 2 5 3 2 2 2 2" xfId="5630" xr:uid="{00000000-0005-0000-0000-000088160000}"/>
    <cellStyle name="20% - Accent6 2 5 3 2 2 2 2 2" xfId="5631" xr:uid="{00000000-0005-0000-0000-000089160000}"/>
    <cellStyle name="20% - Accent6 2 5 3 2 2 2 3" xfId="5632" xr:uid="{00000000-0005-0000-0000-00008A160000}"/>
    <cellStyle name="20% - Accent6 2 5 3 2 2 3" xfId="5633" xr:uid="{00000000-0005-0000-0000-00008B160000}"/>
    <cellStyle name="20% - Accent6 2 5 3 2 2 3 2" xfId="5634" xr:uid="{00000000-0005-0000-0000-00008C160000}"/>
    <cellStyle name="20% - Accent6 2 5 3 2 2 4" xfId="5635" xr:uid="{00000000-0005-0000-0000-00008D160000}"/>
    <cellStyle name="20% - Accent6 2 5 3 2 3" xfId="5636" xr:uid="{00000000-0005-0000-0000-00008E160000}"/>
    <cellStyle name="20% - Accent6 2 5 3 2 3 2" xfId="5637" xr:uid="{00000000-0005-0000-0000-00008F160000}"/>
    <cellStyle name="20% - Accent6 2 5 3 2 3 2 2" xfId="5638" xr:uid="{00000000-0005-0000-0000-000090160000}"/>
    <cellStyle name="20% - Accent6 2 5 3 2 3 3" xfId="5639" xr:uid="{00000000-0005-0000-0000-000091160000}"/>
    <cellStyle name="20% - Accent6 2 5 3 2 4" xfId="5640" xr:uid="{00000000-0005-0000-0000-000092160000}"/>
    <cellStyle name="20% - Accent6 2 5 3 2 4 2" xfId="5641" xr:uid="{00000000-0005-0000-0000-000093160000}"/>
    <cellStyle name="20% - Accent6 2 5 3 2 5" xfId="5642" xr:uid="{00000000-0005-0000-0000-000094160000}"/>
    <cellStyle name="20% - Accent6 2 5 3 3" xfId="5643" xr:uid="{00000000-0005-0000-0000-000095160000}"/>
    <cellStyle name="20% - Accent6 2 5 3 3 2" xfId="5644" xr:uid="{00000000-0005-0000-0000-000096160000}"/>
    <cellStyle name="20% - Accent6 2 5 3 3 2 2" xfId="5645" xr:uid="{00000000-0005-0000-0000-000097160000}"/>
    <cellStyle name="20% - Accent6 2 5 3 3 2 2 2" xfId="5646" xr:uid="{00000000-0005-0000-0000-000098160000}"/>
    <cellStyle name="20% - Accent6 2 5 3 3 2 2 2 2" xfId="5647" xr:uid="{00000000-0005-0000-0000-000099160000}"/>
    <cellStyle name="20% - Accent6 2 5 3 3 2 2 3" xfId="5648" xr:uid="{00000000-0005-0000-0000-00009A160000}"/>
    <cellStyle name="20% - Accent6 2 5 3 3 2 3" xfId="5649" xr:uid="{00000000-0005-0000-0000-00009B160000}"/>
    <cellStyle name="20% - Accent6 2 5 3 3 2 3 2" xfId="5650" xr:uid="{00000000-0005-0000-0000-00009C160000}"/>
    <cellStyle name="20% - Accent6 2 5 3 3 2 4" xfId="5651" xr:uid="{00000000-0005-0000-0000-00009D160000}"/>
    <cellStyle name="20% - Accent6 2 5 3 3 3" xfId="5652" xr:uid="{00000000-0005-0000-0000-00009E160000}"/>
    <cellStyle name="20% - Accent6 2 5 3 3 3 2" xfId="5653" xr:uid="{00000000-0005-0000-0000-00009F160000}"/>
    <cellStyle name="20% - Accent6 2 5 3 3 3 2 2" xfId="5654" xr:uid="{00000000-0005-0000-0000-0000A0160000}"/>
    <cellStyle name="20% - Accent6 2 5 3 3 3 3" xfId="5655" xr:uid="{00000000-0005-0000-0000-0000A1160000}"/>
    <cellStyle name="20% - Accent6 2 5 3 3 4" xfId="5656" xr:uid="{00000000-0005-0000-0000-0000A2160000}"/>
    <cellStyle name="20% - Accent6 2 5 3 3 4 2" xfId="5657" xr:uid="{00000000-0005-0000-0000-0000A3160000}"/>
    <cellStyle name="20% - Accent6 2 5 3 3 5" xfId="5658" xr:uid="{00000000-0005-0000-0000-0000A4160000}"/>
    <cellStyle name="20% - Accent6 2 5 3 4" xfId="5659" xr:uid="{00000000-0005-0000-0000-0000A5160000}"/>
    <cellStyle name="20% - Accent6 2 5 3 4 2" xfId="5660" xr:uid="{00000000-0005-0000-0000-0000A6160000}"/>
    <cellStyle name="20% - Accent6 2 5 3 4 2 2" xfId="5661" xr:uid="{00000000-0005-0000-0000-0000A7160000}"/>
    <cellStyle name="20% - Accent6 2 5 3 4 2 2 2" xfId="5662" xr:uid="{00000000-0005-0000-0000-0000A8160000}"/>
    <cellStyle name="20% - Accent6 2 5 3 4 2 3" xfId="5663" xr:uid="{00000000-0005-0000-0000-0000A9160000}"/>
    <cellStyle name="20% - Accent6 2 5 3 4 3" xfId="5664" xr:uid="{00000000-0005-0000-0000-0000AA160000}"/>
    <cellStyle name="20% - Accent6 2 5 3 4 3 2" xfId="5665" xr:uid="{00000000-0005-0000-0000-0000AB160000}"/>
    <cellStyle name="20% - Accent6 2 5 3 4 4" xfId="5666" xr:uid="{00000000-0005-0000-0000-0000AC160000}"/>
    <cellStyle name="20% - Accent6 2 5 3 5" xfId="5667" xr:uid="{00000000-0005-0000-0000-0000AD160000}"/>
    <cellStyle name="20% - Accent6 2 5 3 5 2" xfId="5668" xr:uid="{00000000-0005-0000-0000-0000AE160000}"/>
    <cellStyle name="20% - Accent6 2 5 3 5 2 2" xfId="5669" xr:uid="{00000000-0005-0000-0000-0000AF160000}"/>
    <cellStyle name="20% - Accent6 2 5 3 5 3" xfId="5670" xr:uid="{00000000-0005-0000-0000-0000B0160000}"/>
    <cellStyle name="20% - Accent6 2 5 3 6" xfId="5671" xr:uid="{00000000-0005-0000-0000-0000B1160000}"/>
    <cellStyle name="20% - Accent6 2 5 3 6 2" xfId="5672" xr:uid="{00000000-0005-0000-0000-0000B2160000}"/>
    <cellStyle name="20% - Accent6 2 5 3 7" xfId="5673" xr:uid="{00000000-0005-0000-0000-0000B3160000}"/>
    <cellStyle name="20% - Accent6 2 5 4" xfId="5674" xr:uid="{00000000-0005-0000-0000-0000B4160000}"/>
    <cellStyle name="20% - Accent6 2 5 4 2" xfId="5675" xr:uid="{00000000-0005-0000-0000-0000B5160000}"/>
    <cellStyle name="20% - Accent6 2 5 4 2 2" xfId="5676" xr:uid="{00000000-0005-0000-0000-0000B6160000}"/>
    <cellStyle name="20% - Accent6 2 5 4 2 2 2" xfId="5677" xr:uid="{00000000-0005-0000-0000-0000B7160000}"/>
    <cellStyle name="20% - Accent6 2 5 4 2 2 2 2" xfId="5678" xr:uid="{00000000-0005-0000-0000-0000B8160000}"/>
    <cellStyle name="20% - Accent6 2 5 4 2 2 3" xfId="5679" xr:uid="{00000000-0005-0000-0000-0000B9160000}"/>
    <cellStyle name="20% - Accent6 2 5 4 2 3" xfId="5680" xr:uid="{00000000-0005-0000-0000-0000BA160000}"/>
    <cellStyle name="20% - Accent6 2 5 4 2 3 2" xfId="5681" xr:uid="{00000000-0005-0000-0000-0000BB160000}"/>
    <cellStyle name="20% - Accent6 2 5 4 2 4" xfId="5682" xr:uid="{00000000-0005-0000-0000-0000BC160000}"/>
    <cellStyle name="20% - Accent6 2 5 4 3" xfId="5683" xr:uid="{00000000-0005-0000-0000-0000BD160000}"/>
    <cellStyle name="20% - Accent6 2 5 4 3 2" xfId="5684" xr:uid="{00000000-0005-0000-0000-0000BE160000}"/>
    <cellStyle name="20% - Accent6 2 5 4 3 2 2" xfId="5685" xr:uid="{00000000-0005-0000-0000-0000BF160000}"/>
    <cellStyle name="20% - Accent6 2 5 4 3 3" xfId="5686" xr:uid="{00000000-0005-0000-0000-0000C0160000}"/>
    <cellStyle name="20% - Accent6 2 5 4 4" xfId="5687" xr:uid="{00000000-0005-0000-0000-0000C1160000}"/>
    <cellStyle name="20% - Accent6 2 5 4 4 2" xfId="5688" xr:uid="{00000000-0005-0000-0000-0000C2160000}"/>
    <cellStyle name="20% - Accent6 2 5 4 5" xfId="5689" xr:uid="{00000000-0005-0000-0000-0000C3160000}"/>
    <cellStyle name="20% - Accent6 2 5 5" xfId="5690" xr:uid="{00000000-0005-0000-0000-0000C4160000}"/>
    <cellStyle name="20% - Accent6 2 5 5 2" xfId="5691" xr:uid="{00000000-0005-0000-0000-0000C5160000}"/>
    <cellStyle name="20% - Accent6 2 5 5 2 2" xfId="5692" xr:uid="{00000000-0005-0000-0000-0000C6160000}"/>
    <cellStyle name="20% - Accent6 2 5 5 2 2 2" xfId="5693" xr:uid="{00000000-0005-0000-0000-0000C7160000}"/>
    <cellStyle name="20% - Accent6 2 5 5 2 2 2 2" xfId="5694" xr:uid="{00000000-0005-0000-0000-0000C8160000}"/>
    <cellStyle name="20% - Accent6 2 5 5 2 2 3" xfId="5695" xr:uid="{00000000-0005-0000-0000-0000C9160000}"/>
    <cellStyle name="20% - Accent6 2 5 5 2 3" xfId="5696" xr:uid="{00000000-0005-0000-0000-0000CA160000}"/>
    <cellStyle name="20% - Accent6 2 5 5 2 3 2" xfId="5697" xr:uid="{00000000-0005-0000-0000-0000CB160000}"/>
    <cellStyle name="20% - Accent6 2 5 5 2 4" xfId="5698" xr:uid="{00000000-0005-0000-0000-0000CC160000}"/>
    <cellStyle name="20% - Accent6 2 5 5 3" xfId="5699" xr:uid="{00000000-0005-0000-0000-0000CD160000}"/>
    <cellStyle name="20% - Accent6 2 5 5 3 2" xfId="5700" xr:uid="{00000000-0005-0000-0000-0000CE160000}"/>
    <cellStyle name="20% - Accent6 2 5 5 3 2 2" xfId="5701" xr:uid="{00000000-0005-0000-0000-0000CF160000}"/>
    <cellStyle name="20% - Accent6 2 5 5 3 3" xfId="5702" xr:uid="{00000000-0005-0000-0000-0000D0160000}"/>
    <cellStyle name="20% - Accent6 2 5 5 4" xfId="5703" xr:uid="{00000000-0005-0000-0000-0000D1160000}"/>
    <cellStyle name="20% - Accent6 2 5 5 4 2" xfId="5704" xr:uid="{00000000-0005-0000-0000-0000D2160000}"/>
    <cellStyle name="20% - Accent6 2 5 5 5" xfId="5705" xr:uid="{00000000-0005-0000-0000-0000D3160000}"/>
    <cellStyle name="20% - Accent6 2 5 6" xfId="5706" xr:uid="{00000000-0005-0000-0000-0000D4160000}"/>
    <cellStyle name="20% - Accent6 2 5 6 2" xfId="5707" xr:uid="{00000000-0005-0000-0000-0000D5160000}"/>
    <cellStyle name="20% - Accent6 2 5 6 2 2" xfId="5708" xr:uid="{00000000-0005-0000-0000-0000D6160000}"/>
    <cellStyle name="20% - Accent6 2 5 6 2 2 2" xfId="5709" xr:uid="{00000000-0005-0000-0000-0000D7160000}"/>
    <cellStyle name="20% - Accent6 2 5 6 2 3" xfId="5710" xr:uid="{00000000-0005-0000-0000-0000D8160000}"/>
    <cellStyle name="20% - Accent6 2 5 6 3" xfId="5711" xr:uid="{00000000-0005-0000-0000-0000D9160000}"/>
    <cellStyle name="20% - Accent6 2 5 6 3 2" xfId="5712" xr:uid="{00000000-0005-0000-0000-0000DA160000}"/>
    <cellStyle name="20% - Accent6 2 5 6 4" xfId="5713" xr:uid="{00000000-0005-0000-0000-0000DB160000}"/>
    <cellStyle name="20% - Accent6 2 5 7" xfId="5714" xr:uid="{00000000-0005-0000-0000-0000DC160000}"/>
    <cellStyle name="20% - Accent6 2 5 7 2" xfId="5715" xr:uid="{00000000-0005-0000-0000-0000DD160000}"/>
    <cellStyle name="20% - Accent6 2 5 7 2 2" xfId="5716" xr:uid="{00000000-0005-0000-0000-0000DE160000}"/>
    <cellStyle name="20% - Accent6 2 5 7 3" xfId="5717" xr:uid="{00000000-0005-0000-0000-0000DF160000}"/>
    <cellStyle name="20% - Accent6 2 5 8" xfId="5718" xr:uid="{00000000-0005-0000-0000-0000E0160000}"/>
    <cellStyle name="20% - Accent6 2 5 8 2" xfId="5719" xr:uid="{00000000-0005-0000-0000-0000E1160000}"/>
    <cellStyle name="20% - Accent6 2 5 9" xfId="5720" xr:uid="{00000000-0005-0000-0000-0000E2160000}"/>
    <cellStyle name="20% - Accent6 2 6" xfId="5721" xr:uid="{00000000-0005-0000-0000-0000E3160000}"/>
    <cellStyle name="20% - Accent6 2 6 2" xfId="5722" xr:uid="{00000000-0005-0000-0000-0000E4160000}"/>
    <cellStyle name="20% - Accent6 2 6 2 2" xfId="5723" xr:uid="{00000000-0005-0000-0000-0000E5160000}"/>
    <cellStyle name="20% - Accent6 2 6 2 2 2" xfId="5724" xr:uid="{00000000-0005-0000-0000-0000E6160000}"/>
    <cellStyle name="20% - Accent6 2 6 2 2 2 2" xfId="5725" xr:uid="{00000000-0005-0000-0000-0000E7160000}"/>
    <cellStyle name="20% - Accent6 2 6 2 2 2 2 2" xfId="5726" xr:uid="{00000000-0005-0000-0000-0000E8160000}"/>
    <cellStyle name="20% - Accent6 2 6 2 2 2 2 2 2" xfId="5727" xr:uid="{00000000-0005-0000-0000-0000E9160000}"/>
    <cellStyle name="20% - Accent6 2 6 2 2 2 2 3" xfId="5728" xr:uid="{00000000-0005-0000-0000-0000EA160000}"/>
    <cellStyle name="20% - Accent6 2 6 2 2 2 3" xfId="5729" xr:uid="{00000000-0005-0000-0000-0000EB160000}"/>
    <cellStyle name="20% - Accent6 2 6 2 2 2 3 2" xfId="5730" xr:uid="{00000000-0005-0000-0000-0000EC160000}"/>
    <cellStyle name="20% - Accent6 2 6 2 2 2 4" xfId="5731" xr:uid="{00000000-0005-0000-0000-0000ED160000}"/>
    <cellStyle name="20% - Accent6 2 6 2 2 3" xfId="5732" xr:uid="{00000000-0005-0000-0000-0000EE160000}"/>
    <cellStyle name="20% - Accent6 2 6 2 2 3 2" xfId="5733" xr:uid="{00000000-0005-0000-0000-0000EF160000}"/>
    <cellStyle name="20% - Accent6 2 6 2 2 3 2 2" xfId="5734" xr:uid="{00000000-0005-0000-0000-0000F0160000}"/>
    <cellStyle name="20% - Accent6 2 6 2 2 3 3" xfId="5735" xr:uid="{00000000-0005-0000-0000-0000F1160000}"/>
    <cellStyle name="20% - Accent6 2 6 2 2 4" xfId="5736" xr:uid="{00000000-0005-0000-0000-0000F2160000}"/>
    <cellStyle name="20% - Accent6 2 6 2 2 4 2" xfId="5737" xr:uid="{00000000-0005-0000-0000-0000F3160000}"/>
    <cellStyle name="20% - Accent6 2 6 2 2 5" xfId="5738" xr:uid="{00000000-0005-0000-0000-0000F4160000}"/>
    <cellStyle name="20% - Accent6 2 6 2 3" xfId="5739" xr:uid="{00000000-0005-0000-0000-0000F5160000}"/>
    <cellStyle name="20% - Accent6 2 6 2 3 2" xfId="5740" xr:uid="{00000000-0005-0000-0000-0000F6160000}"/>
    <cellStyle name="20% - Accent6 2 6 2 3 2 2" xfId="5741" xr:uid="{00000000-0005-0000-0000-0000F7160000}"/>
    <cellStyle name="20% - Accent6 2 6 2 3 2 2 2" xfId="5742" xr:uid="{00000000-0005-0000-0000-0000F8160000}"/>
    <cellStyle name="20% - Accent6 2 6 2 3 2 2 2 2" xfId="5743" xr:uid="{00000000-0005-0000-0000-0000F9160000}"/>
    <cellStyle name="20% - Accent6 2 6 2 3 2 2 3" xfId="5744" xr:uid="{00000000-0005-0000-0000-0000FA160000}"/>
    <cellStyle name="20% - Accent6 2 6 2 3 2 3" xfId="5745" xr:uid="{00000000-0005-0000-0000-0000FB160000}"/>
    <cellStyle name="20% - Accent6 2 6 2 3 2 3 2" xfId="5746" xr:uid="{00000000-0005-0000-0000-0000FC160000}"/>
    <cellStyle name="20% - Accent6 2 6 2 3 2 4" xfId="5747" xr:uid="{00000000-0005-0000-0000-0000FD160000}"/>
    <cellStyle name="20% - Accent6 2 6 2 3 3" xfId="5748" xr:uid="{00000000-0005-0000-0000-0000FE160000}"/>
    <cellStyle name="20% - Accent6 2 6 2 3 3 2" xfId="5749" xr:uid="{00000000-0005-0000-0000-0000FF160000}"/>
    <cellStyle name="20% - Accent6 2 6 2 3 3 2 2" xfId="5750" xr:uid="{00000000-0005-0000-0000-000000170000}"/>
    <cellStyle name="20% - Accent6 2 6 2 3 3 3" xfId="5751" xr:uid="{00000000-0005-0000-0000-000001170000}"/>
    <cellStyle name="20% - Accent6 2 6 2 3 4" xfId="5752" xr:uid="{00000000-0005-0000-0000-000002170000}"/>
    <cellStyle name="20% - Accent6 2 6 2 3 4 2" xfId="5753" xr:uid="{00000000-0005-0000-0000-000003170000}"/>
    <cellStyle name="20% - Accent6 2 6 2 3 5" xfId="5754" xr:uid="{00000000-0005-0000-0000-000004170000}"/>
    <cellStyle name="20% - Accent6 2 6 2 4" xfId="5755" xr:uid="{00000000-0005-0000-0000-000005170000}"/>
    <cellStyle name="20% - Accent6 2 6 2 4 2" xfId="5756" xr:uid="{00000000-0005-0000-0000-000006170000}"/>
    <cellStyle name="20% - Accent6 2 6 2 4 2 2" xfId="5757" xr:uid="{00000000-0005-0000-0000-000007170000}"/>
    <cellStyle name="20% - Accent6 2 6 2 4 2 2 2" xfId="5758" xr:uid="{00000000-0005-0000-0000-000008170000}"/>
    <cellStyle name="20% - Accent6 2 6 2 4 2 3" xfId="5759" xr:uid="{00000000-0005-0000-0000-000009170000}"/>
    <cellStyle name="20% - Accent6 2 6 2 4 3" xfId="5760" xr:uid="{00000000-0005-0000-0000-00000A170000}"/>
    <cellStyle name="20% - Accent6 2 6 2 4 3 2" xfId="5761" xr:uid="{00000000-0005-0000-0000-00000B170000}"/>
    <cellStyle name="20% - Accent6 2 6 2 4 4" xfId="5762" xr:uid="{00000000-0005-0000-0000-00000C170000}"/>
    <cellStyle name="20% - Accent6 2 6 2 5" xfId="5763" xr:uid="{00000000-0005-0000-0000-00000D170000}"/>
    <cellStyle name="20% - Accent6 2 6 2 5 2" xfId="5764" xr:uid="{00000000-0005-0000-0000-00000E170000}"/>
    <cellStyle name="20% - Accent6 2 6 2 5 2 2" xfId="5765" xr:uid="{00000000-0005-0000-0000-00000F170000}"/>
    <cellStyle name="20% - Accent6 2 6 2 5 3" xfId="5766" xr:uid="{00000000-0005-0000-0000-000010170000}"/>
    <cellStyle name="20% - Accent6 2 6 2 6" xfId="5767" xr:uid="{00000000-0005-0000-0000-000011170000}"/>
    <cellStyle name="20% - Accent6 2 6 2 6 2" xfId="5768" xr:uid="{00000000-0005-0000-0000-000012170000}"/>
    <cellStyle name="20% - Accent6 2 6 2 7" xfId="5769" xr:uid="{00000000-0005-0000-0000-000013170000}"/>
    <cellStyle name="20% - Accent6 2 6 3" xfId="5770" xr:uid="{00000000-0005-0000-0000-000014170000}"/>
    <cellStyle name="20% - Accent6 2 6 3 2" xfId="5771" xr:uid="{00000000-0005-0000-0000-000015170000}"/>
    <cellStyle name="20% - Accent6 2 6 3 2 2" xfId="5772" xr:uid="{00000000-0005-0000-0000-000016170000}"/>
    <cellStyle name="20% - Accent6 2 6 3 2 2 2" xfId="5773" xr:uid="{00000000-0005-0000-0000-000017170000}"/>
    <cellStyle name="20% - Accent6 2 6 3 2 2 2 2" xfId="5774" xr:uid="{00000000-0005-0000-0000-000018170000}"/>
    <cellStyle name="20% - Accent6 2 6 3 2 2 3" xfId="5775" xr:uid="{00000000-0005-0000-0000-000019170000}"/>
    <cellStyle name="20% - Accent6 2 6 3 2 3" xfId="5776" xr:uid="{00000000-0005-0000-0000-00001A170000}"/>
    <cellStyle name="20% - Accent6 2 6 3 2 3 2" xfId="5777" xr:uid="{00000000-0005-0000-0000-00001B170000}"/>
    <cellStyle name="20% - Accent6 2 6 3 2 4" xfId="5778" xr:uid="{00000000-0005-0000-0000-00001C170000}"/>
    <cellStyle name="20% - Accent6 2 6 3 3" xfId="5779" xr:uid="{00000000-0005-0000-0000-00001D170000}"/>
    <cellStyle name="20% - Accent6 2 6 3 3 2" xfId="5780" xr:uid="{00000000-0005-0000-0000-00001E170000}"/>
    <cellStyle name="20% - Accent6 2 6 3 3 2 2" xfId="5781" xr:uid="{00000000-0005-0000-0000-00001F170000}"/>
    <cellStyle name="20% - Accent6 2 6 3 3 3" xfId="5782" xr:uid="{00000000-0005-0000-0000-000020170000}"/>
    <cellStyle name="20% - Accent6 2 6 3 4" xfId="5783" xr:uid="{00000000-0005-0000-0000-000021170000}"/>
    <cellStyle name="20% - Accent6 2 6 3 4 2" xfId="5784" xr:uid="{00000000-0005-0000-0000-000022170000}"/>
    <cellStyle name="20% - Accent6 2 6 3 5" xfId="5785" xr:uid="{00000000-0005-0000-0000-000023170000}"/>
    <cellStyle name="20% - Accent6 2 6 4" xfId="5786" xr:uid="{00000000-0005-0000-0000-000024170000}"/>
    <cellStyle name="20% - Accent6 2 6 4 2" xfId="5787" xr:uid="{00000000-0005-0000-0000-000025170000}"/>
    <cellStyle name="20% - Accent6 2 6 4 2 2" xfId="5788" xr:uid="{00000000-0005-0000-0000-000026170000}"/>
    <cellStyle name="20% - Accent6 2 6 4 2 2 2" xfId="5789" xr:uid="{00000000-0005-0000-0000-000027170000}"/>
    <cellStyle name="20% - Accent6 2 6 4 2 2 2 2" xfId="5790" xr:uid="{00000000-0005-0000-0000-000028170000}"/>
    <cellStyle name="20% - Accent6 2 6 4 2 2 3" xfId="5791" xr:uid="{00000000-0005-0000-0000-000029170000}"/>
    <cellStyle name="20% - Accent6 2 6 4 2 3" xfId="5792" xr:uid="{00000000-0005-0000-0000-00002A170000}"/>
    <cellStyle name="20% - Accent6 2 6 4 2 3 2" xfId="5793" xr:uid="{00000000-0005-0000-0000-00002B170000}"/>
    <cellStyle name="20% - Accent6 2 6 4 2 4" xfId="5794" xr:uid="{00000000-0005-0000-0000-00002C170000}"/>
    <cellStyle name="20% - Accent6 2 6 4 3" xfId="5795" xr:uid="{00000000-0005-0000-0000-00002D170000}"/>
    <cellStyle name="20% - Accent6 2 6 4 3 2" xfId="5796" xr:uid="{00000000-0005-0000-0000-00002E170000}"/>
    <cellStyle name="20% - Accent6 2 6 4 3 2 2" xfId="5797" xr:uid="{00000000-0005-0000-0000-00002F170000}"/>
    <cellStyle name="20% - Accent6 2 6 4 3 3" xfId="5798" xr:uid="{00000000-0005-0000-0000-000030170000}"/>
    <cellStyle name="20% - Accent6 2 6 4 4" xfId="5799" xr:uid="{00000000-0005-0000-0000-000031170000}"/>
    <cellStyle name="20% - Accent6 2 6 4 4 2" xfId="5800" xr:uid="{00000000-0005-0000-0000-000032170000}"/>
    <cellStyle name="20% - Accent6 2 6 4 5" xfId="5801" xr:uid="{00000000-0005-0000-0000-000033170000}"/>
    <cellStyle name="20% - Accent6 2 6 5" xfId="5802" xr:uid="{00000000-0005-0000-0000-000034170000}"/>
    <cellStyle name="20% - Accent6 2 6 5 2" xfId="5803" xr:uid="{00000000-0005-0000-0000-000035170000}"/>
    <cellStyle name="20% - Accent6 2 6 5 2 2" xfId="5804" xr:uid="{00000000-0005-0000-0000-000036170000}"/>
    <cellStyle name="20% - Accent6 2 6 5 2 2 2" xfId="5805" xr:uid="{00000000-0005-0000-0000-000037170000}"/>
    <cellStyle name="20% - Accent6 2 6 5 2 3" xfId="5806" xr:uid="{00000000-0005-0000-0000-000038170000}"/>
    <cellStyle name="20% - Accent6 2 6 5 3" xfId="5807" xr:uid="{00000000-0005-0000-0000-000039170000}"/>
    <cellStyle name="20% - Accent6 2 6 5 3 2" xfId="5808" xr:uid="{00000000-0005-0000-0000-00003A170000}"/>
    <cellStyle name="20% - Accent6 2 6 5 4" xfId="5809" xr:uid="{00000000-0005-0000-0000-00003B170000}"/>
    <cellStyle name="20% - Accent6 2 6 6" xfId="5810" xr:uid="{00000000-0005-0000-0000-00003C170000}"/>
    <cellStyle name="20% - Accent6 2 6 6 2" xfId="5811" xr:uid="{00000000-0005-0000-0000-00003D170000}"/>
    <cellStyle name="20% - Accent6 2 6 6 2 2" xfId="5812" xr:uid="{00000000-0005-0000-0000-00003E170000}"/>
    <cellStyle name="20% - Accent6 2 6 6 3" xfId="5813" xr:uid="{00000000-0005-0000-0000-00003F170000}"/>
    <cellStyle name="20% - Accent6 2 6 7" xfId="5814" xr:uid="{00000000-0005-0000-0000-000040170000}"/>
    <cellStyle name="20% - Accent6 2 6 7 2" xfId="5815" xr:uid="{00000000-0005-0000-0000-000041170000}"/>
    <cellStyle name="20% - Accent6 2 6 8" xfId="5816" xr:uid="{00000000-0005-0000-0000-000042170000}"/>
    <cellStyle name="20% - Accent6 2 7" xfId="5817" xr:uid="{00000000-0005-0000-0000-000043170000}"/>
    <cellStyle name="20% - Accent6 2 7 2" xfId="5818" xr:uid="{00000000-0005-0000-0000-000044170000}"/>
    <cellStyle name="20% - Accent6 2 7 2 2" xfId="5819" xr:uid="{00000000-0005-0000-0000-000045170000}"/>
    <cellStyle name="20% - Accent6 2 7 2 2 2" xfId="5820" xr:uid="{00000000-0005-0000-0000-000046170000}"/>
    <cellStyle name="20% - Accent6 2 7 2 2 2 2" xfId="5821" xr:uid="{00000000-0005-0000-0000-000047170000}"/>
    <cellStyle name="20% - Accent6 2 7 2 2 2 2 2" xfId="5822" xr:uid="{00000000-0005-0000-0000-000048170000}"/>
    <cellStyle name="20% - Accent6 2 7 2 2 2 3" xfId="5823" xr:uid="{00000000-0005-0000-0000-000049170000}"/>
    <cellStyle name="20% - Accent6 2 7 2 2 3" xfId="5824" xr:uid="{00000000-0005-0000-0000-00004A170000}"/>
    <cellStyle name="20% - Accent6 2 7 2 2 3 2" xfId="5825" xr:uid="{00000000-0005-0000-0000-00004B170000}"/>
    <cellStyle name="20% - Accent6 2 7 2 2 4" xfId="5826" xr:uid="{00000000-0005-0000-0000-00004C170000}"/>
    <cellStyle name="20% - Accent6 2 7 2 3" xfId="5827" xr:uid="{00000000-0005-0000-0000-00004D170000}"/>
    <cellStyle name="20% - Accent6 2 7 2 3 2" xfId="5828" xr:uid="{00000000-0005-0000-0000-00004E170000}"/>
    <cellStyle name="20% - Accent6 2 7 2 3 2 2" xfId="5829" xr:uid="{00000000-0005-0000-0000-00004F170000}"/>
    <cellStyle name="20% - Accent6 2 7 2 3 3" xfId="5830" xr:uid="{00000000-0005-0000-0000-000050170000}"/>
    <cellStyle name="20% - Accent6 2 7 2 4" xfId="5831" xr:uid="{00000000-0005-0000-0000-000051170000}"/>
    <cellStyle name="20% - Accent6 2 7 2 4 2" xfId="5832" xr:uid="{00000000-0005-0000-0000-000052170000}"/>
    <cellStyle name="20% - Accent6 2 7 2 5" xfId="5833" xr:uid="{00000000-0005-0000-0000-000053170000}"/>
    <cellStyle name="20% - Accent6 2 7 3" xfId="5834" xr:uid="{00000000-0005-0000-0000-000054170000}"/>
    <cellStyle name="20% - Accent6 2 7 3 2" xfId="5835" xr:uid="{00000000-0005-0000-0000-000055170000}"/>
    <cellStyle name="20% - Accent6 2 7 3 2 2" xfId="5836" xr:uid="{00000000-0005-0000-0000-000056170000}"/>
    <cellStyle name="20% - Accent6 2 7 3 2 2 2" xfId="5837" xr:uid="{00000000-0005-0000-0000-000057170000}"/>
    <cellStyle name="20% - Accent6 2 7 3 2 2 2 2" xfId="5838" xr:uid="{00000000-0005-0000-0000-000058170000}"/>
    <cellStyle name="20% - Accent6 2 7 3 2 2 3" xfId="5839" xr:uid="{00000000-0005-0000-0000-000059170000}"/>
    <cellStyle name="20% - Accent6 2 7 3 2 3" xfId="5840" xr:uid="{00000000-0005-0000-0000-00005A170000}"/>
    <cellStyle name="20% - Accent6 2 7 3 2 3 2" xfId="5841" xr:uid="{00000000-0005-0000-0000-00005B170000}"/>
    <cellStyle name="20% - Accent6 2 7 3 2 4" xfId="5842" xr:uid="{00000000-0005-0000-0000-00005C170000}"/>
    <cellStyle name="20% - Accent6 2 7 3 3" xfId="5843" xr:uid="{00000000-0005-0000-0000-00005D170000}"/>
    <cellStyle name="20% - Accent6 2 7 3 3 2" xfId="5844" xr:uid="{00000000-0005-0000-0000-00005E170000}"/>
    <cellStyle name="20% - Accent6 2 7 3 3 2 2" xfId="5845" xr:uid="{00000000-0005-0000-0000-00005F170000}"/>
    <cellStyle name="20% - Accent6 2 7 3 3 3" xfId="5846" xr:uid="{00000000-0005-0000-0000-000060170000}"/>
    <cellStyle name="20% - Accent6 2 7 3 4" xfId="5847" xr:uid="{00000000-0005-0000-0000-000061170000}"/>
    <cellStyle name="20% - Accent6 2 7 3 4 2" xfId="5848" xr:uid="{00000000-0005-0000-0000-000062170000}"/>
    <cellStyle name="20% - Accent6 2 7 3 5" xfId="5849" xr:uid="{00000000-0005-0000-0000-000063170000}"/>
    <cellStyle name="20% - Accent6 2 7 4" xfId="5850" xr:uid="{00000000-0005-0000-0000-000064170000}"/>
    <cellStyle name="20% - Accent6 2 7 4 2" xfId="5851" xr:uid="{00000000-0005-0000-0000-000065170000}"/>
    <cellStyle name="20% - Accent6 2 7 4 2 2" xfId="5852" xr:uid="{00000000-0005-0000-0000-000066170000}"/>
    <cellStyle name="20% - Accent6 2 7 4 2 2 2" xfId="5853" xr:uid="{00000000-0005-0000-0000-000067170000}"/>
    <cellStyle name="20% - Accent6 2 7 4 2 3" xfId="5854" xr:uid="{00000000-0005-0000-0000-000068170000}"/>
    <cellStyle name="20% - Accent6 2 7 4 3" xfId="5855" xr:uid="{00000000-0005-0000-0000-000069170000}"/>
    <cellStyle name="20% - Accent6 2 7 4 3 2" xfId="5856" xr:uid="{00000000-0005-0000-0000-00006A170000}"/>
    <cellStyle name="20% - Accent6 2 7 4 4" xfId="5857" xr:uid="{00000000-0005-0000-0000-00006B170000}"/>
    <cellStyle name="20% - Accent6 2 7 5" xfId="5858" xr:uid="{00000000-0005-0000-0000-00006C170000}"/>
    <cellStyle name="20% - Accent6 2 7 5 2" xfId="5859" xr:uid="{00000000-0005-0000-0000-00006D170000}"/>
    <cellStyle name="20% - Accent6 2 7 5 2 2" xfId="5860" xr:uid="{00000000-0005-0000-0000-00006E170000}"/>
    <cellStyle name="20% - Accent6 2 7 5 3" xfId="5861" xr:uid="{00000000-0005-0000-0000-00006F170000}"/>
    <cellStyle name="20% - Accent6 2 7 6" xfId="5862" xr:uid="{00000000-0005-0000-0000-000070170000}"/>
    <cellStyle name="20% - Accent6 2 7 6 2" xfId="5863" xr:uid="{00000000-0005-0000-0000-000071170000}"/>
    <cellStyle name="20% - Accent6 2 7 7" xfId="5864" xr:uid="{00000000-0005-0000-0000-000072170000}"/>
    <cellStyle name="20% - Accent6 2 8" xfId="5865" xr:uid="{00000000-0005-0000-0000-000073170000}"/>
    <cellStyle name="20% - Accent6 2 8 2" xfId="5866" xr:uid="{00000000-0005-0000-0000-000074170000}"/>
    <cellStyle name="20% - Accent6 2 8 2 2" xfId="5867" xr:uid="{00000000-0005-0000-0000-000075170000}"/>
    <cellStyle name="20% - Accent6 2 8 2 2 2" xfId="5868" xr:uid="{00000000-0005-0000-0000-000076170000}"/>
    <cellStyle name="20% - Accent6 2 8 2 2 2 2" xfId="5869" xr:uid="{00000000-0005-0000-0000-000077170000}"/>
    <cellStyle name="20% - Accent6 2 8 2 2 3" xfId="5870" xr:uid="{00000000-0005-0000-0000-000078170000}"/>
    <cellStyle name="20% - Accent6 2 8 2 3" xfId="5871" xr:uid="{00000000-0005-0000-0000-000079170000}"/>
    <cellStyle name="20% - Accent6 2 8 2 3 2" xfId="5872" xr:uid="{00000000-0005-0000-0000-00007A170000}"/>
    <cellStyle name="20% - Accent6 2 8 2 4" xfId="5873" xr:uid="{00000000-0005-0000-0000-00007B170000}"/>
    <cellStyle name="20% - Accent6 2 8 3" xfId="5874" xr:uid="{00000000-0005-0000-0000-00007C170000}"/>
    <cellStyle name="20% - Accent6 2 8 3 2" xfId="5875" xr:uid="{00000000-0005-0000-0000-00007D170000}"/>
    <cellStyle name="20% - Accent6 2 8 3 2 2" xfId="5876" xr:uid="{00000000-0005-0000-0000-00007E170000}"/>
    <cellStyle name="20% - Accent6 2 8 3 3" xfId="5877" xr:uid="{00000000-0005-0000-0000-00007F170000}"/>
    <cellStyle name="20% - Accent6 2 8 4" xfId="5878" xr:uid="{00000000-0005-0000-0000-000080170000}"/>
    <cellStyle name="20% - Accent6 2 8 4 2" xfId="5879" xr:uid="{00000000-0005-0000-0000-000081170000}"/>
    <cellStyle name="20% - Accent6 2 8 5" xfId="5880" xr:uid="{00000000-0005-0000-0000-000082170000}"/>
    <cellStyle name="20% - Accent6 2 9" xfId="5881" xr:uid="{00000000-0005-0000-0000-000083170000}"/>
    <cellStyle name="20% - Accent6 2 9 2" xfId="5882" xr:uid="{00000000-0005-0000-0000-000084170000}"/>
    <cellStyle name="20% - Accent6 2 9 2 2" xfId="5883" xr:uid="{00000000-0005-0000-0000-000085170000}"/>
    <cellStyle name="20% - Accent6 2 9 2 2 2" xfId="5884" xr:uid="{00000000-0005-0000-0000-000086170000}"/>
    <cellStyle name="20% - Accent6 2 9 2 2 2 2" xfId="5885" xr:uid="{00000000-0005-0000-0000-000087170000}"/>
    <cellStyle name="20% - Accent6 2 9 2 2 3" xfId="5886" xr:uid="{00000000-0005-0000-0000-000088170000}"/>
    <cellStyle name="20% - Accent6 2 9 2 3" xfId="5887" xr:uid="{00000000-0005-0000-0000-000089170000}"/>
    <cellStyle name="20% - Accent6 2 9 2 3 2" xfId="5888" xr:uid="{00000000-0005-0000-0000-00008A170000}"/>
    <cellStyle name="20% - Accent6 2 9 2 4" xfId="5889" xr:uid="{00000000-0005-0000-0000-00008B170000}"/>
    <cellStyle name="20% - Accent6 2 9 3" xfId="5890" xr:uid="{00000000-0005-0000-0000-00008C170000}"/>
    <cellStyle name="20% - Accent6 2 9 3 2" xfId="5891" xr:uid="{00000000-0005-0000-0000-00008D170000}"/>
    <cellStyle name="20% - Accent6 2 9 3 2 2" xfId="5892" xr:uid="{00000000-0005-0000-0000-00008E170000}"/>
    <cellStyle name="20% - Accent6 2 9 3 3" xfId="5893" xr:uid="{00000000-0005-0000-0000-00008F170000}"/>
    <cellStyle name="20% - Accent6 2 9 4" xfId="5894" xr:uid="{00000000-0005-0000-0000-000090170000}"/>
    <cellStyle name="20% - Accent6 2 9 4 2" xfId="5895" xr:uid="{00000000-0005-0000-0000-000091170000}"/>
    <cellStyle name="20% - Accent6 2 9 5" xfId="5896" xr:uid="{00000000-0005-0000-0000-000092170000}"/>
    <cellStyle name="20% - Accent6 3" xfId="5897" xr:uid="{00000000-0005-0000-0000-000093170000}"/>
    <cellStyle name="20% - Accent6 3 2" xfId="5898" xr:uid="{00000000-0005-0000-0000-000094170000}"/>
    <cellStyle name="20% - Accent6 3 2 2" xfId="5899" xr:uid="{00000000-0005-0000-0000-000095170000}"/>
    <cellStyle name="20% - Accent6 3 2 2 2" xfId="5900" xr:uid="{00000000-0005-0000-0000-000096170000}"/>
    <cellStyle name="20% - Accent6 3 2 2 2 2" xfId="5901" xr:uid="{00000000-0005-0000-0000-000097170000}"/>
    <cellStyle name="20% - Accent6 3 2 2 2 2 2" xfId="5902" xr:uid="{00000000-0005-0000-0000-000098170000}"/>
    <cellStyle name="20% - Accent6 3 2 2 2 2 2 2" xfId="5903" xr:uid="{00000000-0005-0000-0000-000099170000}"/>
    <cellStyle name="20% - Accent6 3 2 2 2 2 2 2 2" xfId="5904" xr:uid="{00000000-0005-0000-0000-00009A170000}"/>
    <cellStyle name="20% - Accent6 3 2 2 2 2 2 2 2 2" xfId="5905" xr:uid="{00000000-0005-0000-0000-00009B170000}"/>
    <cellStyle name="20% - Accent6 3 2 2 2 2 2 2 3" xfId="5906" xr:uid="{00000000-0005-0000-0000-00009C170000}"/>
    <cellStyle name="20% - Accent6 3 2 2 2 2 2 3" xfId="5907" xr:uid="{00000000-0005-0000-0000-00009D170000}"/>
    <cellStyle name="20% - Accent6 3 2 2 2 2 2 3 2" xfId="5908" xr:uid="{00000000-0005-0000-0000-00009E170000}"/>
    <cellStyle name="20% - Accent6 3 2 2 2 2 2 4" xfId="5909" xr:uid="{00000000-0005-0000-0000-00009F170000}"/>
    <cellStyle name="20% - Accent6 3 2 2 2 2 3" xfId="5910" xr:uid="{00000000-0005-0000-0000-0000A0170000}"/>
    <cellStyle name="20% - Accent6 3 2 2 2 2 3 2" xfId="5911" xr:uid="{00000000-0005-0000-0000-0000A1170000}"/>
    <cellStyle name="20% - Accent6 3 2 2 2 2 3 2 2" xfId="5912" xr:uid="{00000000-0005-0000-0000-0000A2170000}"/>
    <cellStyle name="20% - Accent6 3 2 2 2 2 3 3" xfId="5913" xr:uid="{00000000-0005-0000-0000-0000A3170000}"/>
    <cellStyle name="20% - Accent6 3 2 2 2 2 4" xfId="5914" xr:uid="{00000000-0005-0000-0000-0000A4170000}"/>
    <cellStyle name="20% - Accent6 3 2 2 2 2 4 2" xfId="5915" xr:uid="{00000000-0005-0000-0000-0000A5170000}"/>
    <cellStyle name="20% - Accent6 3 2 2 2 2 5" xfId="5916" xr:uid="{00000000-0005-0000-0000-0000A6170000}"/>
    <cellStyle name="20% - Accent6 3 2 2 2 3" xfId="5917" xr:uid="{00000000-0005-0000-0000-0000A7170000}"/>
    <cellStyle name="20% - Accent6 3 2 2 2 3 2" xfId="5918" xr:uid="{00000000-0005-0000-0000-0000A8170000}"/>
    <cellStyle name="20% - Accent6 3 2 2 2 3 2 2" xfId="5919" xr:uid="{00000000-0005-0000-0000-0000A9170000}"/>
    <cellStyle name="20% - Accent6 3 2 2 2 3 2 2 2" xfId="5920" xr:uid="{00000000-0005-0000-0000-0000AA170000}"/>
    <cellStyle name="20% - Accent6 3 2 2 2 3 2 2 2 2" xfId="5921" xr:uid="{00000000-0005-0000-0000-0000AB170000}"/>
    <cellStyle name="20% - Accent6 3 2 2 2 3 2 2 3" xfId="5922" xr:uid="{00000000-0005-0000-0000-0000AC170000}"/>
    <cellStyle name="20% - Accent6 3 2 2 2 3 2 3" xfId="5923" xr:uid="{00000000-0005-0000-0000-0000AD170000}"/>
    <cellStyle name="20% - Accent6 3 2 2 2 3 2 3 2" xfId="5924" xr:uid="{00000000-0005-0000-0000-0000AE170000}"/>
    <cellStyle name="20% - Accent6 3 2 2 2 3 2 4" xfId="5925" xr:uid="{00000000-0005-0000-0000-0000AF170000}"/>
    <cellStyle name="20% - Accent6 3 2 2 2 3 3" xfId="5926" xr:uid="{00000000-0005-0000-0000-0000B0170000}"/>
    <cellStyle name="20% - Accent6 3 2 2 2 3 3 2" xfId="5927" xr:uid="{00000000-0005-0000-0000-0000B1170000}"/>
    <cellStyle name="20% - Accent6 3 2 2 2 3 3 2 2" xfId="5928" xr:uid="{00000000-0005-0000-0000-0000B2170000}"/>
    <cellStyle name="20% - Accent6 3 2 2 2 3 3 3" xfId="5929" xr:uid="{00000000-0005-0000-0000-0000B3170000}"/>
    <cellStyle name="20% - Accent6 3 2 2 2 3 4" xfId="5930" xr:uid="{00000000-0005-0000-0000-0000B4170000}"/>
    <cellStyle name="20% - Accent6 3 2 2 2 3 4 2" xfId="5931" xr:uid="{00000000-0005-0000-0000-0000B5170000}"/>
    <cellStyle name="20% - Accent6 3 2 2 2 3 5" xfId="5932" xr:uid="{00000000-0005-0000-0000-0000B6170000}"/>
    <cellStyle name="20% - Accent6 3 2 2 2 4" xfId="5933" xr:uid="{00000000-0005-0000-0000-0000B7170000}"/>
    <cellStyle name="20% - Accent6 3 2 2 2 4 2" xfId="5934" xr:uid="{00000000-0005-0000-0000-0000B8170000}"/>
    <cellStyle name="20% - Accent6 3 2 2 2 4 2 2" xfId="5935" xr:uid="{00000000-0005-0000-0000-0000B9170000}"/>
    <cellStyle name="20% - Accent6 3 2 2 2 4 2 2 2" xfId="5936" xr:uid="{00000000-0005-0000-0000-0000BA170000}"/>
    <cellStyle name="20% - Accent6 3 2 2 2 4 2 3" xfId="5937" xr:uid="{00000000-0005-0000-0000-0000BB170000}"/>
    <cellStyle name="20% - Accent6 3 2 2 2 4 3" xfId="5938" xr:uid="{00000000-0005-0000-0000-0000BC170000}"/>
    <cellStyle name="20% - Accent6 3 2 2 2 4 3 2" xfId="5939" xr:uid="{00000000-0005-0000-0000-0000BD170000}"/>
    <cellStyle name="20% - Accent6 3 2 2 2 4 4" xfId="5940" xr:uid="{00000000-0005-0000-0000-0000BE170000}"/>
    <cellStyle name="20% - Accent6 3 2 2 2 5" xfId="5941" xr:uid="{00000000-0005-0000-0000-0000BF170000}"/>
    <cellStyle name="20% - Accent6 3 2 2 2 5 2" xfId="5942" xr:uid="{00000000-0005-0000-0000-0000C0170000}"/>
    <cellStyle name="20% - Accent6 3 2 2 2 5 2 2" xfId="5943" xr:uid="{00000000-0005-0000-0000-0000C1170000}"/>
    <cellStyle name="20% - Accent6 3 2 2 2 5 3" xfId="5944" xr:uid="{00000000-0005-0000-0000-0000C2170000}"/>
    <cellStyle name="20% - Accent6 3 2 2 2 6" xfId="5945" xr:uid="{00000000-0005-0000-0000-0000C3170000}"/>
    <cellStyle name="20% - Accent6 3 2 2 2 6 2" xfId="5946" xr:uid="{00000000-0005-0000-0000-0000C4170000}"/>
    <cellStyle name="20% - Accent6 3 2 2 2 7" xfId="5947" xr:uid="{00000000-0005-0000-0000-0000C5170000}"/>
    <cellStyle name="20% - Accent6 3 2 2 3" xfId="5948" xr:uid="{00000000-0005-0000-0000-0000C6170000}"/>
    <cellStyle name="20% - Accent6 3 2 2 3 2" xfId="5949" xr:uid="{00000000-0005-0000-0000-0000C7170000}"/>
    <cellStyle name="20% - Accent6 3 2 2 3 2 2" xfId="5950" xr:uid="{00000000-0005-0000-0000-0000C8170000}"/>
    <cellStyle name="20% - Accent6 3 2 2 3 2 2 2" xfId="5951" xr:uid="{00000000-0005-0000-0000-0000C9170000}"/>
    <cellStyle name="20% - Accent6 3 2 2 3 2 2 2 2" xfId="5952" xr:uid="{00000000-0005-0000-0000-0000CA170000}"/>
    <cellStyle name="20% - Accent6 3 2 2 3 2 2 3" xfId="5953" xr:uid="{00000000-0005-0000-0000-0000CB170000}"/>
    <cellStyle name="20% - Accent6 3 2 2 3 2 3" xfId="5954" xr:uid="{00000000-0005-0000-0000-0000CC170000}"/>
    <cellStyle name="20% - Accent6 3 2 2 3 2 3 2" xfId="5955" xr:uid="{00000000-0005-0000-0000-0000CD170000}"/>
    <cellStyle name="20% - Accent6 3 2 2 3 2 4" xfId="5956" xr:uid="{00000000-0005-0000-0000-0000CE170000}"/>
    <cellStyle name="20% - Accent6 3 2 2 3 3" xfId="5957" xr:uid="{00000000-0005-0000-0000-0000CF170000}"/>
    <cellStyle name="20% - Accent6 3 2 2 3 3 2" xfId="5958" xr:uid="{00000000-0005-0000-0000-0000D0170000}"/>
    <cellStyle name="20% - Accent6 3 2 2 3 3 2 2" xfId="5959" xr:uid="{00000000-0005-0000-0000-0000D1170000}"/>
    <cellStyle name="20% - Accent6 3 2 2 3 3 3" xfId="5960" xr:uid="{00000000-0005-0000-0000-0000D2170000}"/>
    <cellStyle name="20% - Accent6 3 2 2 3 4" xfId="5961" xr:uid="{00000000-0005-0000-0000-0000D3170000}"/>
    <cellStyle name="20% - Accent6 3 2 2 3 4 2" xfId="5962" xr:uid="{00000000-0005-0000-0000-0000D4170000}"/>
    <cellStyle name="20% - Accent6 3 2 2 3 5" xfId="5963" xr:uid="{00000000-0005-0000-0000-0000D5170000}"/>
    <cellStyle name="20% - Accent6 3 2 2 4" xfId="5964" xr:uid="{00000000-0005-0000-0000-0000D6170000}"/>
    <cellStyle name="20% - Accent6 3 2 2 4 2" xfId="5965" xr:uid="{00000000-0005-0000-0000-0000D7170000}"/>
    <cellStyle name="20% - Accent6 3 2 2 4 2 2" xfId="5966" xr:uid="{00000000-0005-0000-0000-0000D8170000}"/>
    <cellStyle name="20% - Accent6 3 2 2 4 2 2 2" xfId="5967" xr:uid="{00000000-0005-0000-0000-0000D9170000}"/>
    <cellStyle name="20% - Accent6 3 2 2 4 2 2 2 2" xfId="5968" xr:uid="{00000000-0005-0000-0000-0000DA170000}"/>
    <cellStyle name="20% - Accent6 3 2 2 4 2 2 3" xfId="5969" xr:uid="{00000000-0005-0000-0000-0000DB170000}"/>
    <cellStyle name="20% - Accent6 3 2 2 4 2 3" xfId="5970" xr:uid="{00000000-0005-0000-0000-0000DC170000}"/>
    <cellStyle name="20% - Accent6 3 2 2 4 2 3 2" xfId="5971" xr:uid="{00000000-0005-0000-0000-0000DD170000}"/>
    <cellStyle name="20% - Accent6 3 2 2 4 2 4" xfId="5972" xr:uid="{00000000-0005-0000-0000-0000DE170000}"/>
    <cellStyle name="20% - Accent6 3 2 2 4 3" xfId="5973" xr:uid="{00000000-0005-0000-0000-0000DF170000}"/>
    <cellStyle name="20% - Accent6 3 2 2 4 3 2" xfId="5974" xr:uid="{00000000-0005-0000-0000-0000E0170000}"/>
    <cellStyle name="20% - Accent6 3 2 2 4 3 2 2" xfId="5975" xr:uid="{00000000-0005-0000-0000-0000E1170000}"/>
    <cellStyle name="20% - Accent6 3 2 2 4 3 3" xfId="5976" xr:uid="{00000000-0005-0000-0000-0000E2170000}"/>
    <cellStyle name="20% - Accent6 3 2 2 4 4" xfId="5977" xr:uid="{00000000-0005-0000-0000-0000E3170000}"/>
    <cellStyle name="20% - Accent6 3 2 2 4 4 2" xfId="5978" xr:uid="{00000000-0005-0000-0000-0000E4170000}"/>
    <cellStyle name="20% - Accent6 3 2 2 4 5" xfId="5979" xr:uid="{00000000-0005-0000-0000-0000E5170000}"/>
    <cellStyle name="20% - Accent6 3 2 2 5" xfId="5980" xr:uid="{00000000-0005-0000-0000-0000E6170000}"/>
    <cellStyle name="20% - Accent6 3 2 2 5 2" xfId="5981" xr:uid="{00000000-0005-0000-0000-0000E7170000}"/>
    <cellStyle name="20% - Accent6 3 2 2 5 2 2" xfId="5982" xr:uid="{00000000-0005-0000-0000-0000E8170000}"/>
    <cellStyle name="20% - Accent6 3 2 2 5 2 2 2" xfId="5983" xr:uid="{00000000-0005-0000-0000-0000E9170000}"/>
    <cellStyle name="20% - Accent6 3 2 2 5 2 3" xfId="5984" xr:uid="{00000000-0005-0000-0000-0000EA170000}"/>
    <cellStyle name="20% - Accent6 3 2 2 5 3" xfId="5985" xr:uid="{00000000-0005-0000-0000-0000EB170000}"/>
    <cellStyle name="20% - Accent6 3 2 2 5 3 2" xfId="5986" xr:uid="{00000000-0005-0000-0000-0000EC170000}"/>
    <cellStyle name="20% - Accent6 3 2 2 5 4" xfId="5987" xr:uid="{00000000-0005-0000-0000-0000ED170000}"/>
    <cellStyle name="20% - Accent6 3 2 2 6" xfId="5988" xr:uid="{00000000-0005-0000-0000-0000EE170000}"/>
    <cellStyle name="20% - Accent6 3 2 2 6 2" xfId="5989" xr:uid="{00000000-0005-0000-0000-0000EF170000}"/>
    <cellStyle name="20% - Accent6 3 2 2 6 2 2" xfId="5990" xr:uid="{00000000-0005-0000-0000-0000F0170000}"/>
    <cellStyle name="20% - Accent6 3 2 2 6 3" xfId="5991" xr:uid="{00000000-0005-0000-0000-0000F1170000}"/>
    <cellStyle name="20% - Accent6 3 2 2 7" xfId="5992" xr:uid="{00000000-0005-0000-0000-0000F2170000}"/>
    <cellStyle name="20% - Accent6 3 2 2 7 2" xfId="5993" xr:uid="{00000000-0005-0000-0000-0000F3170000}"/>
    <cellStyle name="20% - Accent6 3 2 2 8" xfId="5994" xr:uid="{00000000-0005-0000-0000-0000F4170000}"/>
    <cellStyle name="20% - Accent6 3 2 3" xfId="5995" xr:uid="{00000000-0005-0000-0000-0000F5170000}"/>
    <cellStyle name="20% - Accent6 3 2 3 2" xfId="5996" xr:uid="{00000000-0005-0000-0000-0000F6170000}"/>
    <cellStyle name="20% - Accent6 3 2 3 2 2" xfId="5997" xr:uid="{00000000-0005-0000-0000-0000F7170000}"/>
    <cellStyle name="20% - Accent6 3 2 3 2 2 2" xfId="5998" xr:uid="{00000000-0005-0000-0000-0000F8170000}"/>
    <cellStyle name="20% - Accent6 3 2 3 2 2 2 2" xfId="5999" xr:uid="{00000000-0005-0000-0000-0000F9170000}"/>
    <cellStyle name="20% - Accent6 3 2 3 2 2 2 2 2" xfId="6000" xr:uid="{00000000-0005-0000-0000-0000FA170000}"/>
    <cellStyle name="20% - Accent6 3 2 3 2 2 2 3" xfId="6001" xr:uid="{00000000-0005-0000-0000-0000FB170000}"/>
    <cellStyle name="20% - Accent6 3 2 3 2 2 3" xfId="6002" xr:uid="{00000000-0005-0000-0000-0000FC170000}"/>
    <cellStyle name="20% - Accent6 3 2 3 2 2 3 2" xfId="6003" xr:uid="{00000000-0005-0000-0000-0000FD170000}"/>
    <cellStyle name="20% - Accent6 3 2 3 2 2 4" xfId="6004" xr:uid="{00000000-0005-0000-0000-0000FE170000}"/>
    <cellStyle name="20% - Accent6 3 2 3 2 3" xfId="6005" xr:uid="{00000000-0005-0000-0000-0000FF170000}"/>
    <cellStyle name="20% - Accent6 3 2 3 2 3 2" xfId="6006" xr:uid="{00000000-0005-0000-0000-000000180000}"/>
    <cellStyle name="20% - Accent6 3 2 3 2 3 2 2" xfId="6007" xr:uid="{00000000-0005-0000-0000-000001180000}"/>
    <cellStyle name="20% - Accent6 3 2 3 2 3 3" xfId="6008" xr:uid="{00000000-0005-0000-0000-000002180000}"/>
    <cellStyle name="20% - Accent6 3 2 3 2 4" xfId="6009" xr:uid="{00000000-0005-0000-0000-000003180000}"/>
    <cellStyle name="20% - Accent6 3 2 3 2 4 2" xfId="6010" xr:uid="{00000000-0005-0000-0000-000004180000}"/>
    <cellStyle name="20% - Accent6 3 2 3 2 5" xfId="6011" xr:uid="{00000000-0005-0000-0000-000005180000}"/>
    <cellStyle name="20% - Accent6 3 2 3 3" xfId="6012" xr:uid="{00000000-0005-0000-0000-000006180000}"/>
    <cellStyle name="20% - Accent6 3 2 3 3 2" xfId="6013" xr:uid="{00000000-0005-0000-0000-000007180000}"/>
    <cellStyle name="20% - Accent6 3 2 3 3 2 2" xfId="6014" xr:uid="{00000000-0005-0000-0000-000008180000}"/>
    <cellStyle name="20% - Accent6 3 2 3 3 2 2 2" xfId="6015" xr:uid="{00000000-0005-0000-0000-000009180000}"/>
    <cellStyle name="20% - Accent6 3 2 3 3 2 2 2 2" xfId="6016" xr:uid="{00000000-0005-0000-0000-00000A180000}"/>
    <cellStyle name="20% - Accent6 3 2 3 3 2 2 3" xfId="6017" xr:uid="{00000000-0005-0000-0000-00000B180000}"/>
    <cellStyle name="20% - Accent6 3 2 3 3 2 3" xfId="6018" xr:uid="{00000000-0005-0000-0000-00000C180000}"/>
    <cellStyle name="20% - Accent6 3 2 3 3 2 3 2" xfId="6019" xr:uid="{00000000-0005-0000-0000-00000D180000}"/>
    <cellStyle name="20% - Accent6 3 2 3 3 2 4" xfId="6020" xr:uid="{00000000-0005-0000-0000-00000E180000}"/>
    <cellStyle name="20% - Accent6 3 2 3 3 3" xfId="6021" xr:uid="{00000000-0005-0000-0000-00000F180000}"/>
    <cellStyle name="20% - Accent6 3 2 3 3 3 2" xfId="6022" xr:uid="{00000000-0005-0000-0000-000010180000}"/>
    <cellStyle name="20% - Accent6 3 2 3 3 3 2 2" xfId="6023" xr:uid="{00000000-0005-0000-0000-000011180000}"/>
    <cellStyle name="20% - Accent6 3 2 3 3 3 3" xfId="6024" xr:uid="{00000000-0005-0000-0000-000012180000}"/>
    <cellStyle name="20% - Accent6 3 2 3 3 4" xfId="6025" xr:uid="{00000000-0005-0000-0000-000013180000}"/>
    <cellStyle name="20% - Accent6 3 2 3 3 4 2" xfId="6026" xr:uid="{00000000-0005-0000-0000-000014180000}"/>
    <cellStyle name="20% - Accent6 3 2 3 3 5" xfId="6027" xr:uid="{00000000-0005-0000-0000-000015180000}"/>
    <cellStyle name="20% - Accent6 3 2 3 4" xfId="6028" xr:uid="{00000000-0005-0000-0000-000016180000}"/>
    <cellStyle name="20% - Accent6 3 2 3 4 2" xfId="6029" xr:uid="{00000000-0005-0000-0000-000017180000}"/>
    <cellStyle name="20% - Accent6 3 2 3 4 2 2" xfId="6030" xr:uid="{00000000-0005-0000-0000-000018180000}"/>
    <cellStyle name="20% - Accent6 3 2 3 4 2 2 2" xfId="6031" xr:uid="{00000000-0005-0000-0000-000019180000}"/>
    <cellStyle name="20% - Accent6 3 2 3 4 2 3" xfId="6032" xr:uid="{00000000-0005-0000-0000-00001A180000}"/>
    <cellStyle name="20% - Accent6 3 2 3 4 3" xfId="6033" xr:uid="{00000000-0005-0000-0000-00001B180000}"/>
    <cellStyle name="20% - Accent6 3 2 3 4 3 2" xfId="6034" xr:uid="{00000000-0005-0000-0000-00001C180000}"/>
    <cellStyle name="20% - Accent6 3 2 3 4 4" xfId="6035" xr:uid="{00000000-0005-0000-0000-00001D180000}"/>
    <cellStyle name="20% - Accent6 3 2 3 5" xfId="6036" xr:uid="{00000000-0005-0000-0000-00001E180000}"/>
    <cellStyle name="20% - Accent6 3 2 3 5 2" xfId="6037" xr:uid="{00000000-0005-0000-0000-00001F180000}"/>
    <cellStyle name="20% - Accent6 3 2 3 5 2 2" xfId="6038" xr:uid="{00000000-0005-0000-0000-000020180000}"/>
    <cellStyle name="20% - Accent6 3 2 3 5 3" xfId="6039" xr:uid="{00000000-0005-0000-0000-000021180000}"/>
    <cellStyle name="20% - Accent6 3 2 3 6" xfId="6040" xr:uid="{00000000-0005-0000-0000-000022180000}"/>
    <cellStyle name="20% - Accent6 3 2 3 6 2" xfId="6041" xr:uid="{00000000-0005-0000-0000-000023180000}"/>
    <cellStyle name="20% - Accent6 3 2 3 7" xfId="6042" xr:uid="{00000000-0005-0000-0000-000024180000}"/>
    <cellStyle name="20% - Accent6 3 2 4" xfId="6043" xr:uid="{00000000-0005-0000-0000-000025180000}"/>
    <cellStyle name="20% - Accent6 3 2 4 2" xfId="6044" xr:uid="{00000000-0005-0000-0000-000026180000}"/>
    <cellStyle name="20% - Accent6 3 2 4 2 2" xfId="6045" xr:uid="{00000000-0005-0000-0000-000027180000}"/>
    <cellStyle name="20% - Accent6 3 2 4 2 2 2" xfId="6046" xr:uid="{00000000-0005-0000-0000-000028180000}"/>
    <cellStyle name="20% - Accent6 3 2 4 2 2 2 2" xfId="6047" xr:uid="{00000000-0005-0000-0000-000029180000}"/>
    <cellStyle name="20% - Accent6 3 2 4 2 2 3" xfId="6048" xr:uid="{00000000-0005-0000-0000-00002A180000}"/>
    <cellStyle name="20% - Accent6 3 2 4 2 3" xfId="6049" xr:uid="{00000000-0005-0000-0000-00002B180000}"/>
    <cellStyle name="20% - Accent6 3 2 4 2 3 2" xfId="6050" xr:uid="{00000000-0005-0000-0000-00002C180000}"/>
    <cellStyle name="20% - Accent6 3 2 4 2 4" xfId="6051" xr:uid="{00000000-0005-0000-0000-00002D180000}"/>
    <cellStyle name="20% - Accent6 3 2 4 3" xfId="6052" xr:uid="{00000000-0005-0000-0000-00002E180000}"/>
    <cellStyle name="20% - Accent6 3 2 4 3 2" xfId="6053" xr:uid="{00000000-0005-0000-0000-00002F180000}"/>
    <cellStyle name="20% - Accent6 3 2 4 3 2 2" xfId="6054" xr:uid="{00000000-0005-0000-0000-000030180000}"/>
    <cellStyle name="20% - Accent6 3 2 4 3 3" xfId="6055" xr:uid="{00000000-0005-0000-0000-000031180000}"/>
    <cellStyle name="20% - Accent6 3 2 4 4" xfId="6056" xr:uid="{00000000-0005-0000-0000-000032180000}"/>
    <cellStyle name="20% - Accent6 3 2 4 4 2" xfId="6057" xr:uid="{00000000-0005-0000-0000-000033180000}"/>
    <cellStyle name="20% - Accent6 3 2 4 5" xfId="6058" xr:uid="{00000000-0005-0000-0000-000034180000}"/>
    <cellStyle name="20% - Accent6 3 2 5" xfId="6059" xr:uid="{00000000-0005-0000-0000-000035180000}"/>
    <cellStyle name="20% - Accent6 3 2 5 2" xfId="6060" xr:uid="{00000000-0005-0000-0000-000036180000}"/>
    <cellStyle name="20% - Accent6 3 2 5 2 2" xfId="6061" xr:uid="{00000000-0005-0000-0000-000037180000}"/>
    <cellStyle name="20% - Accent6 3 2 5 2 2 2" xfId="6062" xr:uid="{00000000-0005-0000-0000-000038180000}"/>
    <cellStyle name="20% - Accent6 3 2 5 2 2 2 2" xfId="6063" xr:uid="{00000000-0005-0000-0000-000039180000}"/>
    <cellStyle name="20% - Accent6 3 2 5 2 2 3" xfId="6064" xr:uid="{00000000-0005-0000-0000-00003A180000}"/>
    <cellStyle name="20% - Accent6 3 2 5 2 3" xfId="6065" xr:uid="{00000000-0005-0000-0000-00003B180000}"/>
    <cellStyle name="20% - Accent6 3 2 5 2 3 2" xfId="6066" xr:uid="{00000000-0005-0000-0000-00003C180000}"/>
    <cellStyle name="20% - Accent6 3 2 5 2 4" xfId="6067" xr:uid="{00000000-0005-0000-0000-00003D180000}"/>
    <cellStyle name="20% - Accent6 3 2 5 3" xfId="6068" xr:uid="{00000000-0005-0000-0000-00003E180000}"/>
    <cellStyle name="20% - Accent6 3 2 5 3 2" xfId="6069" xr:uid="{00000000-0005-0000-0000-00003F180000}"/>
    <cellStyle name="20% - Accent6 3 2 5 3 2 2" xfId="6070" xr:uid="{00000000-0005-0000-0000-000040180000}"/>
    <cellStyle name="20% - Accent6 3 2 5 3 3" xfId="6071" xr:uid="{00000000-0005-0000-0000-000041180000}"/>
    <cellStyle name="20% - Accent6 3 2 5 4" xfId="6072" xr:uid="{00000000-0005-0000-0000-000042180000}"/>
    <cellStyle name="20% - Accent6 3 2 5 4 2" xfId="6073" xr:uid="{00000000-0005-0000-0000-000043180000}"/>
    <cellStyle name="20% - Accent6 3 2 5 5" xfId="6074" xr:uid="{00000000-0005-0000-0000-000044180000}"/>
    <cellStyle name="20% - Accent6 3 2 6" xfId="6075" xr:uid="{00000000-0005-0000-0000-000045180000}"/>
    <cellStyle name="20% - Accent6 3 2 6 2" xfId="6076" xr:uid="{00000000-0005-0000-0000-000046180000}"/>
    <cellStyle name="20% - Accent6 3 2 6 2 2" xfId="6077" xr:uid="{00000000-0005-0000-0000-000047180000}"/>
    <cellStyle name="20% - Accent6 3 2 6 2 2 2" xfId="6078" xr:uid="{00000000-0005-0000-0000-000048180000}"/>
    <cellStyle name="20% - Accent6 3 2 6 2 3" xfId="6079" xr:uid="{00000000-0005-0000-0000-000049180000}"/>
    <cellStyle name="20% - Accent6 3 2 6 3" xfId="6080" xr:uid="{00000000-0005-0000-0000-00004A180000}"/>
    <cellStyle name="20% - Accent6 3 2 6 3 2" xfId="6081" xr:uid="{00000000-0005-0000-0000-00004B180000}"/>
    <cellStyle name="20% - Accent6 3 2 6 4" xfId="6082" xr:uid="{00000000-0005-0000-0000-00004C180000}"/>
    <cellStyle name="20% - Accent6 3 2 7" xfId="6083" xr:uid="{00000000-0005-0000-0000-00004D180000}"/>
    <cellStyle name="20% - Accent6 3 2 7 2" xfId="6084" xr:uid="{00000000-0005-0000-0000-00004E180000}"/>
    <cellStyle name="20% - Accent6 3 2 7 2 2" xfId="6085" xr:uid="{00000000-0005-0000-0000-00004F180000}"/>
    <cellStyle name="20% - Accent6 3 2 7 3" xfId="6086" xr:uid="{00000000-0005-0000-0000-000050180000}"/>
    <cellStyle name="20% - Accent6 3 2 8" xfId="6087" xr:uid="{00000000-0005-0000-0000-000051180000}"/>
    <cellStyle name="20% - Accent6 3 2 8 2" xfId="6088" xr:uid="{00000000-0005-0000-0000-000052180000}"/>
    <cellStyle name="20% - Accent6 3 2 9" xfId="6089" xr:uid="{00000000-0005-0000-0000-000053180000}"/>
    <cellStyle name="20% - Accent6 3 3" xfId="6090" xr:uid="{00000000-0005-0000-0000-000054180000}"/>
    <cellStyle name="20% - Accent6 3 3 2" xfId="6091" xr:uid="{00000000-0005-0000-0000-000055180000}"/>
    <cellStyle name="20% - Accent6 3 3 2 2" xfId="6092" xr:uid="{00000000-0005-0000-0000-000056180000}"/>
    <cellStyle name="20% - Accent6 3 3 2 2 2" xfId="6093" xr:uid="{00000000-0005-0000-0000-000057180000}"/>
    <cellStyle name="20% - Accent6 3 3 2 2 2 2" xfId="6094" xr:uid="{00000000-0005-0000-0000-000058180000}"/>
    <cellStyle name="20% - Accent6 3 3 2 2 3" xfId="6095" xr:uid="{00000000-0005-0000-0000-000059180000}"/>
    <cellStyle name="20% - Accent6 3 3 2 3" xfId="6096" xr:uid="{00000000-0005-0000-0000-00005A180000}"/>
    <cellStyle name="20% - Accent6 3 3 2 3 2" xfId="6097" xr:uid="{00000000-0005-0000-0000-00005B180000}"/>
    <cellStyle name="20% - Accent6 3 3 2 4" xfId="6098" xr:uid="{00000000-0005-0000-0000-00005C180000}"/>
    <cellStyle name="20% - Accent6 3 3 3" xfId="6099" xr:uid="{00000000-0005-0000-0000-00005D180000}"/>
    <cellStyle name="20% - Accent6 3 3 3 2" xfId="6100" xr:uid="{00000000-0005-0000-0000-00005E180000}"/>
    <cellStyle name="20% - Accent6 3 3 3 2 2" xfId="6101" xr:uid="{00000000-0005-0000-0000-00005F180000}"/>
    <cellStyle name="20% - Accent6 3 3 3 3" xfId="6102" xr:uid="{00000000-0005-0000-0000-000060180000}"/>
    <cellStyle name="20% - Accent6 3 3 4" xfId="6103" xr:uid="{00000000-0005-0000-0000-000061180000}"/>
    <cellStyle name="20% - Accent6 3 3 4 2" xfId="6104" xr:uid="{00000000-0005-0000-0000-000062180000}"/>
    <cellStyle name="20% - Accent6 3 3 5" xfId="6105" xr:uid="{00000000-0005-0000-0000-000063180000}"/>
    <cellStyle name="20% - Accent6 3 4" xfId="6106" xr:uid="{00000000-0005-0000-0000-000064180000}"/>
    <cellStyle name="20% - Accent6 3 4 2" xfId="6107" xr:uid="{00000000-0005-0000-0000-000065180000}"/>
    <cellStyle name="20% - Accent6 3 4 2 2" xfId="6108" xr:uid="{00000000-0005-0000-0000-000066180000}"/>
    <cellStyle name="20% - Accent6 3 4 2 2 2" xfId="6109" xr:uid="{00000000-0005-0000-0000-000067180000}"/>
    <cellStyle name="20% - Accent6 3 4 2 3" xfId="6110" xr:uid="{00000000-0005-0000-0000-000068180000}"/>
    <cellStyle name="20% - Accent6 3 4 3" xfId="6111" xr:uid="{00000000-0005-0000-0000-000069180000}"/>
    <cellStyle name="20% - Accent6 3 4 3 2" xfId="6112" xr:uid="{00000000-0005-0000-0000-00006A180000}"/>
    <cellStyle name="20% - Accent6 3 4 4" xfId="6113" xr:uid="{00000000-0005-0000-0000-00006B180000}"/>
    <cellStyle name="20% - Accent6 3 5" xfId="6114" xr:uid="{00000000-0005-0000-0000-00006C180000}"/>
    <cellStyle name="20% - Accent6 4" xfId="6115" xr:uid="{00000000-0005-0000-0000-00006D180000}"/>
    <cellStyle name="20% - Accent6 4 2" xfId="6116" xr:uid="{00000000-0005-0000-0000-00006E180000}"/>
    <cellStyle name="20% - Accent6 4 2 2" xfId="6117" xr:uid="{00000000-0005-0000-0000-00006F180000}"/>
    <cellStyle name="20% - Accent6 4 2 2 2" xfId="6118" xr:uid="{00000000-0005-0000-0000-000070180000}"/>
    <cellStyle name="20% - Accent6 4 2 2 2 2" xfId="6119" xr:uid="{00000000-0005-0000-0000-000071180000}"/>
    <cellStyle name="20% - Accent6 4 2 2 2 2 2" xfId="6120" xr:uid="{00000000-0005-0000-0000-000072180000}"/>
    <cellStyle name="20% - Accent6 4 2 2 2 3" xfId="6121" xr:uid="{00000000-0005-0000-0000-000073180000}"/>
    <cellStyle name="20% - Accent6 4 2 2 3" xfId="6122" xr:uid="{00000000-0005-0000-0000-000074180000}"/>
    <cellStyle name="20% - Accent6 4 2 2 3 2" xfId="6123" xr:uid="{00000000-0005-0000-0000-000075180000}"/>
    <cellStyle name="20% - Accent6 4 2 2 4" xfId="6124" xr:uid="{00000000-0005-0000-0000-000076180000}"/>
    <cellStyle name="20% - Accent6 4 2 3" xfId="6125" xr:uid="{00000000-0005-0000-0000-000077180000}"/>
    <cellStyle name="20% - Accent6 4 2 3 2" xfId="6126" xr:uid="{00000000-0005-0000-0000-000078180000}"/>
    <cellStyle name="20% - Accent6 4 2 3 2 2" xfId="6127" xr:uid="{00000000-0005-0000-0000-000079180000}"/>
    <cellStyle name="20% - Accent6 4 2 3 3" xfId="6128" xr:uid="{00000000-0005-0000-0000-00007A180000}"/>
    <cellStyle name="20% - Accent6 4 2 4" xfId="6129" xr:uid="{00000000-0005-0000-0000-00007B180000}"/>
    <cellStyle name="20% - Accent6 4 2 4 2" xfId="6130" xr:uid="{00000000-0005-0000-0000-00007C180000}"/>
    <cellStyle name="20% - Accent6 4 2 5" xfId="6131" xr:uid="{00000000-0005-0000-0000-00007D180000}"/>
    <cellStyle name="20% - Accent6 5" xfId="6132" xr:uid="{00000000-0005-0000-0000-00007E180000}"/>
    <cellStyle name="20% - Accent6 5 2" xfId="6133" xr:uid="{00000000-0005-0000-0000-00007F180000}"/>
    <cellStyle name="20% - Accent6 5 2 2" xfId="6134" xr:uid="{00000000-0005-0000-0000-000080180000}"/>
    <cellStyle name="20% - Accent6 5 2 2 2" xfId="6135" xr:uid="{00000000-0005-0000-0000-000081180000}"/>
    <cellStyle name="20% - Accent6 5 2 3" xfId="6136" xr:uid="{00000000-0005-0000-0000-000082180000}"/>
    <cellStyle name="20% - Accent6 5 3" xfId="6137" xr:uid="{00000000-0005-0000-0000-000083180000}"/>
    <cellStyle name="20% - Accent6 5 3 2" xfId="6138" xr:uid="{00000000-0005-0000-0000-000084180000}"/>
    <cellStyle name="20% - Accent6 5 4" xfId="6139" xr:uid="{00000000-0005-0000-0000-000085180000}"/>
    <cellStyle name="20% - Accent6 6" xfId="6140" xr:uid="{00000000-0005-0000-0000-000086180000}"/>
    <cellStyle name="20% - Accent6 6 2" xfId="6141" xr:uid="{00000000-0005-0000-0000-000087180000}"/>
    <cellStyle name="20% - Accent6 6 2 2" xfId="6142" xr:uid="{00000000-0005-0000-0000-000088180000}"/>
    <cellStyle name="20% - Accent6 6 3" xfId="6143" xr:uid="{00000000-0005-0000-0000-000089180000}"/>
    <cellStyle name="20% - Accent6 7" xfId="6144" xr:uid="{00000000-0005-0000-0000-00008A180000}"/>
    <cellStyle name="20% - Accent6 7 2" xfId="6145" xr:uid="{00000000-0005-0000-0000-00008B180000}"/>
    <cellStyle name="20% - Accent6 8" xfId="6146" xr:uid="{00000000-0005-0000-0000-00008C180000}"/>
    <cellStyle name="40% - Accent1 2" xfId="6147" xr:uid="{00000000-0005-0000-0000-00008D180000}"/>
    <cellStyle name="40% - Accent1 2 10" xfId="6148" xr:uid="{00000000-0005-0000-0000-00008E180000}"/>
    <cellStyle name="40% - Accent1 2 10 2" xfId="6149" xr:uid="{00000000-0005-0000-0000-00008F180000}"/>
    <cellStyle name="40% - Accent1 2 10 2 2" xfId="6150" xr:uid="{00000000-0005-0000-0000-000090180000}"/>
    <cellStyle name="40% - Accent1 2 10 2 2 2" xfId="6151" xr:uid="{00000000-0005-0000-0000-000091180000}"/>
    <cellStyle name="40% - Accent1 2 10 2 3" xfId="6152" xr:uid="{00000000-0005-0000-0000-000092180000}"/>
    <cellStyle name="40% - Accent1 2 10 3" xfId="6153" xr:uid="{00000000-0005-0000-0000-000093180000}"/>
    <cellStyle name="40% - Accent1 2 10 3 2" xfId="6154" xr:uid="{00000000-0005-0000-0000-000094180000}"/>
    <cellStyle name="40% - Accent1 2 10 4" xfId="6155" xr:uid="{00000000-0005-0000-0000-000095180000}"/>
    <cellStyle name="40% - Accent1 2 11" xfId="6156" xr:uid="{00000000-0005-0000-0000-000096180000}"/>
    <cellStyle name="40% - Accent1 2 11 2" xfId="6157" xr:uid="{00000000-0005-0000-0000-000097180000}"/>
    <cellStyle name="40% - Accent1 2 11 2 2" xfId="6158" xr:uid="{00000000-0005-0000-0000-000098180000}"/>
    <cellStyle name="40% - Accent1 2 11 3" xfId="6159" xr:uid="{00000000-0005-0000-0000-000099180000}"/>
    <cellStyle name="40% - Accent1 2 12" xfId="6160" xr:uid="{00000000-0005-0000-0000-00009A180000}"/>
    <cellStyle name="40% - Accent1 2 12 2" xfId="6161" xr:uid="{00000000-0005-0000-0000-00009B180000}"/>
    <cellStyle name="40% - Accent1 2 13" xfId="6162" xr:uid="{00000000-0005-0000-0000-00009C180000}"/>
    <cellStyle name="40% - Accent1 2 2" xfId="6163" xr:uid="{00000000-0005-0000-0000-00009D180000}"/>
    <cellStyle name="40% - Accent1 2 2 2" xfId="6164" xr:uid="{00000000-0005-0000-0000-00009E180000}"/>
    <cellStyle name="40% - Accent1 2 3" xfId="6165" xr:uid="{00000000-0005-0000-0000-00009F180000}"/>
    <cellStyle name="40% - Accent1 2 3 2" xfId="6166" xr:uid="{00000000-0005-0000-0000-0000A0180000}"/>
    <cellStyle name="40% - Accent1 2 3 2 2" xfId="6167" xr:uid="{00000000-0005-0000-0000-0000A1180000}"/>
    <cellStyle name="40% - Accent1 2 3 2 2 2" xfId="6168" xr:uid="{00000000-0005-0000-0000-0000A2180000}"/>
    <cellStyle name="40% - Accent1 2 3 2 2 2 2" xfId="6169" xr:uid="{00000000-0005-0000-0000-0000A3180000}"/>
    <cellStyle name="40% - Accent1 2 3 2 2 2 2 2" xfId="6170" xr:uid="{00000000-0005-0000-0000-0000A4180000}"/>
    <cellStyle name="40% - Accent1 2 3 2 2 2 2 2 2" xfId="6171" xr:uid="{00000000-0005-0000-0000-0000A5180000}"/>
    <cellStyle name="40% - Accent1 2 3 2 2 2 2 2 2 2" xfId="6172" xr:uid="{00000000-0005-0000-0000-0000A6180000}"/>
    <cellStyle name="40% - Accent1 2 3 2 2 2 2 2 3" xfId="6173" xr:uid="{00000000-0005-0000-0000-0000A7180000}"/>
    <cellStyle name="40% - Accent1 2 3 2 2 2 2 3" xfId="6174" xr:uid="{00000000-0005-0000-0000-0000A8180000}"/>
    <cellStyle name="40% - Accent1 2 3 2 2 2 2 3 2" xfId="6175" xr:uid="{00000000-0005-0000-0000-0000A9180000}"/>
    <cellStyle name="40% - Accent1 2 3 2 2 2 2 4" xfId="6176" xr:uid="{00000000-0005-0000-0000-0000AA180000}"/>
    <cellStyle name="40% - Accent1 2 3 2 2 2 3" xfId="6177" xr:uid="{00000000-0005-0000-0000-0000AB180000}"/>
    <cellStyle name="40% - Accent1 2 3 2 2 2 3 2" xfId="6178" xr:uid="{00000000-0005-0000-0000-0000AC180000}"/>
    <cellStyle name="40% - Accent1 2 3 2 2 2 3 2 2" xfId="6179" xr:uid="{00000000-0005-0000-0000-0000AD180000}"/>
    <cellStyle name="40% - Accent1 2 3 2 2 2 3 3" xfId="6180" xr:uid="{00000000-0005-0000-0000-0000AE180000}"/>
    <cellStyle name="40% - Accent1 2 3 2 2 2 4" xfId="6181" xr:uid="{00000000-0005-0000-0000-0000AF180000}"/>
    <cellStyle name="40% - Accent1 2 3 2 2 2 4 2" xfId="6182" xr:uid="{00000000-0005-0000-0000-0000B0180000}"/>
    <cellStyle name="40% - Accent1 2 3 2 2 2 5" xfId="6183" xr:uid="{00000000-0005-0000-0000-0000B1180000}"/>
    <cellStyle name="40% - Accent1 2 3 2 2 3" xfId="6184" xr:uid="{00000000-0005-0000-0000-0000B2180000}"/>
    <cellStyle name="40% - Accent1 2 3 2 2 3 2" xfId="6185" xr:uid="{00000000-0005-0000-0000-0000B3180000}"/>
    <cellStyle name="40% - Accent1 2 3 2 2 3 2 2" xfId="6186" xr:uid="{00000000-0005-0000-0000-0000B4180000}"/>
    <cellStyle name="40% - Accent1 2 3 2 2 3 2 2 2" xfId="6187" xr:uid="{00000000-0005-0000-0000-0000B5180000}"/>
    <cellStyle name="40% - Accent1 2 3 2 2 3 2 2 2 2" xfId="6188" xr:uid="{00000000-0005-0000-0000-0000B6180000}"/>
    <cellStyle name="40% - Accent1 2 3 2 2 3 2 2 3" xfId="6189" xr:uid="{00000000-0005-0000-0000-0000B7180000}"/>
    <cellStyle name="40% - Accent1 2 3 2 2 3 2 3" xfId="6190" xr:uid="{00000000-0005-0000-0000-0000B8180000}"/>
    <cellStyle name="40% - Accent1 2 3 2 2 3 2 3 2" xfId="6191" xr:uid="{00000000-0005-0000-0000-0000B9180000}"/>
    <cellStyle name="40% - Accent1 2 3 2 2 3 2 4" xfId="6192" xr:uid="{00000000-0005-0000-0000-0000BA180000}"/>
    <cellStyle name="40% - Accent1 2 3 2 2 3 3" xfId="6193" xr:uid="{00000000-0005-0000-0000-0000BB180000}"/>
    <cellStyle name="40% - Accent1 2 3 2 2 3 3 2" xfId="6194" xr:uid="{00000000-0005-0000-0000-0000BC180000}"/>
    <cellStyle name="40% - Accent1 2 3 2 2 3 3 2 2" xfId="6195" xr:uid="{00000000-0005-0000-0000-0000BD180000}"/>
    <cellStyle name="40% - Accent1 2 3 2 2 3 3 3" xfId="6196" xr:uid="{00000000-0005-0000-0000-0000BE180000}"/>
    <cellStyle name="40% - Accent1 2 3 2 2 3 4" xfId="6197" xr:uid="{00000000-0005-0000-0000-0000BF180000}"/>
    <cellStyle name="40% - Accent1 2 3 2 2 3 4 2" xfId="6198" xr:uid="{00000000-0005-0000-0000-0000C0180000}"/>
    <cellStyle name="40% - Accent1 2 3 2 2 3 5" xfId="6199" xr:uid="{00000000-0005-0000-0000-0000C1180000}"/>
    <cellStyle name="40% - Accent1 2 3 2 2 4" xfId="6200" xr:uid="{00000000-0005-0000-0000-0000C2180000}"/>
    <cellStyle name="40% - Accent1 2 3 2 2 4 2" xfId="6201" xr:uid="{00000000-0005-0000-0000-0000C3180000}"/>
    <cellStyle name="40% - Accent1 2 3 2 2 4 2 2" xfId="6202" xr:uid="{00000000-0005-0000-0000-0000C4180000}"/>
    <cellStyle name="40% - Accent1 2 3 2 2 4 2 2 2" xfId="6203" xr:uid="{00000000-0005-0000-0000-0000C5180000}"/>
    <cellStyle name="40% - Accent1 2 3 2 2 4 2 3" xfId="6204" xr:uid="{00000000-0005-0000-0000-0000C6180000}"/>
    <cellStyle name="40% - Accent1 2 3 2 2 4 3" xfId="6205" xr:uid="{00000000-0005-0000-0000-0000C7180000}"/>
    <cellStyle name="40% - Accent1 2 3 2 2 4 3 2" xfId="6206" xr:uid="{00000000-0005-0000-0000-0000C8180000}"/>
    <cellStyle name="40% - Accent1 2 3 2 2 4 4" xfId="6207" xr:uid="{00000000-0005-0000-0000-0000C9180000}"/>
    <cellStyle name="40% - Accent1 2 3 2 2 5" xfId="6208" xr:uid="{00000000-0005-0000-0000-0000CA180000}"/>
    <cellStyle name="40% - Accent1 2 3 2 2 5 2" xfId="6209" xr:uid="{00000000-0005-0000-0000-0000CB180000}"/>
    <cellStyle name="40% - Accent1 2 3 2 2 5 2 2" xfId="6210" xr:uid="{00000000-0005-0000-0000-0000CC180000}"/>
    <cellStyle name="40% - Accent1 2 3 2 2 5 3" xfId="6211" xr:uid="{00000000-0005-0000-0000-0000CD180000}"/>
    <cellStyle name="40% - Accent1 2 3 2 2 6" xfId="6212" xr:uid="{00000000-0005-0000-0000-0000CE180000}"/>
    <cellStyle name="40% - Accent1 2 3 2 2 6 2" xfId="6213" xr:uid="{00000000-0005-0000-0000-0000CF180000}"/>
    <cellStyle name="40% - Accent1 2 3 2 2 7" xfId="6214" xr:uid="{00000000-0005-0000-0000-0000D0180000}"/>
    <cellStyle name="40% - Accent1 2 3 2 3" xfId="6215" xr:uid="{00000000-0005-0000-0000-0000D1180000}"/>
    <cellStyle name="40% - Accent1 2 3 2 3 2" xfId="6216" xr:uid="{00000000-0005-0000-0000-0000D2180000}"/>
    <cellStyle name="40% - Accent1 2 3 2 3 2 2" xfId="6217" xr:uid="{00000000-0005-0000-0000-0000D3180000}"/>
    <cellStyle name="40% - Accent1 2 3 2 3 2 2 2" xfId="6218" xr:uid="{00000000-0005-0000-0000-0000D4180000}"/>
    <cellStyle name="40% - Accent1 2 3 2 3 2 2 2 2" xfId="6219" xr:uid="{00000000-0005-0000-0000-0000D5180000}"/>
    <cellStyle name="40% - Accent1 2 3 2 3 2 2 3" xfId="6220" xr:uid="{00000000-0005-0000-0000-0000D6180000}"/>
    <cellStyle name="40% - Accent1 2 3 2 3 2 3" xfId="6221" xr:uid="{00000000-0005-0000-0000-0000D7180000}"/>
    <cellStyle name="40% - Accent1 2 3 2 3 2 3 2" xfId="6222" xr:uid="{00000000-0005-0000-0000-0000D8180000}"/>
    <cellStyle name="40% - Accent1 2 3 2 3 2 4" xfId="6223" xr:uid="{00000000-0005-0000-0000-0000D9180000}"/>
    <cellStyle name="40% - Accent1 2 3 2 3 3" xfId="6224" xr:uid="{00000000-0005-0000-0000-0000DA180000}"/>
    <cellStyle name="40% - Accent1 2 3 2 3 3 2" xfId="6225" xr:uid="{00000000-0005-0000-0000-0000DB180000}"/>
    <cellStyle name="40% - Accent1 2 3 2 3 3 2 2" xfId="6226" xr:uid="{00000000-0005-0000-0000-0000DC180000}"/>
    <cellStyle name="40% - Accent1 2 3 2 3 3 3" xfId="6227" xr:uid="{00000000-0005-0000-0000-0000DD180000}"/>
    <cellStyle name="40% - Accent1 2 3 2 3 4" xfId="6228" xr:uid="{00000000-0005-0000-0000-0000DE180000}"/>
    <cellStyle name="40% - Accent1 2 3 2 3 4 2" xfId="6229" xr:uid="{00000000-0005-0000-0000-0000DF180000}"/>
    <cellStyle name="40% - Accent1 2 3 2 3 5" xfId="6230" xr:uid="{00000000-0005-0000-0000-0000E0180000}"/>
    <cellStyle name="40% - Accent1 2 3 2 4" xfId="6231" xr:uid="{00000000-0005-0000-0000-0000E1180000}"/>
    <cellStyle name="40% - Accent1 2 3 2 4 2" xfId="6232" xr:uid="{00000000-0005-0000-0000-0000E2180000}"/>
    <cellStyle name="40% - Accent1 2 3 2 4 2 2" xfId="6233" xr:uid="{00000000-0005-0000-0000-0000E3180000}"/>
    <cellStyle name="40% - Accent1 2 3 2 4 2 2 2" xfId="6234" xr:uid="{00000000-0005-0000-0000-0000E4180000}"/>
    <cellStyle name="40% - Accent1 2 3 2 4 2 2 2 2" xfId="6235" xr:uid="{00000000-0005-0000-0000-0000E5180000}"/>
    <cellStyle name="40% - Accent1 2 3 2 4 2 2 3" xfId="6236" xr:uid="{00000000-0005-0000-0000-0000E6180000}"/>
    <cellStyle name="40% - Accent1 2 3 2 4 2 3" xfId="6237" xr:uid="{00000000-0005-0000-0000-0000E7180000}"/>
    <cellStyle name="40% - Accent1 2 3 2 4 2 3 2" xfId="6238" xr:uid="{00000000-0005-0000-0000-0000E8180000}"/>
    <cellStyle name="40% - Accent1 2 3 2 4 2 4" xfId="6239" xr:uid="{00000000-0005-0000-0000-0000E9180000}"/>
    <cellStyle name="40% - Accent1 2 3 2 4 3" xfId="6240" xr:uid="{00000000-0005-0000-0000-0000EA180000}"/>
    <cellStyle name="40% - Accent1 2 3 2 4 3 2" xfId="6241" xr:uid="{00000000-0005-0000-0000-0000EB180000}"/>
    <cellStyle name="40% - Accent1 2 3 2 4 3 2 2" xfId="6242" xr:uid="{00000000-0005-0000-0000-0000EC180000}"/>
    <cellStyle name="40% - Accent1 2 3 2 4 3 3" xfId="6243" xr:uid="{00000000-0005-0000-0000-0000ED180000}"/>
    <cellStyle name="40% - Accent1 2 3 2 4 4" xfId="6244" xr:uid="{00000000-0005-0000-0000-0000EE180000}"/>
    <cellStyle name="40% - Accent1 2 3 2 4 4 2" xfId="6245" xr:uid="{00000000-0005-0000-0000-0000EF180000}"/>
    <cellStyle name="40% - Accent1 2 3 2 4 5" xfId="6246" xr:uid="{00000000-0005-0000-0000-0000F0180000}"/>
    <cellStyle name="40% - Accent1 2 3 2 5" xfId="6247" xr:uid="{00000000-0005-0000-0000-0000F1180000}"/>
    <cellStyle name="40% - Accent1 2 3 2 5 2" xfId="6248" xr:uid="{00000000-0005-0000-0000-0000F2180000}"/>
    <cellStyle name="40% - Accent1 2 3 2 5 2 2" xfId="6249" xr:uid="{00000000-0005-0000-0000-0000F3180000}"/>
    <cellStyle name="40% - Accent1 2 3 2 5 2 2 2" xfId="6250" xr:uid="{00000000-0005-0000-0000-0000F4180000}"/>
    <cellStyle name="40% - Accent1 2 3 2 5 2 3" xfId="6251" xr:uid="{00000000-0005-0000-0000-0000F5180000}"/>
    <cellStyle name="40% - Accent1 2 3 2 5 3" xfId="6252" xr:uid="{00000000-0005-0000-0000-0000F6180000}"/>
    <cellStyle name="40% - Accent1 2 3 2 5 3 2" xfId="6253" xr:uid="{00000000-0005-0000-0000-0000F7180000}"/>
    <cellStyle name="40% - Accent1 2 3 2 5 4" xfId="6254" xr:uid="{00000000-0005-0000-0000-0000F8180000}"/>
    <cellStyle name="40% - Accent1 2 3 2 6" xfId="6255" xr:uid="{00000000-0005-0000-0000-0000F9180000}"/>
    <cellStyle name="40% - Accent1 2 3 2 6 2" xfId="6256" xr:uid="{00000000-0005-0000-0000-0000FA180000}"/>
    <cellStyle name="40% - Accent1 2 3 2 6 2 2" xfId="6257" xr:uid="{00000000-0005-0000-0000-0000FB180000}"/>
    <cellStyle name="40% - Accent1 2 3 2 6 3" xfId="6258" xr:uid="{00000000-0005-0000-0000-0000FC180000}"/>
    <cellStyle name="40% - Accent1 2 3 2 7" xfId="6259" xr:uid="{00000000-0005-0000-0000-0000FD180000}"/>
    <cellStyle name="40% - Accent1 2 3 2 7 2" xfId="6260" xr:uid="{00000000-0005-0000-0000-0000FE180000}"/>
    <cellStyle name="40% - Accent1 2 3 2 8" xfId="6261" xr:uid="{00000000-0005-0000-0000-0000FF180000}"/>
    <cellStyle name="40% - Accent1 2 3 3" xfId="6262" xr:uid="{00000000-0005-0000-0000-000000190000}"/>
    <cellStyle name="40% - Accent1 2 3 3 2" xfId="6263" xr:uid="{00000000-0005-0000-0000-000001190000}"/>
    <cellStyle name="40% - Accent1 2 3 3 2 2" xfId="6264" xr:uid="{00000000-0005-0000-0000-000002190000}"/>
    <cellStyle name="40% - Accent1 2 3 3 2 2 2" xfId="6265" xr:uid="{00000000-0005-0000-0000-000003190000}"/>
    <cellStyle name="40% - Accent1 2 3 3 2 2 2 2" xfId="6266" xr:uid="{00000000-0005-0000-0000-000004190000}"/>
    <cellStyle name="40% - Accent1 2 3 3 2 2 2 2 2" xfId="6267" xr:uid="{00000000-0005-0000-0000-000005190000}"/>
    <cellStyle name="40% - Accent1 2 3 3 2 2 2 3" xfId="6268" xr:uid="{00000000-0005-0000-0000-000006190000}"/>
    <cellStyle name="40% - Accent1 2 3 3 2 2 3" xfId="6269" xr:uid="{00000000-0005-0000-0000-000007190000}"/>
    <cellStyle name="40% - Accent1 2 3 3 2 2 3 2" xfId="6270" xr:uid="{00000000-0005-0000-0000-000008190000}"/>
    <cellStyle name="40% - Accent1 2 3 3 2 2 4" xfId="6271" xr:uid="{00000000-0005-0000-0000-000009190000}"/>
    <cellStyle name="40% - Accent1 2 3 3 2 3" xfId="6272" xr:uid="{00000000-0005-0000-0000-00000A190000}"/>
    <cellStyle name="40% - Accent1 2 3 3 2 3 2" xfId="6273" xr:uid="{00000000-0005-0000-0000-00000B190000}"/>
    <cellStyle name="40% - Accent1 2 3 3 2 3 2 2" xfId="6274" xr:uid="{00000000-0005-0000-0000-00000C190000}"/>
    <cellStyle name="40% - Accent1 2 3 3 2 3 3" xfId="6275" xr:uid="{00000000-0005-0000-0000-00000D190000}"/>
    <cellStyle name="40% - Accent1 2 3 3 2 4" xfId="6276" xr:uid="{00000000-0005-0000-0000-00000E190000}"/>
    <cellStyle name="40% - Accent1 2 3 3 2 4 2" xfId="6277" xr:uid="{00000000-0005-0000-0000-00000F190000}"/>
    <cellStyle name="40% - Accent1 2 3 3 2 5" xfId="6278" xr:uid="{00000000-0005-0000-0000-000010190000}"/>
    <cellStyle name="40% - Accent1 2 3 3 3" xfId="6279" xr:uid="{00000000-0005-0000-0000-000011190000}"/>
    <cellStyle name="40% - Accent1 2 3 3 3 2" xfId="6280" xr:uid="{00000000-0005-0000-0000-000012190000}"/>
    <cellStyle name="40% - Accent1 2 3 3 3 2 2" xfId="6281" xr:uid="{00000000-0005-0000-0000-000013190000}"/>
    <cellStyle name="40% - Accent1 2 3 3 3 2 2 2" xfId="6282" xr:uid="{00000000-0005-0000-0000-000014190000}"/>
    <cellStyle name="40% - Accent1 2 3 3 3 2 2 2 2" xfId="6283" xr:uid="{00000000-0005-0000-0000-000015190000}"/>
    <cellStyle name="40% - Accent1 2 3 3 3 2 2 3" xfId="6284" xr:uid="{00000000-0005-0000-0000-000016190000}"/>
    <cellStyle name="40% - Accent1 2 3 3 3 2 3" xfId="6285" xr:uid="{00000000-0005-0000-0000-000017190000}"/>
    <cellStyle name="40% - Accent1 2 3 3 3 2 3 2" xfId="6286" xr:uid="{00000000-0005-0000-0000-000018190000}"/>
    <cellStyle name="40% - Accent1 2 3 3 3 2 4" xfId="6287" xr:uid="{00000000-0005-0000-0000-000019190000}"/>
    <cellStyle name="40% - Accent1 2 3 3 3 3" xfId="6288" xr:uid="{00000000-0005-0000-0000-00001A190000}"/>
    <cellStyle name="40% - Accent1 2 3 3 3 3 2" xfId="6289" xr:uid="{00000000-0005-0000-0000-00001B190000}"/>
    <cellStyle name="40% - Accent1 2 3 3 3 3 2 2" xfId="6290" xr:uid="{00000000-0005-0000-0000-00001C190000}"/>
    <cellStyle name="40% - Accent1 2 3 3 3 3 3" xfId="6291" xr:uid="{00000000-0005-0000-0000-00001D190000}"/>
    <cellStyle name="40% - Accent1 2 3 3 3 4" xfId="6292" xr:uid="{00000000-0005-0000-0000-00001E190000}"/>
    <cellStyle name="40% - Accent1 2 3 3 3 4 2" xfId="6293" xr:uid="{00000000-0005-0000-0000-00001F190000}"/>
    <cellStyle name="40% - Accent1 2 3 3 3 5" xfId="6294" xr:uid="{00000000-0005-0000-0000-000020190000}"/>
    <cellStyle name="40% - Accent1 2 3 3 4" xfId="6295" xr:uid="{00000000-0005-0000-0000-000021190000}"/>
    <cellStyle name="40% - Accent1 2 3 3 4 2" xfId="6296" xr:uid="{00000000-0005-0000-0000-000022190000}"/>
    <cellStyle name="40% - Accent1 2 3 3 4 2 2" xfId="6297" xr:uid="{00000000-0005-0000-0000-000023190000}"/>
    <cellStyle name="40% - Accent1 2 3 3 4 2 2 2" xfId="6298" xr:uid="{00000000-0005-0000-0000-000024190000}"/>
    <cellStyle name="40% - Accent1 2 3 3 4 2 3" xfId="6299" xr:uid="{00000000-0005-0000-0000-000025190000}"/>
    <cellStyle name="40% - Accent1 2 3 3 4 3" xfId="6300" xr:uid="{00000000-0005-0000-0000-000026190000}"/>
    <cellStyle name="40% - Accent1 2 3 3 4 3 2" xfId="6301" xr:uid="{00000000-0005-0000-0000-000027190000}"/>
    <cellStyle name="40% - Accent1 2 3 3 4 4" xfId="6302" xr:uid="{00000000-0005-0000-0000-000028190000}"/>
    <cellStyle name="40% - Accent1 2 3 3 5" xfId="6303" xr:uid="{00000000-0005-0000-0000-000029190000}"/>
    <cellStyle name="40% - Accent1 2 3 3 5 2" xfId="6304" xr:uid="{00000000-0005-0000-0000-00002A190000}"/>
    <cellStyle name="40% - Accent1 2 3 3 5 2 2" xfId="6305" xr:uid="{00000000-0005-0000-0000-00002B190000}"/>
    <cellStyle name="40% - Accent1 2 3 3 5 3" xfId="6306" xr:uid="{00000000-0005-0000-0000-00002C190000}"/>
    <cellStyle name="40% - Accent1 2 3 3 6" xfId="6307" xr:uid="{00000000-0005-0000-0000-00002D190000}"/>
    <cellStyle name="40% - Accent1 2 3 3 6 2" xfId="6308" xr:uid="{00000000-0005-0000-0000-00002E190000}"/>
    <cellStyle name="40% - Accent1 2 3 3 7" xfId="6309" xr:uid="{00000000-0005-0000-0000-00002F190000}"/>
    <cellStyle name="40% - Accent1 2 3 4" xfId="6310" xr:uid="{00000000-0005-0000-0000-000030190000}"/>
    <cellStyle name="40% - Accent1 2 3 4 2" xfId="6311" xr:uid="{00000000-0005-0000-0000-000031190000}"/>
    <cellStyle name="40% - Accent1 2 3 4 2 2" xfId="6312" xr:uid="{00000000-0005-0000-0000-000032190000}"/>
    <cellStyle name="40% - Accent1 2 3 4 2 2 2" xfId="6313" xr:uid="{00000000-0005-0000-0000-000033190000}"/>
    <cellStyle name="40% - Accent1 2 3 4 2 2 2 2" xfId="6314" xr:uid="{00000000-0005-0000-0000-000034190000}"/>
    <cellStyle name="40% - Accent1 2 3 4 2 2 3" xfId="6315" xr:uid="{00000000-0005-0000-0000-000035190000}"/>
    <cellStyle name="40% - Accent1 2 3 4 2 3" xfId="6316" xr:uid="{00000000-0005-0000-0000-000036190000}"/>
    <cellStyle name="40% - Accent1 2 3 4 2 3 2" xfId="6317" xr:uid="{00000000-0005-0000-0000-000037190000}"/>
    <cellStyle name="40% - Accent1 2 3 4 2 4" xfId="6318" xr:uid="{00000000-0005-0000-0000-000038190000}"/>
    <cellStyle name="40% - Accent1 2 3 4 3" xfId="6319" xr:uid="{00000000-0005-0000-0000-000039190000}"/>
    <cellStyle name="40% - Accent1 2 3 4 3 2" xfId="6320" xr:uid="{00000000-0005-0000-0000-00003A190000}"/>
    <cellStyle name="40% - Accent1 2 3 4 3 2 2" xfId="6321" xr:uid="{00000000-0005-0000-0000-00003B190000}"/>
    <cellStyle name="40% - Accent1 2 3 4 3 3" xfId="6322" xr:uid="{00000000-0005-0000-0000-00003C190000}"/>
    <cellStyle name="40% - Accent1 2 3 4 4" xfId="6323" xr:uid="{00000000-0005-0000-0000-00003D190000}"/>
    <cellStyle name="40% - Accent1 2 3 4 4 2" xfId="6324" xr:uid="{00000000-0005-0000-0000-00003E190000}"/>
    <cellStyle name="40% - Accent1 2 3 4 5" xfId="6325" xr:uid="{00000000-0005-0000-0000-00003F190000}"/>
    <cellStyle name="40% - Accent1 2 3 5" xfId="6326" xr:uid="{00000000-0005-0000-0000-000040190000}"/>
    <cellStyle name="40% - Accent1 2 3 5 2" xfId="6327" xr:uid="{00000000-0005-0000-0000-000041190000}"/>
    <cellStyle name="40% - Accent1 2 3 5 2 2" xfId="6328" xr:uid="{00000000-0005-0000-0000-000042190000}"/>
    <cellStyle name="40% - Accent1 2 3 5 2 2 2" xfId="6329" xr:uid="{00000000-0005-0000-0000-000043190000}"/>
    <cellStyle name="40% - Accent1 2 3 5 2 2 2 2" xfId="6330" xr:uid="{00000000-0005-0000-0000-000044190000}"/>
    <cellStyle name="40% - Accent1 2 3 5 2 2 3" xfId="6331" xr:uid="{00000000-0005-0000-0000-000045190000}"/>
    <cellStyle name="40% - Accent1 2 3 5 2 3" xfId="6332" xr:uid="{00000000-0005-0000-0000-000046190000}"/>
    <cellStyle name="40% - Accent1 2 3 5 2 3 2" xfId="6333" xr:uid="{00000000-0005-0000-0000-000047190000}"/>
    <cellStyle name="40% - Accent1 2 3 5 2 4" xfId="6334" xr:uid="{00000000-0005-0000-0000-000048190000}"/>
    <cellStyle name="40% - Accent1 2 3 5 3" xfId="6335" xr:uid="{00000000-0005-0000-0000-000049190000}"/>
    <cellStyle name="40% - Accent1 2 3 5 3 2" xfId="6336" xr:uid="{00000000-0005-0000-0000-00004A190000}"/>
    <cellStyle name="40% - Accent1 2 3 5 3 2 2" xfId="6337" xr:uid="{00000000-0005-0000-0000-00004B190000}"/>
    <cellStyle name="40% - Accent1 2 3 5 3 3" xfId="6338" xr:uid="{00000000-0005-0000-0000-00004C190000}"/>
    <cellStyle name="40% - Accent1 2 3 5 4" xfId="6339" xr:uid="{00000000-0005-0000-0000-00004D190000}"/>
    <cellStyle name="40% - Accent1 2 3 5 4 2" xfId="6340" xr:uid="{00000000-0005-0000-0000-00004E190000}"/>
    <cellStyle name="40% - Accent1 2 3 5 5" xfId="6341" xr:uid="{00000000-0005-0000-0000-00004F190000}"/>
    <cellStyle name="40% - Accent1 2 3 6" xfId="6342" xr:uid="{00000000-0005-0000-0000-000050190000}"/>
    <cellStyle name="40% - Accent1 2 3 6 2" xfId="6343" xr:uid="{00000000-0005-0000-0000-000051190000}"/>
    <cellStyle name="40% - Accent1 2 3 6 2 2" xfId="6344" xr:uid="{00000000-0005-0000-0000-000052190000}"/>
    <cellStyle name="40% - Accent1 2 3 6 2 2 2" xfId="6345" xr:uid="{00000000-0005-0000-0000-000053190000}"/>
    <cellStyle name="40% - Accent1 2 3 6 2 3" xfId="6346" xr:uid="{00000000-0005-0000-0000-000054190000}"/>
    <cellStyle name="40% - Accent1 2 3 6 3" xfId="6347" xr:uid="{00000000-0005-0000-0000-000055190000}"/>
    <cellStyle name="40% - Accent1 2 3 6 3 2" xfId="6348" xr:uid="{00000000-0005-0000-0000-000056190000}"/>
    <cellStyle name="40% - Accent1 2 3 6 4" xfId="6349" xr:uid="{00000000-0005-0000-0000-000057190000}"/>
    <cellStyle name="40% - Accent1 2 3 7" xfId="6350" xr:uid="{00000000-0005-0000-0000-000058190000}"/>
    <cellStyle name="40% - Accent1 2 3 7 2" xfId="6351" xr:uid="{00000000-0005-0000-0000-000059190000}"/>
    <cellStyle name="40% - Accent1 2 3 7 2 2" xfId="6352" xr:uid="{00000000-0005-0000-0000-00005A190000}"/>
    <cellStyle name="40% - Accent1 2 3 7 3" xfId="6353" xr:uid="{00000000-0005-0000-0000-00005B190000}"/>
    <cellStyle name="40% - Accent1 2 3 8" xfId="6354" xr:uid="{00000000-0005-0000-0000-00005C190000}"/>
    <cellStyle name="40% - Accent1 2 3 8 2" xfId="6355" xr:uid="{00000000-0005-0000-0000-00005D190000}"/>
    <cellStyle name="40% - Accent1 2 3 9" xfId="6356" xr:uid="{00000000-0005-0000-0000-00005E190000}"/>
    <cellStyle name="40% - Accent1 2 4" xfId="6357" xr:uid="{00000000-0005-0000-0000-00005F190000}"/>
    <cellStyle name="40% - Accent1 2 4 2" xfId="6358" xr:uid="{00000000-0005-0000-0000-000060190000}"/>
    <cellStyle name="40% - Accent1 2 4 2 2" xfId="6359" xr:uid="{00000000-0005-0000-0000-000061190000}"/>
    <cellStyle name="40% - Accent1 2 4 2 2 2" xfId="6360" xr:uid="{00000000-0005-0000-0000-000062190000}"/>
    <cellStyle name="40% - Accent1 2 4 2 2 2 2" xfId="6361" xr:uid="{00000000-0005-0000-0000-000063190000}"/>
    <cellStyle name="40% - Accent1 2 4 2 2 2 2 2" xfId="6362" xr:uid="{00000000-0005-0000-0000-000064190000}"/>
    <cellStyle name="40% - Accent1 2 4 2 2 2 2 2 2" xfId="6363" xr:uid="{00000000-0005-0000-0000-000065190000}"/>
    <cellStyle name="40% - Accent1 2 4 2 2 2 2 2 2 2" xfId="6364" xr:uid="{00000000-0005-0000-0000-000066190000}"/>
    <cellStyle name="40% - Accent1 2 4 2 2 2 2 2 3" xfId="6365" xr:uid="{00000000-0005-0000-0000-000067190000}"/>
    <cellStyle name="40% - Accent1 2 4 2 2 2 2 3" xfId="6366" xr:uid="{00000000-0005-0000-0000-000068190000}"/>
    <cellStyle name="40% - Accent1 2 4 2 2 2 2 3 2" xfId="6367" xr:uid="{00000000-0005-0000-0000-000069190000}"/>
    <cellStyle name="40% - Accent1 2 4 2 2 2 2 4" xfId="6368" xr:uid="{00000000-0005-0000-0000-00006A190000}"/>
    <cellStyle name="40% - Accent1 2 4 2 2 2 3" xfId="6369" xr:uid="{00000000-0005-0000-0000-00006B190000}"/>
    <cellStyle name="40% - Accent1 2 4 2 2 2 3 2" xfId="6370" xr:uid="{00000000-0005-0000-0000-00006C190000}"/>
    <cellStyle name="40% - Accent1 2 4 2 2 2 3 2 2" xfId="6371" xr:uid="{00000000-0005-0000-0000-00006D190000}"/>
    <cellStyle name="40% - Accent1 2 4 2 2 2 3 3" xfId="6372" xr:uid="{00000000-0005-0000-0000-00006E190000}"/>
    <cellStyle name="40% - Accent1 2 4 2 2 2 4" xfId="6373" xr:uid="{00000000-0005-0000-0000-00006F190000}"/>
    <cellStyle name="40% - Accent1 2 4 2 2 2 4 2" xfId="6374" xr:uid="{00000000-0005-0000-0000-000070190000}"/>
    <cellStyle name="40% - Accent1 2 4 2 2 2 5" xfId="6375" xr:uid="{00000000-0005-0000-0000-000071190000}"/>
    <cellStyle name="40% - Accent1 2 4 2 2 3" xfId="6376" xr:uid="{00000000-0005-0000-0000-000072190000}"/>
    <cellStyle name="40% - Accent1 2 4 2 2 3 2" xfId="6377" xr:uid="{00000000-0005-0000-0000-000073190000}"/>
    <cellStyle name="40% - Accent1 2 4 2 2 3 2 2" xfId="6378" xr:uid="{00000000-0005-0000-0000-000074190000}"/>
    <cellStyle name="40% - Accent1 2 4 2 2 3 2 2 2" xfId="6379" xr:uid="{00000000-0005-0000-0000-000075190000}"/>
    <cellStyle name="40% - Accent1 2 4 2 2 3 2 2 2 2" xfId="6380" xr:uid="{00000000-0005-0000-0000-000076190000}"/>
    <cellStyle name="40% - Accent1 2 4 2 2 3 2 2 3" xfId="6381" xr:uid="{00000000-0005-0000-0000-000077190000}"/>
    <cellStyle name="40% - Accent1 2 4 2 2 3 2 3" xfId="6382" xr:uid="{00000000-0005-0000-0000-000078190000}"/>
    <cellStyle name="40% - Accent1 2 4 2 2 3 2 3 2" xfId="6383" xr:uid="{00000000-0005-0000-0000-000079190000}"/>
    <cellStyle name="40% - Accent1 2 4 2 2 3 2 4" xfId="6384" xr:uid="{00000000-0005-0000-0000-00007A190000}"/>
    <cellStyle name="40% - Accent1 2 4 2 2 3 3" xfId="6385" xr:uid="{00000000-0005-0000-0000-00007B190000}"/>
    <cellStyle name="40% - Accent1 2 4 2 2 3 3 2" xfId="6386" xr:uid="{00000000-0005-0000-0000-00007C190000}"/>
    <cellStyle name="40% - Accent1 2 4 2 2 3 3 2 2" xfId="6387" xr:uid="{00000000-0005-0000-0000-00007D190000}"/>
    <cellStyle name="40% - Accent1 2 4 2 2 3 3 3" xfId="6388" xr:uid="{00000000-0005-0000-0000-00007E190000}"/>
    <cellStyle name="40% - Accent1 2 4 2 2 3 4" xfId="6389" xr:uid="{00000000-0005-0000-0000-00007F190000}"/>
    <cellStyle name="40% - Accent1 2 4 2 2 3 4 2" xfId="6390" xr:uid="{00000000-0005-0000-0000-000080190000}"/>
    <cellStyle name="40% - Accent1 2 4 2 2 3 5" xfId="6391" xr:uid="{00000000-0005-0000-0000-000081190000}"/>
    <cellStyle name="40% - Accent1 2 4 2 2 4" xfId="6392" xr:uid="{00000000-0005-0000-0000-000082190000}"/>
    <cellStyle name="40% - Accent1 2 4 2 2 4 2" xfId="6393" xr:uid="{00000000-0005-0000-0000-000083190000}"/>
    <cellStyle name="40% - Accent1 2 4 2 2 4 2 2" xfId="6394" xr:uid="{00000000-0005-0000-0000-000084190000}"/>
    <cellStyle name="40% - Accent1 2 4 2 2 4 2 2 2" xfId="6395" xr:uid="{00000000-0005-0000-0000-000085190000}"/>
    <cellStyle name="40% - Accent1 2 4 2 2 4 2 3" xfId="6396" xr:uid="{00000000-0005-0000-0000-000086190000}"/>
    <cellStyle name="40% - Accent1 2 4 2 2 4 3" xfId="6397" xr:uid="{00000000-0005-0000-0000-000087190000}"/>
    <cellStyle name="40% - Accent1 2 4 2 2 4 3 2" xfId="6398" xr:uid="{00000000-0005-0000-0000-000088190000}"/>
    <cellStyle name="40% - Accent1 2 4 2 2 4 4" xfId="6399" xr:uid="{00000000-0005-0000-0000-000089190000}"/>
    <cellStyle name="40% - Accent1 2 4 2 2 5" xfId="6400" xr:uid="{00000000-0005-0000-0000-00008A190000}"/>
    <cellStyle name="40% - Accent1 2 4 2 2 5 2" xfId="6401" xr:uid="{00000000-0005-0000-0000-00008B190000}"/>
    <cellStyle name="40% - Accent1 2 4 2 2 5 2 2" xfId="6402" xr:uid="{00000000-0005-0000-0000-00008C190000}"/>
    <cellStyle name="40% - Accent1 2 4 2 2 5 3" xfId="6403" xr:uid="{00000000-0005-0000-0000-00008D190000}"/>
    <cellStyle name="40% - Accent1 2 4 2 2 6" xfId="6404" xr:uid="{00000000-0005-0000-0000-00008E190000}"/>
    <cellStyle name="40% - Accent1 2 4 2 2 6 2" xfId="6405" xr:uid="{00000000-0005-0000-0000-00008F190000}"/>
    <cellStyle name="40% - Accent1 2 4 2 2 7" xfId="6406" xr:uid="{00000000-0005-0000-0000-000090190000}"/>
    <cellStyle name="40% - Accent1 2 4 2 3" xfId="6407" xr:uid="{00000000-0005-0000-0000-000091190000}"/>
    <cellStyle name="40% - Accent1 2 4 2 3 2" xfId="6408" xr:uid="{00000000-0005-0000-0000-000092190000}"/>
    <cellStyle name="40% - Accent1 2 4 2 3 2 2" xfId="6409" xr:uid="{00000000-0005-0000-0000-000093190000}"/>
    <cellStyle name="40% - Accent1 2 4 2 3 2 2 2" xfId="6410" xr:uid="{00000000-0005-0000-0000-000094190000}"/>
    <cellStyle name="40% - Accent1 2 4 2 3 2 2 2 2" xfId="6411" xr:uid="{00000000-0005-0000-0000-000095190000}"/>
    <cellStyle name="40% - Accent1 2 4 2 3 2 2 3" xfId="6412" xr:uid="{00000000-0005-0000-0000-000096190000}"/>
    <cellStyle name="40% - Accent1 2 4 2 3 2 3" xfId="6413" xr:uid="{00000000-0005-0000-0000-000097190000}"/>
    <cellStyle name="40% - Accent1 2 4 2 3 2 3 2" xfId="6414" xr:uid="{00000000-0005-0000-0000-000098190000}"/>
    <cellStyle name="40% - Accent1 2 4 2 3 2 4" xfId="6415" xr:uid="{00000000-0005-0000-0000-000099190000}"/>
    <cellStyle name="40% - Accent1 2 4 2 3 3" xfId="6416" xr:uid="{00000000-0005-0000-0000-00009A190000}"/>
    <cellStyle name="40% - Accent1 2 4 2 3 3 2" xfId="6417" xr:uid="{00000000-0005-0000-0000-00009B190000}"/>
    <cellStyle name="40% - Accent1 2 4 2 3 3 2 2" xfId="6418" xr:uid="{00000000-0005-0000-0000-00009C190000}"/>
    <cellStyle name="40% - Accent1 2 4 2 3 3 3" xfId="6419" xr:uid="{00000000-0005-0000-0000-00009D190000}"/>
    <cellStyle name="40% - Accent1 2 4 2 3 4" xfId="6420" xr:uid="{00000000-0005-0000-0000-00009E190000}"/>
    <cellStyle name="40% - Accent1 2 4 2 3 4 2" xfId="6421" xr:uid="{00000000-0005-0000-0000-00009F190000}"/>
    <cellStyle name="40% - Accent1 2 4 2 3 5" xfId="6422" xr:uid="{00000000-0005-0000-0000-0000A0190000}"/>
    <cellStyle name="40% - Accent1 2 4 2 4" xfId="6423" xr:uid="{00000000-0005-0000-0000-0000A1190000}"/>
    <cellStyle name="40% - Accent1 2 4 2 4 2" xfId="6424" xr:uid="{00000000-0005-0000-0000-0000A2190000}"/>
    <cellStyle name="40% - Accent1 2 4 2 4 2 2" xfId="6425" xr:uid="{00000000-0005-0000-0000-0000A3190000}"/>
    <cellStyle name="40% - Accent1 2 4 2 4 2 2 2" xfId="6426" xr:uid="{00000000-0005-0000-0000-0000A4190000}"/>
    <cellStyle name="40% - Accent1 2 4 2 4 2 2 2 2" xfId="6427" xr:uid="{00000000-0005-0000-0000-0000A5190000}"/>
    <cellStyle name="40% - Accent1 2 4 2 4 2 2 3" xfId="6428" xr:uid="{00000000-0005-0000-0000-0000A6190000}"/>
    <cellStyle name="40% - Accent1 2 4 2 4 2 3" xfId="6429" xr:uid="{00000000-0005-0000-0000-0000A7190000}"/>
    <cellStyle name="40% - Accent1 2 4 2 4 2 3 2" xfId="6430" xr:uid="{00000000-0005-0000-0000-0000A8190000}"/>
    <cellStyle name="40% - Accent1 2 4 2 4 2 4" xfId="6431" xr:uid="{00000000-0005-0000-0000-0000A9190000}"/>
    <cellStyle name="40% - Accent1 2 4 2 4 3" xfId="6432" xr:uid="{00000000-0005-0000-0000-0000AA190000}"/>
    <cellStyle name="40% - Accent1 2 4 2 4 3 2" xfId="6433" xr:uid="{00000000-0005-0000-0000-0000AB190000}"/>
    <cellStyle name="40% - Accent1 2 4 2 4 3 2 2" xfId="6434" xr:uid="{00000000-0005-0000-0000-0000AC190000}"/>
    <cellStyle name="40% - Accent1 2 4 2 4 3 3" xfId="6435" xr:uid="{00000000-0005-0000-0000-0000AD190000}"/>
    <cellStyle name="40% - Accent1 2 4 2 4 4" xfId="6436" xr:uid="{00000000-0005-0000-0000-0000AE190000}"/>
    <cellStyle name="40% - Accent1 2 4 2 4 4 2" xfId="6437" xr:uid="{00000000-0005-0000-0000-0000AF190000}"/>
    <cellStyle name="40% - Accent1 2 4 2 4 5" xfId="6438" xr:uid="{00000000-0005-0000-0000-0000B0190000}"/>
    <cellStyle name="40% - Accent1 2 4 2 5" xfId="6439" xr:uid="{00000000-0005-0000-0000-0000B1190000}"/>
    <cellStyle name="40% - Accent1 2 4 2 5 2" xfId="6440" xr:uid="{00000000-0005-0000-0000-0000B2190000}"/>
    <cellStyle name="40% - Accent1 2 4 2 5 2 2" xfId="6441" xr:uid="{00000000-0005-0000-0000-0000B3190000}"/>
    <cellStyle name="40% - Accent1 2 4 2 5 2 2 2" xfId="6442" xr:uid="{00000000-0005-0000-0000-0000B4190000}"/>
    <cellStyle name="40% - Accent1 2 4 2 5 2 3" xfId="6443" xr:uid="{00000000-0005-0000-0000-0000B5190000}"/>
    <cellStyle name="40% - Accent1 2 4 2 5 3" xfId="6444" xr:uid="{00000000-0005-0000-0000-0000B6190000}"/>
    <cellStyle name="40% - Accent1 2 4 2 5 3 2" xfId="6445" xr:uid="{00000000-0005-0000-0000-0000B7190000}"/>
    <cellStyle name="40% - Accent1 2 4 2 5 4" xfId="6446" xr:uid="{00000000-0005-0000-0000-0000B8190000}"/>
    <cellStyle name="40% - Accent1 2 4 2 6" xfId="6447" xr:uid="{00000000-0005-0000-0000-0000B9190000}"/>
    <cellStyle name="40% - Accent1 2 4 2 6 2" xfId="6448" xr:uid="{00000000-0005-0000-0000-0000BA190000}"/>
    <cellStyle name="40% - Accent1 2 4 2 6 2 2" xfId="6449" xr:uid="{00000000-0005-0000-0000-0000BB190000}"/>
    <cellStyle name="40% - Accent1 2 4 2 6 3" xfId="6450" xr:uid="{00000000-0005-0000-0000-0000BC190000}"/>
    <cellStyle name="40% - Accent1 2 4 2 7" xfId="6451" xr:uid="{00000000-0005-0000-0000-0000BD190000}"/>
    <cellStyle name="40% - Accent1 2 4 2 7 2" xfId="6452" xr:uid="{00000000-0005-0000-0000-0000BE190000}"/>
    <cellStyle name="40% - Accent1 2 4 2 8" xfId="6453" xr:uid="{00000000-0005-0000-0000-0000BF190000}"/>
    <cellStyle name="40% - Accent1 2 4 3" xfId="6454" xr:uid="{00000000-0005-0000-0000-0000C0190000}"/>
    <cellStyle name="40% - Accent1 2 4 3 2" xfId="6455" xr:uid="{00000000-0005-0000-0000-0000C1190000}"/>
    <cellStyle name="40% - Accent1 2 4 3 2 2" xfId="6456" xr:uid="{00000000-0005-0000-0000-0000C2190000}"/>
    <cellStyle name="40% - Accent1 2 4 3 2 2 2" xfId="6457" xr:uid="{00000000-0005-0000-0000-0000C3190000}"/>
    <cellStyle name="40% - Accent1 2 4 3 2 2 2 2" xfId="6458" xr:uid="{00000000-0005-0000-0000-0000C4190000}"/>
    <cellStyle name="40% - Accent1 2 4 3 2 2 2 2 2" xfId="6459" xr:uid="{00000000-0005-0000-0000-0000C5190000}"/>
    <cellStyle name="40% - Accent1 2 4 3 2 2 2 3" xfId="6460" xr:uid="{00000000-0005-0000-0000-0000C6190000}"/>
    <cellStyle name="40% - Accent1 2 4 3 2 2 3" xfId="6461" xr:uid="{00000000-0005-0000-0000-0000C7190000}"/>
    <cellStyle name="40% - Accent1 2 4 3 2 2 3 2" xfId="6462" xr:uid="{00000000-0005-0000-0000-0000C8190000}"/>
    <cellStyle name="40% - Accent1 2 4 3 2 2 4" xfId="6463" xr:uid="{00000000-0005-0000-0000-0000C9190000}"/>
    <cellStyle name="40% - Accent1 2 4 3 2 3" xfId="6464" xr:uid="{00000000-0005-0000-0000-0000CA190000}"/>
    <cellStyle name="40% - Accent1 2 4 3 2 3 2" xfId="6465" xr:uid="{00000000-0005-0000-0000-0000CB190000}"/>
    <cellStyle name="40% - Accent1 2 4 3 2 3 2 2" xfId="6466" xr:uid="{00000000-0005-0000-0000-0000CC190000}"/>
    <cellStyle name="40% - Accent1 2 4 3 2 3 3" xfId="6467" xr:uid="{00000000-0005-0000-0000-0000CD190000}"/>
    <cellStyle name="40% - Accent1 2 4 3 2 4" xfId="6468" xr:uid="{00000000-0005-0000-0000-0000CE190000}"/>
    <cellStyle name="40% - Accent1 2 4 3 2 4 2" xfId="6469" xr:uid="{00000000-0005-0000-0000-0000CF190000}"/>
    <cellStyle name="40% - Accent1 2 4 3 2 5" xfId="6470" xr:uid="{00000000-0005-0000-0000-0000D0190000}"/>
    <cellStyle name="40% - Accent1 2 4 3 3" xfId="6471" xr:uid="{00000000-0005-0000-0000-0000D1190000}"/>
    <cellStyle name="40% - Accent1 2 4 3 3 2" xfId="6472" xr:uid="{00000000-0005-0000-0000-0000D2190000}"/>
    <cellStyle name="40% - Accent1 2 4 3 3 2 2" xfId="6473" xr:uid="{00000000-0005-0000-0000-0000D3190000}"/>
    <cellStyle name="40% - Accent1 2 4 3 3 2 2 2" xfId="6474" xr:uid="{00000000-0005-0000-0000-0000D4190000}"/>
    <cellStyle name="40% - Accent1 2 4 3 3 2 2 2 2" xfId="6475" xr:uid="{00000000-0005-0000-0000-0000D5190000}"/>
    <cellStyle name="40% - Accent1 2 4 3 3 2 2 3" xfId="6476" xr:uid="{00000000-0005-0000-0000-0000D6190000}"/>
    <cellStyle name="40% - Accent1 2 4 3 3 2 3" xfId="6477" xr:uid="{00000000-0005-0000-0000-0000D7190000}"/>
    <cellStyle name="40% - Accent1 2 4 3 3 2 3 2" xfId="6478" xr:uid="{00000000-0005-0000-0000-0000D8190000}"/>
    <cellStyle name="40% - Accent1 2 4 3 3 2 4" xfId="6479" xr:uid="{00000000-0005-0000-0000-0000D9190000}"/>
    <cellStyle name="40% - Accent1 2 4 3 3 3" xfId="6480" xr:uid="{00000000-0005-0000-0000-0000DA190000}"/>
    <cellStyle name="40% - Accent1 2 4 3 3 3 2" xfId="6481" xr:uid="{00000000-0005-0000-0000-0000DB190000}"/>
    <cellStyle name="40% - Accent1 2 4 3 3 3 2 2" xfId="6482" xr:uid="{00000000-0005-0000-0000-0000DC190000}"/>
    <cellStyle name="40% - Accent1 2 4 3 3 3 3" xfId="6483" xr:uid="{00000000-0005-0000-0000-0000DD190000}"/>
    <cellStyle name="40% - Accent1 2 4 3 3 4" xfId="6484" xr:uid="{00000000-0005-0000-0000-0000DE190000}"/>
    <cellStyle name="40% - Accent1 2 4 3 3 4 2" xfId="6485" xr:uid="{00000000-0005-0000-0000-0000DF190000}"/>
    <cellStyle name="40% - Accent1 2 4 3 3 5" xfId="6486" xr:uid="{00000000-0005-0000-0000-0000E0190000}"/>
    <cellStyle name="40% - Accent1 2 4 3 4" xfId="6487" xr:uid="{00000000-0005-0000-0000-0000E1190000}"/>
    <cellStyle name="40% - Accent1 2 4 3 4 2" xfId="6488" xr:uid="{00000000-0005-0000-0000-0000E2190000}"/>
    <cellStyle name="40% - Accent1 2 4 3 4 2 2" xfId="6489" xr:uid="{00000000-0005-0000-0000-0000E3190000}"/>
    <cellStyle name="40% - Accent1 2 4 3 4 2 2 2" xfId="6490" xr:uid="{00000000-0005-0000-0000-0000E4190000}"/>
    <cellStyle name="40% - Accent1 2 4 3 4 2 3" xfId="6491" xr:uid="{00000000-0005-0000-0000-0000E5190000}"/>
    <cellStyle name="40% - Accent1 2 4 3 4 3" xfId="6492" xr:uid="{00000000-0005-0000-0000-0000E6190000}"/>
    <cellStyle name="40% - Accent1 2 4 3 4 3 2" xfId="6493" xr:uid="{00000000-0005-0000-0000-0000E7190000}"/>
    <cellStyle name="40% - Accent1 2 4 3 4 4" xfId="6494" xr:uid="{00000000-0005-0000-0000-0000E8190000}"/>
    <cellStyle name="40% - Accent1 2 4 3 5" xfId="6495" xr:uid="{00000000-0005-0000-0000-0000E9190000}"/>
    <cellStyle name="40% - Accent1 2 4 3 5 2" xfId="6496" xr:uid="{00000000-0005-0000-0000-0000EA190000}"/>
    <cellStyle name="40% - Accent1 2 4 3 5 2 2" xfId="6497" xr:uid="{00000000-0005-0000-0000-0000EB190000}"/>
    <cellStyle name="40% - Accent1 2 4 3 5 3" xfId="6498" xr:uid="{00000000-0005-0000-0000-0000EC190000}"/>
    <cellStyle name="40% - Accent1 2 4 3 6" xfId="6499" xr:uid="{00000000-0005-0000-0000-0000ED190000}"/>
    <cellStyle name="40% - Accent1 2 4 3 6 2" xfId="6500" xr:uid="{00000000-0005-0000-0000-0000EE190000}"/>
    <cellStyle name="40% - Accent1 2 4 3 7" xfId="6501" xr:uid="{00000000-0005-0000-0000-0000EF190000}"/>
    <cellStyle name="40% - Accent1 2 4 4" xfId="6502" xr:uid="{00000000-0005-0000-0000-0000F0190000}"/>
    <cellStyle name="40% - Accent1 2 4 4 2" xfId="6503" xr:uid="{00000000-0005-0000-0000-0000F1190000}"/>
    <cellStyle name="40% - Accent1 2 4 4 2 2" xfId="6504" xr:uid="{00000000-0005-0000-0000-0000F2190000}"/>
    <cellStyle name="40% - Accent1 2 4 4 2 2 2" xfId="6505" xr:uid="{00000000-0005-0000-0000-0000F3190000}"/>
    <cellStyle name="40% - Accent1 2 4 4 2 2 2 2" xfId="6506" xr:uid="{00000000-0005-0000-0000-0000F4190000}"/>
    <cellStyle name="40% - Accent1 2 4 4 2 2 3" xfId="6507" xr:uid="{00000000-0005-0000-0000-0000F5190000}"/>
    <cellStyle name="40% - Accent1 2 4 4 2 3" xfId="6508" xr:uid="{00000000-0005-0000-0000-0000F6190000}"/>
    <cellStyle name="40% - Accent1 2 4 4 2 3 2" xfId="6509" xr:uid="{00000000-0005-0000-0000-0000F7190000}"/>
    <cellStyle name="40% - Accent1 2 4 4 2 4" xfId="6510" xr:uid="{00000000-0005-0000-0000-0000F8190000}"/>
    <cellStyle name="40% - Accent1 2 4 4 3" xfId="6511" xr:uid="{00000000-0005-0000-0000-0000F9190000}"/>
    <cellStyle name="40% - Accent1 2 4 4 3 2" xfId="6512" xr:uid="{00000000-0005-0000-0000-0000FA190000}"/>
    <cellStyle name="40% - Accent1 2 4 4 3 2 2" xfId="6513" xr:uid="{00000000-0005-0000-0000-0000FB190000}"/>
    <cellStyle name="40% - Accent1 2 4 4 3 3" xfId="6514" xr:uid="{00000000-0005-0000-0000-0000FC190000}"/>
    <cellStyle name="40% - Accent1 2 4 4 4" xfId="6515" xr:uid="{00000000-0005-0000-0000-0000FD190000}"/>
    <cellStyle name="40% - Accent1 2 4 4 4 2" xfId="6516" xr:uid="{00000000-0005-0000-0000-0000FE190000}"/>
    <cellStyle name="40% - Accent1 2 4 4 5" xfId="6517" xr:uid="{00000000-0005-0000-0000-0000FF190000}"/>
    <cellStyle name="40% - Accent1 2 4 5" xfId="6518" xr:uid="{00000000-0005-0000-0000-0000001A0000}"/>
    <cellStyle name="40% - Accent1 2 4 5 2" xfId="6519" xr:uid="{00000000-0005-0000-0000-0000011A0000}"/>
    <cellStyle name="40% - Accent1 2 4 5 2 2" xfId="6520" xr:uid="{00000000-0005-0000-0000-0000021A0000}"/>
    <cellStyle name="40% - Accent1 2 4 5 2 2 2" xfId="6521" xr:uid="{00000000-0005-0000-0000-0000031A0000}"/>
    <cellStyle name="40% - Accent1 2 4 5 2 2 2 2" xfId="6522" xr:uid="{00000000-0005-0000-0000-0000041A0000}"/>
    <cellStyle name="40% - Accent1 2 4 5 2 2 3" xfId="6523" xr:uid="{00000000-0005-0000-0000-0000051A0000}"/>
    <cellStyle name="40% - Accent1 2 4 5 2 3" xfId="6524" xr:uid="{00000000-0005-0000-0000-0000061A0000}"/>
    <cellStyle name="40% - Accent1 2 4 5 2 3 2" xfId="6525" xr:uid="{00000000-0005-0000-0000-0000071A0000}"/>
    <cellStyle name="40% - Accent1 2 4 5 2 4" xfId="6526" xr:uid="{00000000-0005-0000-0000-0000081A0000}"/>
    <cellStyle name="40% - Accent1 2 4 5 3" xfId="6527" xr:uid="{00000000-0005-0000-0000-0000091A0000}"/>
    <cellStyle name="40% - Accent1 2 4 5 3 2" xfId="6528" xr:uid="{00000000-0005-0000-0000-00000A1A0000}"/>
    <cellStyle name="40% - Accent1 2 4 5 3 2 2" xfId="6529" xr:uid="{00000000-0005-0000-0000-00000B1A0000}"/>
    <cellStyle name="40% - Accent1 2 4 5 3 3" xfId="6530" xr:uid="{00000000-0005-0000-0000-00000C1A0000}"/>
    <cellStyle name="40% - Accent1 2 4 5 4" xfId="6531" xr:uid="{00000000-0005-0000-0000-00000D1A0000}"/>
    <cellStyle name="40% - Accent1 2 4 5 4 2" xfId="6532" xr:uid="{00000000-0005-0000-0000-00000E1A0000}"/>
    <cellStyle name="40% - Accent1 2 4 5 5" xfId="6533" xr:uid="{00000000-0005-0000-0000-00000F1A0000}"/>
    <cellStyle name="40% - Accent1 2 4 6" xfId="6534" xr:uid="{00000000-0005-0000-0000-0000101A0000}"/>
    <cellStyle name="40% - Accent1 2 4 6 2" xfId="6535" xr:uid="{00000000-0005-0000-0000-0000111A0000}"/>
    <cellStyle name="40% - Accent1 2 4 6 2 2" xfId="6536" xr:uid="{00000000-0005-0000-0000-0000121A0000}"/>
    <cellStyle name="40% - Accent1 2 4 6 2 2 2" xfId="6537" xr:uid="{00000000-0005-0000-0000-0000131A0000}"/>
    <cellStyle name="40% - Accent1 2 4 6 2 3" xfId="6538" xr:uid="{00000000-0005-0000-0000-0000141A0000}"/>
    <cellStyle name="40% - Accent1 2 4 6 3" xfId="6539" xr:uid="{00000000-0005-0000-0000-0000151A0000}"/>
    <cellStyle name="40% - Accent1 2 4 6 3 2" xfId="6540" xr:uid="{00000000-0005-0000-0000-0000161A0000}"/>
    <cellStyle name="40% - Accent1 2 4 6 4" xfId="6541" xr:uid="{00000000-0005-0000-0000-0000171A0000}"/>
    <cellStyle name="40% - Accent1 2 4 7" xfId="6542" xr:uid="{00000000-0005-0000-0000-0000181A0000}"/>
    <cellStyle name="40% - Accent1 2 4 7 2" xfId="6543" xr:uid="{00000000-0005-0000-0000-0000191A0000}"/>
    <cellStyle name="40% - Accent1 2 4 7 2 2" xfId="6544" xr:uid="{00000000-0005-0000-0000-00001A1A0000}"/>
    <cellStyle name="40% - Accent1 2 4 7 3" xfId="6545" xr:uid="{00000000-0005-0000-0000-00001B1A0000}"/>
    <cellStyle name="40% - Accent1 2 4 8" xfId="6546" xr:uid="{00000000-0005-0000-0000-00001C1A0000}"/>
    <cellStyle name="40% - Accent1 2 4 8 2" xfId="6547" xr:uid="{00000000-0005-0000-0000-00001D1A0000}"/>
    <cellStyle name="40% - Accent1 2 4 9" xfId="6548" xr:uid="{00000000-0005-0000-0000-00001E1A0000}"/>
    <cellStyle name="40% - Accent1 2 5" xfId="6549" xr:uid="{00000000-0005-0000-0000-00001F1A0000}"/>
    <cellStyle name="40% - Accent1 2 5 2" xfId="6550" xr:uid="{00000000-0005-0000-0000-0000201A0000}"/>
    <cellStyle name="40% - Accent1 2 5 2 2" xfId="6551" xr:uid="{00000000-0005-0000-0000-0000211A0000}"/>
    <cellStyle name="40% - Accent1 2 5 2 2 2" xfId="6552" xr:uid="{00000000-0005-0000-0000-0000221A0000}"/>
    <cellStyle name="40% - Accent1 2 5 2 2 2 2" xfId="6553" xr:uid="{00000000-0005-0000-0000-0000231A0000}"/>
    <cellStyle name="40% - Accent1 2 5 2 2 2 2 2" xfId="6554" xr:uid="{00000000-0005-0000-0000-0000241A0000}"/>
    <cellStyle name="40% - Accent1 2 5 2 2 2 2 2 2" xfId="6555" xr:uid="{00000000-0005-0000-0000-0000251A0000}"/>
    <cellStyle name="40% - Accent1 2 5 2 2 2 2 2 2 2" xfId="6556" xr:uid="{00000000-0005-0000-0000-0000261A0000}"/>
    <cellStyle name="40% - Accent1 2 5 2 2 2 2 2 3" xfId="6557" xr:uid="{00000000-0005-0000-0000-0000271A0000}"/>
    <cellStyle name="40% - Accent1 2 5 2 2 2 2 3" xfId="6558" xr:uid="{00000000-0005-0000-0000-0000281A0000}"/>
    <cellStyle name="40% - Accent1 2 5 2 2 2 2 3 2" xfId="6559" xr:uid="{00000000-0005-0000-0000-0000291A0000}"/>
    <cellStyle name="40% - Accent1 2 5 2 2 2 2 4" xfId="6560" xr:uid="{00000000-0005-0000-0000-00002A1A0000}"/>
    <cellStyle name="40% - Accent1 2 5 2 2 2 3" xfId="6561" xr:uid="{00000000-0005-0000-0000-00002B1A0000}"/>
    <cellStyle name="40% - Accent1 2 5 2 2 2 3 2" xfId="6562" xr:uid="{00000000-0005-0000-0000-00002C1A0000}"/>
    <cellStyle name="40% - Accent1 2 5 2 2 2 3 2 2" xfId="6563" xr:uid="{00000000-0005-0000-0000-00002D1A0000}"/>
    <cellStyle name="40% - Accent1 2 5 2 2 2 3 3" xfId="6564" xr:uid="{00000000-0005-0000-0000-00002E1A0000}"/>
    <cellStyle name="40% - Accent1 2 5 2 2 2 4" xfId="6565" xr:uid="{00000000-0005-0000-0000-00002F1A0000}"/>
    <cellStyle name="40% - Accent1 2 5 2 2 2 4 2" xfId="6566" xr:uid="{00000000-0005-0000-0000-0000301A0000}"/>
    <cellStyle name="40% - Accent1 2 5 2 2 2 5" xfId="6567" xr:uid="{00000000-0005-0000-0000-0000311A0000}"/>
    <cellStyle name="40% - Accent1 2 5 2 2 3" xfId="6568" xr:uid="{00000000-0005-0000-0000-0000321A0000}"/>
    <cellStyle name="40% - Accent1 2 5 2 2 3 2" xfId="6569" xr:uid="{00000000-0005-0000-0000-0000331A0000}"/>
    <cellStyle name="40% - Accent1 2 5 2 2 3 2 2" xfId="6570" xr:uid="{00000000-0005-0000-0000-0000341A0000}"/>
    <cellStyle name="40% - Accent1 2 5 2 2 3 2 2 2" xfId="6571" xr:uid="{00000000-0005-0000-0000-0000351A0000}"/>
    <cellStyle name="40% - Accent1 2 5 2 2 3 2 2 2 2" xfId="6572" xr:uid="{00000000-0005-0000-0000-0000361A0000}"/>
    <cellStyle name="40% - Accent1 2 5 2 2 3 2 2 3" xfId="6573" xr:uid="{00000000-0005-0000-0000-0000371A0000}"/>
    <cellStyle name="40% - Accent1 2 5 2 2 3 2 3" xfId="6574" xr:uid="{00000000-0005-0000-0000-0000381A0000}"/>
    <cellStyle name="40% - Accent1 2 5 2 2 3 2 3 2" xfId="6575" xr:uid="{00000000-0005-0000-0000-0000391A0000}"/>
    <cellStyle name="40% - Accent1 2 5 2 2 3 2 4" xfId="6576" xr:uid="{00000000-0005-0000-0000-00003A1A0000}"/>
    <cellStyle name="40% - Accent1 2 5 2 2 3 3" xfId="6577" xr:uid="{00000000-0005-0000-0000-00003B1A0000}"/>
    <cellStyle name="40% - Accent1 2 5 2 2 3 3 2" xfId="6578" xr:uid="{00000000-0005-0000-0000-00003C1A0000}"/>
    <cellStyle name="40% - Accent1 2 5 2 2 3 3 2 2" xfId="6579" xr:uid="{00000000-0005-0000-0000-00003D1A0000}"/>
    <cellStyle name="40% - Accent1 2 5 2 2 3 3 3" xfId="6580" xr:uid="{00000000-0005-0000-0000-00003E1A0000}"/>
    <cellStyle name="40% - Accent1 2 5 2 2 3 4" xfId="6581" xr:uid="{00000000-0005-0000-0000-00003F1A0000}"/>
    <cellStyle name="40% - Accent1 2 5 2 2 3 4 2" xfId="6582" xr:uid="{00000000-0005-0000-0000-0000401A0000}"/>
    <cellStyle name="40% - Accent1 2 5 2 2 3 5" xfId="6583" xr:uid="{00000000-0005-0000-0000-0000411A0000}"/>
    <cellStyle name="40% - Accent1 2 5 2 2 4" xfId="6584" xr:uid="{00000000-0005-0000-0000-0000421A0000}"/>
    <cellStyle name="40% - Accent1 2 5 2 2 4 2" xfId="6585" xr:uid="{00000000-0005-0000-0000-0000431A0000}"/>
    <cellStyle name="40% - Accent1 2 5 2 2 4 2 2" xfId="6586" xr:uid="{00000000-0005-0000-0000-0000441A0000}"/>
    <cellStyle name="40% - Accent1 2 5 2 2 4 2 2 2" xfId="6587" xr:uid="{00000000-0005-0000-0000-0000451A0000}"/>
    <cellStyle name="40% - Accent1 2 5 2 2 4 2 3" xfId="6588" xr:uid="{00000000-0005-0000-0000-0000461A0000}"/>
    <cellStyle name="40% - Accent1 2 5 2 2 4 3" xfId="6589" xr:uid="{00000000-0005-0000-0000-0000471A0000}"/>
    <cellStyle name="40% - Accent1 2 5 2 2 4 3 2" xfId="6590" xr:uid="{00000000-0005-0000-0000-0000481A0000}"/>
    <cellStyle name="40% - Accent1 2 5 2 2 4 4" xfId="6591" xr:uid="{00000000-0005-0000-0000-0000491A0000}"/>
    <cellStyle name="40% - Accent1 2 5 2 2 5" xfId="6592" xr:uid="{00000000-0005-0000-0000-00004A1A0000}"/>
    <cellStyle name="40% - Accent1 2 5 2 2 5 2" xfId="6593" xr:uid="{00000000-0005-0000-0000-00004B1A0000}"/>
    <cellStyle name="40% - Accent1 2 5 2 2 5 2 2" xfId="6594" xr:uid="{00000000-0005-0000-0000-00004C1A0000}"/>
    <cellStyle name="40% - Accent1 2 5 2 2 5 3" xfId="6595" xr:uid="{00000000-0005-0000-0000-00004D1A0000}"/>
    <cellStyle name="40% - Accent1 2 5 2 2 6" xfId="6596" xr:uid="{00000000-0005-0000-0000-00004E1A0000}"/>
    <cellStyle name="40% - Accent1 2 5 2 2 6 2" xfId="6597" xr:uid="{00000000-0005-0000-0000-00004F1A0000}"/>
    <cellStyle name="40% - Accent1 2 5 2 2 7" xfId="6598" xr:uid="{00000000-0005-0000-0000-0000501A0000}"/>
    <cellStyle name="40% - Accent1 2 5 2 3" xfId="6599" xr:uid="{00000000-0005-0000-0000-0000511A0000}"/>
    <cellStyle name="40% - Accent1 2 5 2 3 2" xfId="6600" xr:uid="{00000000-0005-0000-0000-0000521A0000}"/>
    <cellStyle name="40% - Accent1 2 5 2 3 2 2" xfId="6601" xr:uid="{00000000-0005-0000-0000-0000531A0000}"/>
    <cellStyle name="40% - Accent1 2 5 2 3 2 2 2" xfId="6602" xr:uid="{00000000-0005-0000-0000-0000541A0000}"/>
    <cellStyle name="40% - Accent1 2 5 2 3 2 2 2 2" xfId="6603" xr:uid="{00000000-0005-0000-0000-0000551A0000}"/>
    <cellStyle name="40% - Accent1 2 5 2 3 2 2 3" xfId="6604" xr:uid="{00000000-0005-0000-0000-0000561A0000}"/>
    <cellStyle name="40% - Accent1 2 5 2 3 2 3" xfId="6605" xr:uid="{00000000-0005-0000-0000-0000571A0000}"/>
    <cellStyle name="40% - Accent1 2 5 2 3 2 3 2" xfId="6606" xr:uid="{00000000-0005-0000-0000-0000581A0000}"/>
    <cellStyle name="40% - Accent1 2 5 2 3 2 4" xfId="6607" xr:uid="{00000000-0005-0000-0000-0000591A0000}"/>
    <cellStyle name="40% - Accent1 2 5 2 3 3" xfId="6608" xr:uid="{00000000-0005-0000-0000-00005A1A0000}"/>
    <cellStyle name="40% - Accent1 2 5 2 3 3 2" xfId="6609" xr:uid="{00000000-0005-0000-0000-00005B1A0000}"/>
    <cellStyle name="40% - Accent1 2 5 2 3 3 2 2" xfId="6610" xr:uid="{00000000-0005-0000-0000-00005C1A0000}"/>
    <cellStyle name="40% - Accent1 2 5 2 3 3 3" xfId="6611" xr:uid="{00000000-0005-0000-0000-00005D1A0000}"/>
    <cellStyle name="40% - Accent1 2 5 2 3 4" xfId="6612" xr:uid="{00000000-0005-0000-0000-00005E1A0000}"/>
    <cellStyle name="40% - Accent1 2 5 2 3 4 2" xfId="6613" xr:uid="{00000000-0005-0000-0000-00005F1A0000}"/>
    <cellStyle name="40% - Accent1 2 5 2 3 5" xfId="6614" xr:uid="{00000000-0005-0000-0000-0000601A0000}"/>
    <cellStyle name="40% - Accent1 2 5 2 4" xfId="6615" xr:uid="{00000000-0005-0000-0000-0000611A0000}"/>
    <cellStyle name="40% - Accent1 2 5 2 4 2" xfId="6616" xr:uid="{00000000-0005-0000-0000-0000621A0000}"/>
    <cellStyle name="40% - Accent1 2 5 2 4 2 2" xfId="6617" xr:uid="{00000000-0005-0000-0000-0000631A0000}"/>
    <cellStyle name="40% - Accent1 2 5 2 4 2 2 2" xfId="6618" xr:uid="{00000000-0005-0000-0000-0000641A0000}"/>
    <cellStyle name="40% - Accent1 2 5 2 4 2 2 2 2" xfId="6619" xr:uid="{00000000-0005-0000-0000-0000651A0000}"/>
    <cellStyle name="40% - Accent1 2 5 2 4 2 2 3" xfId="6620" xr:uid="{00000000-0005-0000-0000-0000661A0000}"/>
    <cellStyle name="40% - Accent1 2 5 2 4 2 3" xfId="6621" xr:uid="{00000000-0005-0000-0000-0000671A0000}"/>
    <cellStyle name="40% - Accent1 2 5 2 4 2 3 2" xfId="6622" xr:uid="{00000000-0005-0000-0000-0000681A0000}"/>
    <cellStyle name="40% - Accent1 2 5 2 4 2 4" xfId="6623" xr:uid="{00000000-0005-0000-0000-0000691A0000}"/>
    <cellStyle name="40% - Accent1 2 5 2 4 3" xfId="6624" xr:uid="{00000000-0005-0000-0000-00006A1A0000}"/>
    <cellStyle name="40% - Accent1 2 5 2 4 3 2" xfId="6625" xr:uid="{00000000-0005-0000-0000-00006B1A0000}"/>
    <cellStyle name="40% - Accent1 2 5 2 4 3 2 2" xfId="6626" xr:uid="{00000000-0005-0000-0000-00006C1A0000}"/>
    <cellStyle name="40% - Accent1 2 5 2 4 3 3" xfId="6627" xr:uid="{00000000-0005-0000-0000-00006D1A0000}"/>
    <cellStyle name="40% - Accent1 2 5 2 4 4" xfId="6628" xr:uid="{00000000-0005-0000-0000-00006E1A0000}"/>
    <cellStyle name="40% - Accent1 2 5 2 4 4 2" xfId="6629" xr:uid="{00000000-0005-0000-0000-00006F1A0000}"/>
    <cellStyle name="40% - Accent1 2 5 2 4 5" xfId="6630" xr:uid="{00000000-0005-0000-0000-0000701A0000}"/>
    <cellStyle name="40% - Accent1 2 5 2 5" xfId="6631" xr:uid="{00000000-0005-0000-0000-0000711A0000}"/>
    <cellStyle name="40% - Accent1 2 5 2 5 2" xfId="6632" xr:uid="{00000000-0005-0000-0000-0000721A0000}"/>
    <cellStyle name="40% - Accent1 2 5 2 5 2 2" xfId="6633" xr:uid="{00000000-0005-0000-0000-0000731A0000}"/>
    <cellStyle name="40% - Accent1 2 5 2 5 2 2 2" xfId="6634" xr:uid="{00000000-0005-0000-0000-0000741A0000}"/>
    <cellStyle name="40% - Accent1 2 5 2 5 2 3" xfId="6635" xr:uid="{00000000-0005-0000-0000-0000751A0000}"/>
    <cellStyle name="40% - Accent1 2 5 2 5 3" xfId="6636" xr:uid="{00000000-0005-0000-0000-0000761A0000}"/>
    <cellStyle name="40% - Accent1 2 5 2 5 3 2" xfId="6637" xr:uid="{00000000-0005-0000-0000-0000771A0000}"/>
    <cellStyle name="40% - Accent1 2 5 2 5 4" xfId="6638" xr:uid="{00000000-0005-0000-0000-0000781A0000}"/>
    <cellStyle name="40% - Accent1 2 5 2 6" xfId="6639" xr:uid="{00000000-0005-0000-0000-0000791A0000}"/>
    <cellStyle name="40% - Accent1 2 5 2 6 2" xfId="6640" xr:uid="{00000000-0005-0000-0000-00007A1A0000}"/>
    <cellStyle name="40% - Accent1 2 5 2 6 2 2" xfId="6641" xr:uid="{00000000-0005-0000-0000-00007B1A0000}"/>
    <cellStyle name="40% - Accent1 2 5 2 6 3" xfId="6642" xr:uid="{00000000-0005-0000-0000-00007C1A0000}"/>
    <cellStyle name="40% - Accent1 2 5 2 7" xfId="6643" xr:uid="{00000000-0005-0000-0000-00007D1A0000}"/>
    <cellStyle name="40% - Accent1 2 5 2 7 2" xfId="6644" xr:uid="{00000000-0005-0000-0000-00007E1A0000}"/>
    <cellStyle name="40% - Accent1 2 5 2 8" xfId="6645" xr:uid="{00000000-0005-0000-0000-00007F1A0000}"/>
    <cellStyle name="40% - Accent1 2 5 3" xfId="6646" xr:uid="{00000000-0005-0000-0000-0000801A0000}"/>
    <cellStyle name="40% - Accent1 2 5 3 2" xfId="6647" xr:uid="{00000000-0005-0000-0000-0000811A0000}"/>
    <cellStyle name="40% - Accent1 2 5 3 2 2" xfId="6648" xr:uid="{00000000-0005-0000-0000-0000821A0000}"/>
    <cellStyle name="40% - Accent1 2 5 3 2 2 2" xfId="6649" xr:uid="{00000000-0005-0000-0000-0000831A0000}"/>
    <cellStyle name="40% - Accent1 2 5 3 2 2 2 2" xfId="6650" xr:uid="{00000000-0005-0000-0000-0000841A0000}"/>
    <cellStyle name="40% - Accent1 2 5 3 2 2 2 2 2" xfId="6651" xr:uid="{00000000-0005-0000-0000-0000851A0000}"/>
    <cellStyle name="40% - Accent1 2 5 3 2 2 2 3" xfId="6652" xr:uid="{00000000-0005-0000-0000-0000861A0000}"/>
    <cellStyle name="40% - Accent1 2 5 3 2 2 3" xfId="6653" xr:uid="{00000000-0005-0000-0000-0000871A0000}"/>
    <cellStyle name="40% - Accent1 2 5 3 2 2 3 2" xfId="6654" xr:uid="{00000000-0005-0000-0000-0000881A0000}"/>
    <cellStyle name="40% - Accent1 2 5 3 2 2 4" xfId="6655" xr:uid="{00000000-0005-0000-0000-0000891A0000}"/>
    <cellStyle name="40% - Accent1 2 5 3 2 3" xfId="6656" xr:uid="{00000000-0005-0000-0000-00008A1A0000}"/>
    <cellStyle name="40% - Accent1 2 5 3 2 3 2" xfId="6657" xr:uid="{00000000-0005-0000-0000-00008B1A0000}"/>
    <cellStyle name="40% - Accent1 2 5 3 2 3 2 2" xfId="6658" xr:uid="{00000000-0005-0000-0000-00008C1A0000}"/>
    <cellStyle name="40% - Accent1 2 5 3 2 3 3" xfId="6659" xr:uid="{00000000-0005-0000-0000-00008D1A0000}"/>
    <cellStyle name="40% - Accent1 2 5 3 2 4" xfId="6660" xr:uid="{00000000-0005-0000-0000-00008E1A0000}"/>
    <cellStyle name="40% - Accent1 2 5 3 2 4 2" xfId="6661" xr:uid="{00000000-0005-0000-0000-00008F1A0000}"/>
    <cellStyle name="40% - Accent1 2 5 3 2 5" xfId="6662" xr:uid="{00000000-0005-0000-0000-0000901A0000}"/>
    <cellStyle name="40% - Accent1 2 5 3 3" xfId="6663" xr:uid="{00000000-0005-0000-0000-0000911A0000}"/>
    <cellStyle name="40% - Accent1 2 5 3 3 2" xfId="6664" xr:uid="{00000000-0005-0000-0000-0000921A0000}"/>
    <cellStyle name="40% - Accent1 2 5 3 3 2 2" xfId="6665" xr:uid="{00000000-0005-0000-0000-0000931A0000}"/>
    <cellStyle name="40% - Accent1 2 5 3 3 2 2 2" xfId="6666" xr:uid="{00000000-0005-0000-0000-0000941A0000}"/>
    <cellStyle name="40% - Accent1 2 5 3 3 2 2 2 2" xfId="6667" xr:uid="{00000000-0005-0000-0000-0000951A0000}"/>
    <cellStyle name="40% - Accent1 2 5 3 3 2 2 3" xfId="6668" xr:uid="{00000000-0005-0000-0000-0000961A0000}"/>
    <cellStyle name="40% - Accent1 2 5 3 3 2 3" xfId="6669" xr:uid="{00000000-0005-0000-0000-0000971A0000}"/>
    <cellStyle name="40% - Accent1 2 5 3 3 2 3 2" xfId="6670" xr:uid="{00000000-0005-0000-0000-0000981A0000}"/>
    <cellStyle name="40% - Accent1 2 5 3 3 2 4" xfId="6671" xr:uid="{00000000-0005-0000-0000-0000991A0000}"/>
    <cellStyle name="40% - Accent1 2 5 3 3 3" xfId="6672" xr:uid="{00000000-0005-0000-0000-00009A1A0000}"/>
    <cellStyle name="40% - Accent1 2 5 3 3 3 2" xfId="6673" xr:uid="{00000000-0005-0000-0000-00009B1A0000}"/>
    <cellStyle name="40% - Accent1 2 5 3 3 3 2 2" xfId="6674" xr:uid="{00000000-0005-0000-0000-00009C1A0000}"/>
    <cellStyle name="40% - Accent1 2 5 3 3 3 3" xfId="6675" xr:uid="{00000000-0005-0000-0000-00009D1A0000}"/>
    <cellStyle name="40% - Accent1 2 5 3 3 4" xfId="6676" xr:uid="{00000000-0005-0000-0000-00009E1A0000}"/>
    <cellStyle name="40% - Accent1 2 5 3 3 4 2" xfId="6677" xr:uid="{00000000-0005-0000-0000-00009F1A0000}"/>
    <cellStyle name="40% - Accent1 2 5 3 3 5" xfId="6678" xr:uid="{00000000-0005-0000-0000-0000A01A0000}"/>
    <cellStyle name="40% - Accent1 2 5 3 4" xfId="6679" xr:uid="{00000000-0005-0000-0000-0000A11A0000}"/>
    <cellStyle name="40% - Accent1 2 5 3 4 2" xfId="6680" xr:uid="{00000000-0005-0000-0000-0000A21A0000}"/>
    <cellStyle name="40% - Accent1 2 5 3 4 2 2" xfId="6681" xr:uid="{00000000-0005-0000-0000-0000A31A0000}"/>
    <cellStyle name="40% - Accent1 2 5 3 4 2 2 2" xfId="6682" xr:uid="{00000000-0005-0000-0000-0000A41A0000}"/>
    <cellStyle name="40% - Accent1 2 5 3 4 2 3" xfId="6683" xr:uid="{00000000-0005-0000-0000-0000A51A0000}"/>
    <cellStyle name="40% - Accent1 2 5 3 4 3" xfId="6684" xr:uid="{00000000-0005-0000-0000-0000A61A0000}"/>
    <cellStyle name="40% - Accent1 2 5 3 4 3 2" xfId="6685" xr:uid="{00000000-0005-0000-0000-0000A71A0000}"/>
    <cellStyle name="40% - Accent1 2 5 3 4 4" xfId="6686" xr:uid="{00000000-0005-0000-0000-0000A81A0000}"/>
    <cellStyle name="40% - Accent1 2 5 3 5" xfId="6687" xr:uid="{00000000-0005-0000-0000-0000A91A0000}"/>
    <cellStyle name="40% - Accent1 2 5 3 5 2" xfId="6688" xr:uid="{00000000-0005-0000-0000-0000AA1A0000}"/>
    <cellStyle name="40% - Accent1 2 5 3 5 2 2" xfId="6689" xr:uid="{00000000-0005-0000-0000-0000AB1A0000}"/>
    <cellStyle name="40% - Accent1 2 5 3 5 3" xfId="6690" xr:uid="{00000000-0005-0000-0000-0000AC1A0000}"/>
    <cellStyle name="40% - Accent1 2 5 3 6" xfId="6691" xr:uid="{00000000-0005-0000-0000-0000AD1A0000}"/>
    <cellStyle name="40% - Accent1 2 5 3 6 2" xfId="6692" xr:uid="{00000000-0005-0000-0000-0000AE1A0000}"/>
    <cellStyle name="40% - Accent1 2 5 3 7" xfId="6693" xr:uid="{00000000-0005-0000-0000-0000AF1A0000}"/>
    <cellStyle name="40% - Accent1 2 5 4" xfId="6694" xr:uid="{00000000-0005-0000-0000-0000B01A0000}"/>
    <cellStyle name="40% - Accent1 2 5 4 2" xfId="6695" xr:uid="{00000000-0005-0000-0000-0000B11A0000}"/>
    <cellStyle name="40% - Accent1 2 5 4 2 2" xfId="6696" xr:uid="{00000000-0005-0000-0000-0000B21A0000}"/>
    <cellStyle name="40% - Accent1 2 5 4 2 2 2" xfId="6697" xr:uid="{00000000-0005-0000-0000-0000B31A0000}"/>
    <cellStyle name="40% - Accent1 2 5 4 2 2 2 2" xfId="6698" xr:uid="{00000000-0005-0000-0000-0000B41A0000}"/>
    <cellStyle name="40% - Accent1 2 5 4 2 2 3" xfId="6699" xr:uid="{00000000-0005-0000-0000-0000B51A0000}"/>
    <cellStyle name="40% - Accent1 2 5 4 2 3" xfId="6700" xr:uid="{00000000-0005-0000-0000-0000B61A0000}"/>
    <cellStyle name="40% - Accent1 2 5 4 2 3 2" xfId="6701" xr:uid="{00000000-0005-0000-0000-0000B71A0000}"/>
    <cellStyle name="40% - Accent1 2 5 4 2 4" xfId="6702" xr:uid="{00000000-0005-0000-0000-0000B81A0000}"/>
    <cellStyle name="40% - Accent1 2 5 4 3" xfId="6703" xr:uid="{00000000-0005-0000-0000-0000B91A0000}"/>
    <cellStyle name="40% - Accent1 2 5 4 3 2" xfId="6704" xr:uid="{00000000-0005-0000-0000-0000BA1A0000}"/>
    <cellStyle name="40% - Accent1 2 5 4 3 2 2" xfId="6705" xr:uid="{00000000-0005-0000-0000-0000BB1A0000}"/>
    <cellStyle name="40% - Accent1 2 5 4 3 3" xfId="6706" xr:uid="{00000000-0005-0000-0000-0000BC1A0000}"/>
    <cellStyle name="40% - Accent1 2 5 4 4" xfId="6707" xr:uid="{00000000-0005-0000-0000-0000BD1A0000}"/>
    <cellStyle name="40% - Accent1 2 5 4 4 2" xfId="6708" xr:uid="{00000000-0005-0000-0000-0000BE1A0000}"/>
    <cellStyle name="40% - Accent1 2 5 4 5" xfId="6709" xr:uid="{00000000-0005-0000-0000-0000BF1A0000}"/>
    <cellStyle name="40% - Accent1 2 5 5" xfId="6710" xr:uid="{00000000-0005-0000-0000-0000C01A0000}"/>
    <cellStyle name="40% - Accent1 2 5 5 2" xfId="6711" xr:uid="{00000000-0005-0000-0000-0000C11A0000}"/>
    <cellStyle name="40% - Accent1 2 5 5 2 2" xfId="6712" xr:uid="{00000000-0005-0000-0000-0000C21A0000}"/>
    <cellStyle name="40% - Accent1 2 5 5 2 2 2" xfId="6713" xr:uid="{00000000-0005-0000-0000-0000C31A0000}"/>
    <cellStyle name="40% - Accent1 2 5 5 2 2 2 2" xfId="6714" xr:uid="{00000000-0005-0000-0000-0000C41A0000}"/>
    <cellStyle name="40% - Accent1 2 5 5 2 2 3" xfId="6715" xr:uid="{00000000-0005-0000-0000-0000C51A0000}"/>
    <cellStyle name="40% - Accent1 2 5 5 2 3" xfId="6716" xr:uid="{00000000-0005-0000-0000-0000C61A0000}"/>
    <cellStyle name="40% - Accent1 2 5 5 2 3 2" xfId="6717" xr:uid="{00000000-0005-0000-0000-0000C71A0000}"/>
    <cellStyle name="40% - Accent1 2 5 5 2 4" xfId="6718" xr:uid="{00000000-0005-0000-0000-0000C81A0000}"/>
    <cellStyle name="40% - Accent1 2 5 5 3" xfId="6719" xr:uid="{00000000-0005-0000-0000-0000C91A0000}"/>
    <cellStyle name="40% - Accent1 2 5 5 3 2" xfId="6720" xr:uid="{00000000-0005-0000-0000-0000CA1A0000}"/>
    <cellStyle name="40% - Accent1 2 5 5 3 2 2" xfId="6721" xr:uid="{00000000-0005-0000-0000-0000CB1A0000}"/>
    <cellStyle name="40% - Accent1 2 5 5 3 3" xfId="6722" xr:uid="{00000000-0005-0000-0000-0000CC1A0000}"/>
    <cellStyle name="40% - Accent1 2 5 5 4" xfId="6723" xr:uid="{00000000-0005-0000-0000-0000CD1A0000}"/>
    <cellStyle name="40% - Accent1 2 5 5 4 2" xfId="6724" xr:uid="{00000000-0005-0000-0000-0000CE1A0000}"/>
    <cellStyle name="40% - Accent1 2 5 5 5" xfId="6725" xr:uid="{00000000-0005-0000-0000-0000CF1A0000}"/>
    <cellStyle name="40% - Accent1 2 5 6" xfId="6726" xr:uid="{00000000-0005-0000-0000-0000D01A0000}"/>
    <cellStyle name="40% - Accent1 2 5 6 2" xfId="6727" xr:uid="{00000000-0005-0000-0000-0000D11A0000}"/>
    <cellStyle name="40% - Accent1 2 5 6 2 2" xfId="6728" xr:uid="{00000000-0005-0000-0000-0000D21A0000}"/>
    <cellStyle name="40% - Accent1 2 5 6 2 2 2" xfId="6729" xr:uid="{00000000-0005-0000-0000-0000D31A0000}"/>
    <cellStyle name="40% - Accent1 2 5 6 2 3" xfId="6730" xr:uid="{00000000-0005-0000-0000-0000D41A0000}"/>
    <cellStyle name="40% - Accent1 2 5 6 3" xfId="6731" xr:uid="{00000000-0005-0000-0000-0000D51A0000}"/>
    <cellStyle name="40% - Accent1 2 5 6 3 2" xfId="6732" xr:uid="{00000000-0005-0000-0000-0000D61A0000}"/>
    <cellStyle name="40% - Accent1 2 5 6 4" xfId="6733" xr:uid="{00000000-0005-0000-0000-0000D71A0000}"/>
    <cellStyle name="40% - Accent1 2 5 7" xfId="6734" xr:uid="{00000000-0005-0000-0000-0000D81A0000}"/>
    <cellStyle name="40% - Accent1 2 5 7 2" xfId="6735" xr:uid="{00000000-0005-0000-0000-0000D91A0000}"/>
    <cellStyle name="40% - Accent1 2 5 7 2 2" xfId="6736" xr:uid="{00000000-0005-0000-0000-0000DA1A0000}"/>
    <cellStyle name="40% - Accent1 2 5 7 3" xfId="6737" xr:uid="{00000000-0005-0000-0000-0000DB1A0000}"/>
    <cellStyle name="40% - Accent1 2 5 8" xfId="6738" xr:uid="{00000000-0005-0000-0000-0000DC1A0000}"/>
    <cellStyle name="40% - Accent1 2 5 8 2" xfId="6739" xr:uid="{00000000-0005-0000-0000-0000DD1A0000}"/>
    <cellStyle name="40% - Accent1 2 5 9" xfId="6740" xr:uid="{00000000-0005-0000-0000-0000DE1A0000}"/>
    <cellStyle name="40% - Accent1 2 6" xfId="6741" xr:uid="{00000000-0005-0000-0000-0000DF1A0000}"/>
    <cellStyle name="40% - Accent1 2 6 2" xfId="6742" xr:uid="{00000000-0005-0000-0000-0000E01A0000}"/>
    <cellStyle name="40% - Accent1 2 6 2 2" xfId="6743" xr:uid="{00000000-0005-0000-0000-0000E11A0000}"/>
    <cellStyle name="40% - Accent1 2 6 2 2 2" xfId="6744" xr:uid="{00000000-0005-0000-0000-0000E21A0000}"/>
    <cellStyle name="40% - Accent1 2 6 2 2 2 2" xfId="6745" xr:uid="{00000000-0005-0000-0000-0000E31A0000}"/>
    <cellStyle name="40% - Accent1 2 6 2 2 2 2 2" xfId="6746" xr:uid="{00000000-0005-0000-0000-0000E41A0000}"/>
    <cellStyle name="40% - Accent1 2 6 2 2 2 2 2 2" xfId="6747" xr:uid="{00000000-0005-0000-0000-0000E51A0000}"/>
    <cellStyle name="40% - Accent1 2 6 2 2 2 2 3" xfId="6748" xr:uid="{00000000-0005-0000-0000-0000E61A0000}"/>
    <cellStyle name="40% - Accent1 2 6 2 2 2 3" xfId="6749" xr:uid="{00000000-0005-0000-0000-0000E71A0000}"/>
    <cellStyle name="40% - Accent1 2 6 2 2 2 3 2" xfId="6750" xr:uid="{00000000-0005-0000-0000-0000E81A0000}"/>
    <cellStyle name="40% - Accent1 2 6 2 2 2 4" xfId="6751" xr:uid="{00000000-0005-0000-0000-0000E91A0000}"/>
    <cellStyle name="40% - Accent1 2 6 2 2 3" xfId="6752" xr:uid="{00000000-0005-0000-0000-0000EA1A0000}"/>
    <cellStyle name="40% - Accent1 2 6 2 2 3 2" xfId="6753" xr:uid="{00000000-0005-0000-0000-0000EB1A0000}"/>
    <cellStyle name="40% - Accent1 2 6 2 2 3 2 2" xfId="6754" xr:uid="{00000000-0005-0000-0000-0000EC1A0000}"/>
    <cellStyle name="40% - Accent1 2 6 2 2 3 3" xfId="6755" xr:uid="{00000000-0005-0000-0000-0000ED1A0000}"/>
    <cellStyle name="40% - Accent1 2 6 2 2 4" xfId="6756" xr:uid="{00000000-0005-0000-0000-0000EE1A0000}"/>
    <cellStyle name="40% - Accent1 2 6 2 2 4 2" xfId="6757" xr:uid="{00000000-0005-0000-0000-0000EF1A0000}"/>
    <cellStyle name="40% - Accent1 2 6 2 2 5" xfId="6758" xr:uid="{00000000-0005-0000-0000-0000F01A0000}"/>
    <cellStyle name="40% - Accent1 2 6 2 3" xfId="6759" xr:uid="{00000000-0005-0000-0000-0000F11A0000}"/>
    <cellStyle name="40% - Accent1 2 6 2 3 2" xfId="6760" xr:uid="{00000000-0005-0000-0000-0000F21A0000}"/>
    <cellStyle name="40% - Accent1 2 6 2 3 2 2" xfId="6761" xr:uid="{00000000-0005-0000-0000-0000F31A0000}"/>
    <cellStyle name="40% - Accent1 2 6 2 3 2 2 2" xfId="6762" xr:uid="{00000000-0005-0000-0000-0000F41A0000}"/>
    <cellStyle name="40% - Accent1 2 6 2 3 2 2 2 2" xfId="6763" xr:uid="{00000000-0005-0000-0000-0000F51A0000}"/>
    <cellStyle name="40% - Accent1 2 6 2 3 2 2 3" xfId="6764" xr:uid="{00000000-0005-0000-0000-0000F61A0000}"/>
    <cellStyle name="40% - Accent1 2 6 2 3 2 3" xfId="6765" xr:uid="{00000000-0005-0000-0000-0000F71A0000}"/>
    <cellStyle name="40% - Accent1 2 6 2 3 2 3 2" xfId="6766" xr:uid="{00000000-0005-0000-0000-0000F81A0000}"/>
    <cellStyle name="40% - Accent1 2 6 2 3 2 4" xfId="6767" xr:uid="{00000000-0005-0000-0000-0000F91A0000}"/>
    <cellStyle name="40% - Accent1 2 6 2 3 3" xfId="6768" xr:uid="{00000000-0005-0000-0000-0000FA1A0000}"/>
    <cellStyle name="40% - Accent1 2 6 2 3 3 2" xfId="6769" xr:uid="{00000000-0005-0000-0000-0000FB1A0000}"/>
    <cellStyle name="40% - Accent1 2 6 2 3 3 2 2" xfId="6770" xr:uid="{00000000-0005-0000-0000-0000FC1A0000}"/>
    <cellStyle name="40% - Accent1 2 6 2 3 3 3" xfId="6771" xr:uid="{00000000-0005-0000-0000-0000FD1A0000}"/>
    <cellStyle name="40% - Accent1 2 6 2 3 4" xfId="6772" xr:uid="{00000000-0005-0000-0000-0000FE1A0000}"/>
    <cellStyle name="40% - Accent1 2 6 2 3 4 2" xfId="6773" xr:uid="{00000000-0005-0000-0000-0000FF1A0000}"/>
    <cellStyle name="40% - Accent1 2 6 2 3 5" xfId="6774" xr:uid="{00000000-0005-0000-0000-0000001B0000}"/>
    <cellStyle name="40% - Accent1 2 6 2 4" xfId="6775" xr:uid="{00000000-0005-0000-0000-0000011B0000}"/>
    <cellStyle name="40% - Accent1 2 6 2 4 2" xfId="6776" xr:uid="{00000000-0005-0000-0000-0000021B0000}"/>
    <cellStyle name="40% - Accent1 2 6 2 4 2 2" xfId="6777" xr:uid="{00000000-0005-0000-0000-0000031B0000}"/>
    <cellStyle name="40% - Accent1 2 6 2 4 2 2 2" xfId="6778" xr:uid="{00000000-0005-0000-0000-0000041B0000}"/>
    <cellStyle name="40% - Accent1 2 6 2 4 2 3" xfId="6779" xr:uid="{00000000-0005-0000-0000-0000051B0000}"/>
    <cellStyle name="40% - Accent1 2 6 2 4 3" xfId="6780" xr:uid="{00000000-0005-0000-0000-0000061B0000}"/>
    <cellStyle name="40% - Accent1 2 6 2 4 3 2" xfId="6781" xr:uid="{00000000-0005-0000-0000-0000071B0000}"/>
    <cellStyle name="40% - Accent1 2 6 2 4 4" xfId="6782" xr:uid="{00000000-0005-0000-0000-0000081B0000}"/>
    <cellStyle name="40% - Accent1 2 6 2 5" xfId="6783" xr:uid="{00000000-0005-0000-0000-0000091B0000}"/>
    <cellStyle name="40% - Accent1 2 6 2 5 2" xfId="6784" xr:uid="{00000000-0005-0000-0000-00000A1B0000}"/>
    <cellStyle name="40% - Accent1 2 6 2 5 2 2" xfId="6785" xr:uid="{00000000-0005-0000-0000-00000B1B0000}"/>
    <cellStyle name="40% - Accent1 2 6 2 5 3" xfId="6786" xr:uid="{00000000-0005-0000-0000-00000C1B0000}"/>
    <cellStyle name="40% - Accent1 2 6 2 6" xfId="6787" xr:uid="{00000000-0005-0000-0000-00000D1B0000}"/>
    <cellStyle name="40% - Accent1 2 6 2 6 2" xfId="6788" xr:uid="{00000000-0005-0000-0000-00000E1B0000}"/>
    <cellStyle name="40% - Accent1 2 6 2 7" xfId="6789" xr:uid="{00000000-0005-0000-0000-00000F1B0000}"/>
    <cellStyle name="40% - Accent1 2 6 3" xfId="6790" xr:uid="{00000000-0005-0000-0000-0000101B0000}"/>
    <cellStyle name="40% - Accent1 2 6 3 2" xfId="6791" xr:uid="{00000000-0005-0000-0000-0000111B0000}"/>
    <cellStyle name="40% - Accent1 2 6 3 2 2" xfId="6792" xr:uid="{00000000-0005-0000-0000-0000121B0000}"/>
    <cellStyle name="40% - Accent1 2 6 3 2 2 2" xfId="6793" xr:uid="{00000000-0005-0000-0000-0000131B0000}"/>
    <cellStyle name="40% - Accent1 2 6 3 2 2 2 2" xfId="6794" xr:uid="{00000000-0005-0000-0000-0000141B0000}"/>
    <cellStyle name="40% - Accent1 2 6 3 2 2 3" xfId="6795" xr:uid="{00000000-0005-0000-0000-0000151B0000}"/>
    <cellStyle name="40% - Accent1 2 6 3 2 3" xfId="6796" xr:uid="{00000000-0005-0000-0000-0000161B0000}"/>
    <cellStyle name="40% - Accent1 2 6 3 2 3 2" xfId="6797" xr:uid="{00000000-0005-0000-0000-0000171B0000}"/>
    <cellStyle name="40% - Accent1 2 6 3 2 4" xfId="6798" xr:uid="{00000000-0005-0000-0000-0000181B0000}"/>
    <cellStyle name="40% - Accent1 2 6 3 3" xfId="6799" xr:uid="{00000000-0005-0000-0000-0000191B0000}"/>
    <cellStyle name="40% - Accent1 2 6 3 3 2" xfId="6800" xr:uid="{00000000-0005-0000-0000-00001A1B0000}"/>
    <cellStyle name="40% - Accent1 2 6 3 3 2 2" xfId="6801" xr:uid="{00000000-0005-0000-0000-00001B1B0000}"/>
    <cellStyle name="40% - Accent1 2 6 3 3 3" xfId="6802" xr:uid="{00000000-0005-0000-0000-00001C1B0000}"/>
    <cellStyle name="40% - Accent1 2 6 3 4" xfId="6803" xr:uid="{00000000-0005-0000-0000-00001D1B0000}"/>
    <cellStyle name="40% - Accent1 2 6 3 4 2" xfId="6804" xr:uid="{00000000-0005-0000-0000-00001E1B0000}"/>
    <cellStyle name="40% - Accent1 2 6 3 5" xfId="6805" xr:uid="{00000000-0005-0000-0000-00001F1B0000}"/>
    <cellStyle name="40% - Accent1 2 6 4" xfId="6806" xr:uid="{00000000-0005-0000-0000-0000201B0000}"/>
    <cellStyle name="40% - Accent1 2 6 4 2" xfId="6807" xr:uid="{00000000-0005-0000-0000-0000211B0000}"/>
    <cellStyle name="40% - Accent1 2 6 4 2 2" xfId="6808" xr:uid="{00000000-0005-0000-0000-0000221B0000}"/>
    <cellStyle name="40% - Accent1 2 6 4 2 2 2" xfId="6809" xr:uid="{00000000-0005-0000-0000-0000231B0000}"/>
    <cellStyle name="40% - Accent1 2 6 4 2 2 2 2" xfId="6810" xr:uid="{00000000-0005-0000-0000-0000241B0000}"/>
    <cellStyle name="40% - Accent1 2 6 4 2 2 3" xfId="6811" xr:uid="{00000000-0005-0000-0000-0000251B0000}"/>
    <cellStyle name="40% - Accent1 2 6 4 2 3" xfId="6812" xr:uid="{00000000-0005-0000-0000-0000261B0000}"/>
    <cellStyle name="40% - Accent1 2 6 4 2 3 2" xfId="6813" xr:uid="{00000000-0005-0000-0000-0000271B0000}"/>
    <cellStyle name="40% - Accent1 2 6 4 2 4" xfId="6814" xr:uid="{00000000-0005-0000-0000-0000281B0000}"/>
    <cellStyle name="40% - Accent1 2 6 4 3" xfId="6815" xr:uid="{00000000-0005-0000-0000-0000291B0000}"/>
    <cellStyle name="40% - Accent1 2 6 4 3 2" xfId="6816" xr:uid="{00000000-0005-0000-0000-00002A1B0000}"/>
    <cellStyle name="40% - Accent1 2 6 4 3 2 2" xfId="6817" xr:uid="{00000000-0005-0000-0000-00002B1B0000}"/>
    <cellStyle name="40% - Accent1 2 6 4 3 3" xfId="6818" xr:uid="{00000000-0005-0000-0000-00002C1B0000}"/>
    <cellStyle name="40% - Accent1 2 6 4 4" xfId="6819" xr:uid="{00000000-0005-0000-0000-00002D1B0000}"/>
    <cellStyle name="40% - Accent1 2 6 4 4 2" xfId="6820" xr:uid="{00000000-0005-0000-0000-00002E1B0000}"/>
    <cellStyle name="40% - Accent1 2 6 4 5" xfId="6821" xr:uid="{00000000-0005-0000-0000-00002F1B0000}"/>
    <cellStyle name="40% - Accent1 2 6 5" xfId="6822" xr:uid="{00000000-0005-0000-0000-0000301B0000}"/>
    <cellStyle name="40% - Accent1 2 6 5 2" xfId="6823" xr:uid="{00000000-0005-0000-0000-0000311B0000}"/>
    <cellStyle name="40% - Accent1 2 6 5 2 2" xfId="6824" xr:uid="{00000000-0005-0000-0000-0000321B0000}"/>
    <cellStyle name="40% - Accent1 2 6 5 2 2 2" xfId="6825" xr:uid="{00000000-0005-0000-0000-0000331B0000}"/>
    <cellStyle name="40% - Accent1 2 6 5 2 3" xfId="6826" xr:uid="{00000000-0005-0000-0000-0000341B0000}"/>
    <cellStyle name="40% - Accent1 2 6 5 3" xfId="6827" xr:uid="{00000000-0005-0000-0000-0000351B0000}"/>
    <cellStyle name="40% - Accent1 2 6 5 3 2" xfId="6828" xr:uid="{00000000-0005-0000-0000-0000361B0000}"/>
    <cellStyle name="40% - Accent1 2 6 5 4" xfId="6829" xr:uid="{00000000-0005-0000-0000-0000371B0000}"/>
    <cellStyle name="40% - Accent1 2 6 6" xfId="6830" xr:uid="{00000000-0005-0000-0000-0000381B0000}"/>
    <cellStyle name="40% - Accent1 2 6 6 2" xfId="6831" xr:uid="{00000000-0005-0000-0000-0000391B0000}"/>
    <cellStyle name="40% - Accent1 2 6 6 2 2" xfId="6832" xr:uid="{00000000-0005-0000-0000-00003A1B0000}"/>
    <cellStyle name="40% - Accent1 2 6 6 3" xfId="6833" xr:uid="{00000000-0005-0000-0000-00003B1B0000}"/>
    <cellStyle name="40% - Accent1 2 6 7" xfId="6834" xr:uid="{00000000-0005-0000-0000-00003C1B0000}"/>
    <cellStyle name="40% - Accent1 2 6 7 2" xfId="6835" xr:uid="{00000000-0005-0000-0000-00003D1B0000}"/>
    <cellStyle name="40% - Accent1 2 6 8" xfId="6836" xr:uid="{00000000-0005-0000-0000-00003E1B0000}"/>
    <cellStyle name="40% - Accent1 2 7" xfId="6837" xr:uid="{00000000-0005-0000-0000-00003F1B0000}"/>
    <cellStyle name="40% - Accent1 2 7 2" xfId="6838" xr:uid="{00000000-0005-0000-0000-0000401B0000}"/>
    <cellStyle name="40% - Accent1 2 7 2 2" xfId="6839" xr:uid="{00000000-0005-0000-0000-0000411B0000}"/>
    <cellStyle name="40% - Accent1 2 7 2 2 2" xfId="6840" xr:uid="{00000000-0005-0000-0000-0000421B0000}"/>
    <cellStyle name="40% - Accent1 2 7 2 2 2 2" xfId="6841" xr:uid="{00000000-0005-0000-0000-0000431B0000}"/>
    <cellStyle name="40% - Accent1 2 7 2 2 2 2 2" xfId="6842" xr:uid="{00000000-0005-0000-0000-0000441B0000}"/>
    <cellStyle name="40% - Accent1 2 7 2 2 2 3" xfId="6843" xr:uid="{00000000-0005-0000-0000-0000451B0000}"/>
    <cellStyle name="40% - Accent1 2 7 2 2 3" xfId="6844" xr:uid="{00000000-0005-0000-0000-0000461B0000}"/>
    <cellStyle name="40% - Accent1 2 7 2 2 3 2" xfId="6845" xr:uid="{00000000-0005-0000-0000-0000471B0000}"/>
    <cellStyle name="40% - Accent1 2 7 2 2 4" xfId="6846" xr:uid="{00000000-0005-0000-0000-0000481B0000}"/>
    <cellStyle name="40% - Accent1 2 7 2 3" xfId="6847" xr:uid="{00000000-0005-0000-0000-0000491B0000}"/>
    <cellStyle name="40% - Accent1 2 7 2 3 2" xfId="6848" xr:uid="{00000000-0005-0000-0000-00004A1B0000}"/>
    <cellStyle name="40% - Accent1 2 7 2 3 2 2" xfId="6849" xr:uid="{00000000-0005-0000-0000-00004B1B0000}"/>
    <cellStyle name="40% - Accent1 2 7 2 3 3" xfId="6850" xr:uid="{00000000-0005-0000-0000-00004C1B0000}"/>
    <cellStyle name="40% - Accent1 2 7 2 4" xfId="6851" xr:uid="{00000000-0005-0000-0000-00004D1B0000}"/>
    <cellStyle name="40% - Accent1 2 7 2 4 2" xfId="6852" xr:uid="{00000000-0005-0000-0000-00004E1B0000}"/>
    <cellStyle name="40% - Accent1 2 7 2 5" xfId="6853" xr:uid="{00000000-0005-0000-0000-00004F1B0000}"/>
    <cellStyle name="40% - Accent1 2 7 3" xfId="6854" xr:uid="{00000000-0005-0000-0000-0000501B0000}"/>
    <cellStyle name="40% - Accent1 2 7 3 2" xfId="6855" xr:uid="{00000000-0005-0000-0000-0000511B0000}"/>
    <cellStyle name="40% - Accent1 2 7 3 2 2" xfId="6856" xr:uid="{00000000-0005-0000-0000-0000521B0000}"/>
    <cellStyle name="40% - Accent1 2 7 3 2 2 2" xfId="6857" xr:uid="{00000000-0005-0000-0000-0000531B0000}"/>
    <cellStyle name="40% - Accent1 2 7 3 2 2 2 2" xfId="6858" xr:uid="{00000000-0005-0000-0000-0000541B0000}"/>
    <cellStyle name="40% - Accent1 2 7 3 2 2 3" xfId="6859" xr:uid="{00000000-0005-0000-0000-0000551B0000}"/>
    <cellStyle name="40% - Accent1 2 7 3 2 3" xfId="6860" xr:uid="{00000000-0005-0000-0000-0000561B0000}"/>
    <cellStyle name="40% - Accent1 2 7 3 2 3 2" xfId="6861" xr:uid="{00000000-0005-0000-0000-0000571B0000}"/>
    <cellStyle name="40% - Accent1 2 7 3 2 4" xfId="6862" xr:uid="{00000000-0005-0000-0000-0000581B0000}"/>
    <cellStyle name="40% - Accent1 2 7 3 3" xfId="6863" xr:uid="{00000000-0005-0000-0000-0000591B0000}"/>
    <cellStyle name="40% - Accent1 2 7 3 3 2" xfId="6864" xr:uid="{00000000-0005-0000-0000-00005A1B0000}"/>
    <cellStyle name="40% - Accent1 2 7 3 3 2 2" xfId="6865" xr:uid="{00000000-0005-0000-0000-00005B1B0000}"/>
    <cellStyle name="40% - Accent1 2 7 3 3 3" xfId="6866" xr:uid="{00000000-0005-0000-0000-00005C1B0000}"/>
    <cellStyle name="40% - Accent1 2 7 3 4" xfId="6867" xr:uid="{00000000-0005-0000-0000-00005D1B0000}"/>
    <cellStyle name="40% - Accent1 2 7 3 4 2" xfId="6868" xr:uid="{00000000-0005-0000-0000-00005E1B0000}"/>
    <cellStyle name="40% - Accent1 2 7 3 5" xfId="6869" xr:uid="{00000000-0005-0000-0000-00005F1B0000}"/>
    <cellStyle name="40% - Accent1 2 7 4" xfId="6870" xr:uid="{00000000-0005-0000-0000-0000601B0000}"/>
    <cellStyle name="40% - Accent1 2 7 4 2" xfId="6871" xr:uid="{00000000-0005-0000-0000-0000611B0000}"/>
    <cellStyle name="40% - Accent1 2 7 4 2 2" xfId="6872" xr:uid="{00000000-0005-0000-0000-0000621B0000}"/>
    <cellStyle name="40% - Accent1 2 7 4 2 2 2" xfId="6873" xr:uid="{00000000-0005-0000-0000-0000631B0000}"/>
    <cellStyle name="40% - Accent1 2 7 4 2 3" xfId="6874" xr:uid="{00000000-0005-0000-0000-0000641B0000}"/>
    <cellStyle name="40% - Accent1 2 7 4 3" xfId="6875" xr:uid="{00000000-0005-0000-0000-0000651B0000}"/>
    <cellStyle name="40% - Accent1 2 7 4 3 2" xfId="6876" xr:uid="{00000000-0005-0000-0000-0000661B0000}"/>
    <cellStyle name="40% - Accent1 2 7 4 4" xfId="6877" xr:uid="{00000000-0005-0000-0000-0000671B0000}"/>
    <cellStyle name="40% - Accent1 2 7 5" xfId="6878" xr:uid="{00000000-0005-0000-0000-0000681B0000}"/>
    <cellStyle name="40% - Accent1 2 7 5 2" xfId="6879" xr:uid="{00000000-0005-0000-0000-0000691B0000}"/>
    <cellStyle name="40% - Accent1 2 7 5 2 2" xfId="6880" xr:uid="{00000000-0005-0000-0000-00006A1B0000}"/>
    <cellStyle name="40% - Accent1 2 7 5 3" xfId="6881" xr:uid="{00000000-0005-0000-0000-00006B1B0000}"/>
    <cellStyle name="40% - Accent1 2 7 6" xfId="6882" xr:uid="{00000000-0005-0000-0000-00006C1B0000}"/>
    <cellStyle name="40% - Accent1 2 7 6 2" xfId="6883" xr:uid="{00000000-0005-0000-0000-00006D1B0000}"/>
    <cellStyle name="40% - Accent1 2 7 7" xfId="6884" xr:uid="{00000000-0005-0000-0000-00006E1B0000}"/>
    <cellStyle name="40% - Accent1 2 8" xfId="6885" xr:uid="{00000000-0005-0000-0000-00006F1B0000}"/>
    <cellStyle name="40% - Accent1 2 8 2" xfId="6886" xr:uid="{00000000-0005-0000-0000-0000701B0000}"/>
    <cellStyle name="40% - Accent1 2 8 2 2" xfId="6887" xr:uid="{00000000-0005-0000-0000-0000711B0000}"/>
    <cellStyle name="40% - Accent1 2 8 2 2 2" xfId="6888" xr:uid="{00000000-0005-0000-0000-0000721B0000}"/>
    <cellStyle name="40% - Accent1 2 8 2 2 2 2" xfId="6889" xr:uid="{00000000-0005-0000-0000-0000731B0000}"/>
    <cellStyle name="40% - Accent1 2 8 2 2 3" xfId="6890" xr:uid="{00000000-0005-0000-0000-0000741B0000}"/>
    <cellStyle name="40% - Accent1 2 8 2 3" xfId="6891" xr:uid="{00000000-0005-0000-0000-0000751B0000}"/>
    <cellStyle name="40% - Accent1 2 8 2 3 2" xfId="6892" xr:uid="{00000000-0005-0000-0000-0000761B0000}"/>
    <cellStyle name="40% - Accent1 2 8 2 4" xfId="6893" xr:uid="{00000000-0005-0000-0000-0000771B0000}"/>
    <cellStyle name="40% - Accent1 2 8 3" xfId="6894" xr:uid="{00000000-0005-0000-0000-0000781B0000}"/>
    <cellStyle name="40% - Accent1 2 8 3 2" xfId="6895" xr:uid="{00000000-0005-0000-0000-0000791B0000}"/>
    <cellStyle name="40% - Accent1 2 8 3 2 2" xfId="6896" xr:uid="{00000000-0005-0000-0000-00007A1B0000}"/>
    <cellStyle name="40% - Accent1 2 8 3 3" xfId="6897" xr:uid="{00000000-0005-0000-0000-00007B1B0000}"/>
    <cellStyle name="40% - Accent1 2 8 4" xfId="6898" xr:uid="{00000000-0005-0000-0000-00007C1B0000}"/>
    <cellStyle name="40% - Accent1 2 8 4 2" xfId="6899" xr:uid="{00000000-0005-0000-0000-00007D1B0000}"/>
    <cellStyle name="40% - Accent1 2 8 5" xfId="6900" xr:uid="{00000000-0005-0000-0000-00007E1B0000}"/>
    <cellStyle name="40% - Accent1 2 9" xfId="6901" xr:uid="{00000000-0005-0000-0000-00007F1B0000}"/>
    <cellStyle name="40% - Accent1 2 9 2" xfId="6902" xr:uid="{00000000-0005-0000-0000-0000801B0000}"/>
    <cellStyle name="40% - Accent1 2 9 2 2" xfId="6903" xr:uid="{00000000-0005-0000-0000-0000811B0000}"/>
    <cellStyle name="40% - Accent1 2 9 2 2 2" xfId="6904" xr:uid="{00000000-0005-0000-0000-0000821B0000}"/>
    <cellStyle name="40% - Accent1 2 9 2 2 2 2" xfId="6905" xr:uid="{00000000-0005-0000-0000-0000831B0000}"/>
    <cellStyle name="40% - Accent1 2 9 2 2 3" xfId="6906" xr:uid="{00000000-0005-0000-0000-0000841B0000}"/>
    <cellStyle name="40% - Accent1 2 9 2 3" xfId="6907" xr:uid="{00000000-0005-0000-0000-0000851B0000}"/>
    <cellStyle name="40% - Accent1 2 9 2 3 2" xfId="6908" xr:uid="{00000000-0005-0000-0000-0000861B0000}"/>
    <cellStyle name="40% - Accent1 2 9 2 4" xfId="6909" xr:uid="{00000000-0005-0000-0000-0000871B0000}"/>
    <cellStyle name="40% - Accent1 2 9 3" xfId="6910" xr:uid="{00000000-0005-0000-0000-0000881B0000}"/>
    <cellStyle name="40% - Accent1 2 9 3 2" xfId="6911" xr:uid="{00000000-0005-0000-0000-0000891B0000}"/>
    <cellStyle name="40% - Accent1 2 9 3 2 2" xfId="6912" xr:uid="{00000000-0005-0000-0000-00008A1B0000}"/>
    <cellStyle name="40% - Accent1 2 9 3 3" xfId="6913" xr:uid="{00000000-0005-0000-0000-00008B1B0000}"/>
    <cellStyle name="40% - Accent1 2 9 4" xfId="6914" xr:uid="{00000000-0005-0000-0000-00008C1B0000}"/>
    <cellStyle name="40% - Accent1 2 9 4 2" xfId="6915" xr:uid="{00000000-0005-0000-0000-00008D1B0000}"/>
    <cellStyle name="40% - Accent1 2 9 5" xfId="6916" xr:uid="{00000000-0005-0000-0000-00008E1B0000}"/>
    <cellStyle name="40% - Accent1 3" xfId="6917" xr:uid="{00000000-0005-0000-0000-00008F1B0000}"/>
    <cellStyle name="40% - Accent1 3 2" xfId="6918" xr:uid="{00000000-0005-0000-0000-0000901B0000}"/>
    <cellStyle name="40% - Accent1 3 2 2" xfId="6919" xr:uid="{00000000-0005-0000-0000-0000911B0000}"/>
    <cellStyle name="40% - Accent1 3 2 2 2" xfId="6920" xr:uid="{00000000-0005-0000-0000-0000921B0000}"/>
    <cellStyle name="40% - Accent1 3 2 2 2 2" xfId="6921" xr:uid="{00000000-0005-0000-0000-0000931B0000}"/>
    <cellStyle name="40% - Accent1 3 2 2 2 2 2" xfId="6922" xr:uid="{00000000-0005-0000-0000-0000941B0000}"/>
    <cellStyle name="40% - Accent1 3 2 2 2 2 2 2" xfId="6923" xr:uid="{00000000-0005-0000-0000-0000951B0000}"/>
    <cellStyle name="40% - Accent1 3 2 2 2 2 2 2 2" xfId="6924" xr:uid="{00000000-0005-0000-0000-0000961B0000}"/>
    <cellStyle name="40% - Accent1 3 2 2 2 2 2 2 2 2" xfId="6925" xr:uid="{00000000-0005-0000-0000-0000971B0000}"/>
    <cellStyle name="40% - Accent1 3 2 2 2 2 2 2 3" xfId="6926" xr:uid="{00000000-0005-0000-0000-0000981B0000}"/>
    <cellStyle name="40% - Accent1 3 2 2 2 2 2 3" xfId="6927" xr:uid="{00000000-0005-0000-0000-0000991B0000}"/>
    <cellStyle name="40% - Accent1 3 2 2 2 2 2 3 2" xfId="6928" xr:uid="{00000000-0005-0000-0000-00009A1B0000}"/>
    <cellStyle name="40% - Accent1 3 2 2 2 2 2 4" xfId="6929" xr:uid="{00000000-0005-0000-0000-00009B1B0000}"/>
    <cellStyle name="40% - Accent1 3 2 2 2 2 3" xfId="6930" xr:uid="{00000000-0005-0000-0000-00009C1B0000}"/>
    <cellStyle name="40% - Accent1 3 2 2 2 2 3 2" xfId="6931" xr:uid="{00000000-0005-0000-0000-00009D1B0000}"/>
    <cellStyle name="40% - Accent1 3 2 2 2 2 3 2 2" xfId="6932" xr:uid="{00000000-0005-0000-0000-00009E1B0000}"/>
    <cellStyle name="40% - Accent1 3 2 2 2 2 3 3" xfId="6933" xr:uid="{00000000-0005-0000-0000-00009F1B0000}"/>
    <cellStyle name="40% - Accent1 3 2 2 2 2 4" xfId="6934" xr:uid="{00000000-0005-0000-0000-0000A01B0000}"/>
    <cellStyle name="40% - Accent1 3 2 2 2 2 4 2" xfId="6935" xr:uid="{00000000-0005-0000-0000-0000A11B0000}"/>
    <cellStyle name="40% - Accent1 3 2 2 2 2 5" xfId="6936" xr:uid="{00000000-0005-0000-0000-0000A21B0000}"/>
    <cellStyle name="40% - Accent1 3 2 2 2 3" xfId="6937" xr:uid="{00000000-0005-0000-0000-0000A31B0000}"/>
    <cellStyle name="40% - Accent1 3 2 2 2 3 2" xfId="6938" xr:uid="{00000000-0005-0000-0000-0000A41B0000}"/>
    <cellStyle name="40% - Accent1 3 2 2 2 3 2 2" xfId="6939" xr:uid="{00000000-0005-0000-0000-0000A51B0000}"/>
    <cellStyle name="40% - Accent1 3 2 2 2 3 2 2 2" xfId="6940" xr:uid="{00000000-0005-0000-0000-0000A61B0000}"/>
    <cellStyle name="40% - Accent1 3 2 2 2 3 2 2 2 2" xfId="6941" xr:uid="{00000000-0005-0000-0000-0000A71B0000}"/>
    <cellStyle name="40% - Accent1 3 2 2 2 3 2 2 3" xfId="6942" xr:uid="{00000000-0005-0000-0000-0000A81B0000}"/>
    <cellStyle name="40% - Accent1 3 2 2 2 3 2 3" xfId="6943" xr:uid="{00000000-0005-0000-0000-0000A91B0000}"/>
    <cellStyle name="40% - Accent1 3 2 2 2 3 2 3 2" xfId="6944" xr:uid="{00000000-0005-0000-0000-0000AA1B0000}"/>
    <cellStyle name="40% - Accent1 3 2 2 2 3 2 4" xfId="6945" xr:uid="{00000000-0005-0000-0000-0000AB1B0000}"/>
    <cellStyle name="40% - Accent1 3 2 2 2 3 3" xfId="6946" xr:uid="{00000000-0005-0000-0000-0000AC1B0000}"/>
    <cellStyle name="40% - Accent1 3 2 2 2 3 3 2" xfId="6947" xr:uid="{00000000-0005-0000-0000-0000AD1B0000}"/>
    <cellStyle name="40% - Accent1 3 2 2 2 3 3 2 2" xfId="6948" xr:uid="{00000000-0005-0000-0000-0000AE1B0000}"/>
    <cellStyle name="40% - Accent1 3 2 2 2 3 3 3" xfId="6949" xr:uid="{00000000-0005-0000-0000-0000AF1B0000}"/>
    <cellStyle name="40% - Accent1 3 2 2 2 3 4" xfId="6950" xr:uid="{00000000-0005-0000-0000-0000B01B0000}"/>
    <cellStyle name="40% - Accent1 3 2 2 2 3 4 2" xfId="6951" xr:uid="{00000000-0005-0000-0000-0000B11B0000}"/>
    <cellStyle name="40% - Accent1 3 2 2 2 3 5" xfId="6952" xr:uid="{00000000-0005-0000-0000-0000B21B0000}"/>
    <cellStyle name="40% - Accent1 3 2 2 2 4" xfId="6953" xr:uid="{00000000-0005-0000-0000-0000B31B0000}"/>
    <cellStyle name="40% - Accent1 3 2 2 2 4 2" xfId="6954" xr:uid="{00000000-0005-0000-0000-0000B41B0000}"/>
    <cellStyle name="40% - Accent1 3 2 2 2 4 2 2" xfId="6955" xr:uid="{00000000-0005-0000-0000-0000B51B0000}"/>
    <cellStyle name="40% - Accent1 3 2 2 2 4 2 2 2" xfId="6956" xr:uid="{00000000-0005-0000-0000-0000B61B0000}"/>
    <cellStyle name="40% - Accent1 3 2 2 2 4 2 3" xfId="6957" xr:uid="{00000000-0005-0000-0000-0000B71B0000}"/>
    <cellStyle name="40% - Accent1 3 2 2 2 4 3" xfId="6958" xr:uid="{00000000-0005-0000-0000-0000B81B0000}"/>
    <cellStyle name="40% - Accent1 3 2 2 2 4 3 2" xfId="6959" xr:uid="{00000000-0005-0000-0000-0000B91B0000}"/>
    <cellStyle name="40% - Accent1 3 2 2 2 4 4" xfId="6960" xr:uid="{00000000-0005-0000-0000-0000BA1B0000}"/>
    <cellStyle name="40% - Accent1 3 2 2 2 5" xfId="6961" xr:uid="{00000000-0005-0000-0000-0000BB1B0000}"/>
    <cellStyle name="40% - Accent1 3 2 2 2 5 2" xfId="6962" xr:uid="{00000000-0005-0000-0000-0000BC1B0000}"/>
    <cellStyle name="40% - Accent1 3 2 2 2 5 2 2" xfId="6963" xr:uid="{00000000-0005-0000-0000-0000BD1B0000}"/>
    <cellStyle name="40% - Accent1 3 2 2 2 5 3" xfId="6964" xr:uid="{00000000-0005-0000-0000-0000BE1B0000}"/>
    <cellStyle name="40% - Accent1 3 2 2 2 6" xfId="6965" xr:uid="{00000000-0005-0000-0000-0000BF1B0000}"/>
    <cellStyle name="40% - Accent1 3 2 2 2 6 2" xfId="6966" xr:uid="{00000000-0005-0000-0000-0000C01B0000}"/>
    <cellStyle name="40% - Accent1 3 2 2 2 7" xfId="6967" xr:uid="{00000000-0005-0000-0000-0000C11B0000}"/>
    <cellStyle name="40% - Accent1 3 2 2 3" xfId="6968" xr:uid="{00000000-0005-0000-0000-0000C21B0000}"/>
    <cellStyle name="40% - Accent1 3 2 2 3 2" xfId="6969" xr:uid="{00000000-0005-0000-0000-0000C31B0000}"/>
    <cellStyle name="40% - Accent1 3 2 2 3 2 2" xfId="6970" xr:uid="{00000000-0005-0000-0000-0000C41B0000}"/>
    <cellStyle name="40% - Accent1 3 2 2 3 2 2 2" xfId="6971" xr:uid="{00000000-0005-0000-0000-0000C51B0000}"/>
    <cellStyle name="40% - Accent1 3 2 2 3 2 2 2 2" xfId="6972" xr:uid="{00000000-0005-0000-0000-0000C61B0000}"/>
    <cellStyle name="40% - Accent1 3 2 2 3 2 2 3" xfId="6973" xr:uid="{00000000-0005-0000-0000-0000C71B0000}"/>
    <cellStyle name="40% - Accent1 3 2 2 3 2 3" xfId="6974" xr:uid="{00000000-0005-0000-0000-0000C81B0000}"/>
    <cellStyle name="40% - Accent1 3 2 2 3 2 3 2" xfId="6975" xr:uid="{00000000-0005-0000-0000-0000C91B0000}"/>
    <cellStyle name="40% - Accent1 3 2 2 3 2 4" xfId="6976" xr:uid="{00000000-0005-0000-0000-0000CA1B0000}"/>
    <cellStyle name="40% - Accent1 3 2 2 3 3" xfId="6977" xr:uid="{00000000-0005-0000-0000-0000CB1B0000}"/>
    <cellStyle name="40% - Accent1 3 2 2 3 3 2" xfId="6978" xr:uid="{00000000-0005-0000-0000-0000CC1B0000}"/>
    <cellStyle name="40% - Accent1 3 2 2 3 3 2 2" xfId="6979" xr:uid="{00000000-0005-0000-0000-0000CD1B0000}"/>
    <cellStyle name="40% - Accent1 3 2 2 3 3 3" xfId="6980" xr:uid="{00000000-0005-0000-0000-0000CE1B0000}"/>
    <cellStyle name="40% - Accent1 3 2 2 3 4" xfId="6981" xr:uid="{00000000-0005-0000-0000-0000CF1B0000}"/>
    <cellStyle name="40% - Accent1 3 2 2 3 4 2" xfId="6982" xr:uid="{00000000-0005-0000-0000-0000D01B0000}"/>
    <cellStyle name="40% - Accent1 3 2 2 3 5" xfId="6983" xr:uid="{00000000-0005-0000-0000-0000D11B0000}"/>
    <cellStyle name="40% - Accent1 3 2 2 4" xfId="6984" xr:uid="{00000000-0005-0000-0000-0000D21B0000}"/>
    <cellStyle name="40% - Accent1 3 2 2 4 2" xfId="6985" xr:uid="{00000000-0005-0000-0000-0000D31B0000}"/>
    <cellStyle name="40% - Accent1 3 2 2 4 2 2" xfId="6986" xr:uid="{00000000-0005-0000-0000-0000D41B0000}"/>
    <cellStyle name="40% - Accent1 3 2 2 4 2 2 2" xfId="6987" xr:uid="{00000000-0005-0000-0000-0000D51B0000}"/>
    <cellStyle name="40% - Accent1 3 2 2 4 2 2 2 2" xfId="6988" xr:uid="{00000000-0005-0000-0000-0000D61B0000}"/>
    <cellStyle name="40% - Accent1 3 2 2 4 2 2 3" xfId="6989" xr:uid="{00000000-0005-0000-0000-0000D71B0000}"/>
    <cellStyle name="40% - Accent1 3 2 2 4 2 3" xfId="6990" xr:uid="{00000000-0005-0000-0000-0000D81B0000}"/>
    <cellStyle name="40% - Accent1 3 2 2 4 2 3 2" xfId="6991" xr:uid="{00000000-0005-0000-0000-0000D91B0000}"/>
    <cellStyle name="40% - Accent1 3 2 2 4 2 4" xfId="6992" xr:uid="{00000000-0005-0000-0000-0000DA1B0000}"/>
    <cellStyle name="40% - Accent1 3 2 2 4 3" xfId="6993" xr:uid="{00000000-0005-0000-0000-0000DB1B0000}"/>
    <cellStyle name="40% - Accent1 3 2 2 4 3 2" xfId="6994" xr:uid="{00000000-0005-0000-0000-0000DC1B0000}"/>
    <cellStyle name="40% - Accent1 3 2 2 4 3 2 2" xfId="6995" xr:uid="{00000000-0005-0000-0000-0000DD1B0000}"/>
    <cellStyle name="40% - Accent1 3 2 2 4 3 3" xfId="6996" xr:uid="{00000000-0005-0000-0000-0000DE1B0000}"/>
    <cellStyle name="40% - Accent1 3 2 2 4 4" xfId="6997" xr:uid="{00000000-0005-0000-0000-0000DF1B0000}"/>
    <cellStyle name="40% - Accent1 3 2 2 4 4 2" xfId="6998" xr:uid="{00000000-0005-0000-0000-0000E01B0000}"/>
    <cellStyle name="40% - Accent1 3 2 2 4 5" xfId="6999" xr:uid="{00000000-0005-0000-0000-0000E11B0000}"/>
    <cellStyle name="40% - Accent1 3 2 2 5" xfId="7000" xr:uid="{00000000-0005-0000-0000-0000E21B0000}"/>
    <cellStyle name="40% - Accent1 3 2 2 5 2" xfId="7001" xr:uid="{00000000-0005-0000-0000-0000E31B0000}"/>
    <cellStyle name="40% - Accent1 3 2 2 5 2 2" xfId="7002" xr:uid="{00000000-0005-0000-0000-0000E41B0000}"/>
    <cellStyle name="40% - Accent1 3 2 2 5 2 2 2" xfId="7003" xr:uid="{00000000-0005-0000-0000-0000E51B0000}"/>
    <cellStyle name="40% - Accent1 3 2 2 5 2 3" xfId="7004" xr:uid="{00000000-0005-0000-0000-0000E61B0000}"/>
    <cellStyle name="40% - Accent1 3 2 2 5 3" xfId="7005" xr:uid="{00000000-0005-0000-0000-0000E71B0000}"/>
    <cellStyle name="40% - Accent1 3 2 2 5 3 2" xfId="7006" xr:uid="{00000000-0005-0000-0000-0000E81B0000}"/>
    <cellStyle name="40% - Accent1 3 2 2 5 4" xfId="7007" xr:uid="{00000000-0005-0000-0000-0000E91B0000}"/>
    <cellStyle name="40% - Accent1 3 2 2 6" xfId="7008" xr:uid="{00000000-0005-0000-0000-0000EA1B0000}"/>
    <cellStyle name="40% - Accent1 3 2 2 6 2" xfId="7009" xr:uid="{00000000-0005-0000-0000-0000EB1B0000}"/>
    <cellStyle name="40% - Accent1 3 2 2 6 2 2" xfId="7010" xr:uid="{00000000-0005-0000-0000-0000EC1B0000}"/>
    <cellStyle name="40% - Accent1 3 2 2 6 3" xfId="7011" xr:uid="{00000000-0005-0000-0000-0000ED1B0000}"/>
    <cellStyle name="40% - Accent1 3 2 2 7" xfId="7012" xr:uid="{00000000-0005-0000-0000-0000EE1B0000}"/>
    <cellStyle name="40% - Accent1 3 2 2 7 2" xfId="7013" xr:uid="{00000000-0005-0000-0000-0000EF1B0000}"/>
    <cellStyle name="40% - Accent1 3 2 2 8" xfId="7014" xr:uid="{00000000-0005-0000-0000-0000F01B0000}"/>
    <cellStyle name="40% - Accent1 3 2 3" xfId="7015" xr:uid="{00000000-0005-0000-0000-0000F11B0000}"/>
    <cellStyle name="40% - Accent1 3 2 3 2" xfId="7016" xr:uid="{00000000-0005-0000-0000-0000F21B0000}"/>
    <cellStyle name="40% - Accent1 3 2 3 2 2" xfId="7017" xr:uid="{00000000-0005-0000-0000-0000F31B0000}"/>
    <cellStyle name="40% - Accent1 3 2 3 2 2 2" xfId="7018" xr:uid="{00000000-0005-0000-0000-0000F41B0000}"/>
    <cellStyle name="40% - Accent1 3 2 3 2 2 2 2" xfId="7019" xr:uid="{00000000-0005-0000-0000-0000F51B0000}"/>
    <cellStyle name="40% - Accent1 3 2 3 2 2 2 2 2" xfId="7020" xr:uid="{00000000-0005-0000-0000-0000F61B0000}"/>
    <cellStyle name="40% - Accent1 3 2 3 2 2 2 3" xfId="7021" xr:uid="{00000000-0005-0000-0000-0000F71B0000}"/>
    <cellStyle name="40% - Accent1 3 2 3 2 2 3" xfId="7022" xr:uid="{00000000-0005-0000-0000-0000F81B0000}"/>
    <cellStyle name="40% - Accent1 3 2 3 2 2 3 2" xfId="7023" xr:uid="{00000000-0005-0000-0000-0000F91B0000}"/>
    <cellStyle name="40% - Accent1 3 2 3 2 2 4" xfId="7024" xr:uid="{00000000-0005-0000-0000-0000FA1B0000}"/>
    <cellStyle name="40% - Accent1 3 2 3 2 3" xfId="7025" xr:uid="{00000000-0005-0000-0000-0000FB1B0000}"/>
    <cellStyle name="40% - Accent1 3 2 3 2 3 2" xfId="7026" xr:uid="{00000000-0005-0000-0000-0000FC1B0000}"/>
    <cellStyle name="40% - Accent1 3 2 3 2 3 2 2" xfId="7027" xr:uid="{00000000-0005-0000-0000-0000FD1B0000}"/>
    <cellStyle name="40% - Accent1 3 2 3 2 3 3" xfId="7028" xr:uid="{00000000-0005-0000-0000-0000FE1B0000}"/>
    <cellStyle name="40% - Accent1 3 2 3 2 4" xfId="7029" xr:uid="{00000000-0005-0000-0000-0000FF1B0000}"/>
    <cellStyle name="40% - Accent1 3 2 3 2 4 2" xfId="7030" xr:uid="{00000000-0005-0000-0000-0000001C0000}"/>
    <cellStyle name="40% - Accent1 3 2 3 2 5" xfId="7031" xr:uid="{00000000-0005-0000-0000-0000011C0000}"/>
    <cellStyle name="40% - Accent1 3 2 3 3" xfId="7032" xr:uid="{00000000-0005-0000-0000-0000021C0000}"/>
    <cellStyle name="40% - Accent1 3 2 3 3 2" xfId="7033" xr:uid="{00000000-0005-0000-0000-0000031C0000}"/>
    <cellStyle name="40% - Accent1 3 2 3 3 2 2" xfId="7034" xr:uid="{00000000-0005-0000-0000-0000041C0000}"/>
    <cellStyle name="40% - Accent1 3 2 3 3 2 2 2" xfId="7035" xr:uid="{00000000-0005-0000-0000-0000051C0000}"/>
    <cellStyle name="40% - Accent1 3 2 3 3 2 2 2 2" xfId="7036" xr:uid="{00000000-0005-0000-0000-0000061C0000}"/>
    <cellStyle name="40% - Accent1 3 2 3 3 2 2 3" xfId="7037" xr:uid="{00000000-0005-0000-0000-0000071C0000}"/>
    <cellStyle name="40% - Accent1 3 2 3 3 2 3" xfId="7038" xr:uid="{00000000-0005-0000-0000-0000081C0000}"/>
    <cellStyle name="40% - Accent1 3 2 3 3 2 3 2" xfId="7039" xr:uid="{00000000-0005-0000-0000-0000091C0000}"/>
    <cellStyle name="40% - Accent1 3 2 3 3 2 4" xfId="7040" xr:uid="{00000000-0005-0000-0000-00000A1C0000}"/>
    <cellStyle name="40% - Accent1 3 2 3 3 3" xfId="7041" xr:uid="{00000000-0005-0000-0000-00000B1C0000}"/>
    <cellStyle name="40% - Accent1 3 2 3 3 3 2" xfId="7042" xr:uid="{00000000-0005-0000-0000-00000C1C0000}"/>
    <cellStyle name="40% - Accent1 3 2 3 3 3 2 2" xfId="7043" xr:uid="{00000000-0005-0000-0000-00000D1C0000}"/>
    <cellStyle name="40% - Accent1 3 2 3 3 3 3" xfId="7044" xr:uid="{00000000-0005-0000-0000-00000E1C0000}"/>
    <cellStyle name="40% - Accent1 3 2 3 3 4" xfId="7045" xr:uid="{00000000-0005-0000-0000-00000F1C0000}"/>
    <cellStyle name="40% - Accent1 3 2 3 3 4 2" xfId="7046" xr:uid="{00000000-0005-0000-0000-0000101C0000}"/>
    <cellStyle name="40% - Accent1 3 2 3 3 5" xfId="7047" xr:uid="{00000000-0005-0000-0000-0000111C0000}"/>
    <cellStyle name="40% - Accent1 3 2 3 4" xfId="7048" xr:uid="{00000000-0005-0000-0000-0000121C0000}"/>
    <cellStyle name="40% - Accent1 3 2 3 4 2" xfId="7049" xr:uid="{00000000-0005-0000-0000-0000131C0000}"/>
    <cellStyle name="40% - Accent1 3 2 3 4 2 2" xfId="7050" xr:uid="{00000000-0005-0000-0000-0000141C0000}"/>
    <cellStyle name="40% - Accent1 3 2 3 4 2 2 2" xfId="7051" xr:uid="{00000000-0005-0000-0000-0000151C0000}"/>
    <cellStyle name="40% - Accent1 3 2 3 4 2 3" xfId="7052" xr:uid="{00000000-0005-0000-0000-0000161C0000}"/>
    <cellStyle name="40% - Accent1 3 2 3 4 3" xfId="7053" xr:uid="{00000000-0005-0000-0000-0000171C0000}"/>
    <cellStyle name="40% - Accent1 3 2 3 4 3 2" xfId="7054" xr:uid="{00000000-0005-0000-0000-0000181C0000}"/>
    <cellStyle name="40% - Accent1 3 2 3 4 4" xfId="7055" xr:uid="{00000000-0005-0000-0000-0000191C0000}"/>
    <cellStyle name="40% - Accent1 3 2 3 5" xfId="7056" xr:uid="{00000000-0005-0000-0000-00001A1C0000}"/>
    <cellStyle name="40% - Accent1 3 2 3 5 2" xfId="7057" xr:uid="{00000000-0005-0000-0000-00001B1C0000}"/>
    <cellStyle name="40% - Accent1 3 2 3 5 2 2" xfId="7058" xr:uid="{00000000-0005-0000-0000-00001C1C0000}"/>
    <cellStyle name="40% - Accent1 3 2 3 5 3" xfId="7059" xr:uid="{00000000-0005-0000-0000-00001D1C0000}"/>
    <cellStyle name="40% - Accent1 3 2 3 6" xfId="7060" xr:uid="{00000000-0005-0000-0000-00001E1C0000}"/>
    <cellStyle name="40% - Accent1 3 2 3 6 2" xfId="7061" xr:uid="{00000000-0005-0000-0000-00001F1C0000}"/>
    <cellStyle name="40% - Accent1 3 2 3 7" xfId="7062" xr:uid="{00000000-0005-0000-0000-0000201C0000}"/>
    <cellStyle name="40% - Accent1 3 2 4" xfId="7063" xr:uid="{00000000-0005-0000-0000-0000211C0000}"/>
    <cellStyle name="40% - Accent1 3 2 4 2" xfId="7064" xr:uid="{00000000-0005-0000-0000-0000221C0000}"/>
    <cellStyle name="40% - Accent1 3 2 4 2 2" xfId="7065" xr:uid="{00000000-0005-0000-0000-0000231C0000}"/>
    <cellStyle name="40% - Accent1 3 2 4 2 2 2" xfId="7066" xr:uid="{00000000-0005-0000-0000-0000241C0000}"/>
    <cellStyle name="40% - Accent1 3 2 4 2 2 2 2" xfId="7067" xr:uid="{00000000-0005-0000-0000-0000251C0000}"/>
    <cellStyle name="40% - Accent1 3 2 4 2 2 3" xfId="7068" xr:uid="{00000000-0005-0000-0000-0000261C0000}"/>
    <cellStyle name="40% - Accent1 3 2 4 2 3" xfId="7069" xr:uid="{00000000-0005-0000-0000-0000271C0000}"/>
    <cellStyle name="40% - Accent1 3 2 4 2 3 2" xfId="7070" xr:uid="{00000000-0005-0000-0000-0000281C0000}"/>
    <cellStyle name="40% - Accent1 3 2 4 2 4" xfId="7071" xr:uid="{00000000-0005-0000-0000-0000291C0000}"/>
    <cellStyle name="40% - Accent1 3 2 4 3" xfId="7072" xr:uid="{00000000-0005-0000-0000-00002A1C0000}"/>
    <cellStyle name="40% - Accent1 3 2 4 3 2" xfId="7073" xr:uid="{00000000-0005-0000-0000-00002B1C0000}"/>
    <cellStyle name="40% - Accent1 3 2 4 3 2 2" xfId="7074" xr:uid="{00000000-0005-0000-0000-00002C1C0000}"/>
    <cellStyle name="40% - Accent1 3 2 4 3 3" xfId="7075" xr:uid="{00000000-0005-0000-0000-00002D1C0000}"/>
    <cellStyle name="40% - Accent1 3 2 4 4" xfId="7076" xr:uid="{00000000-0005-0000-0000-00002E1C0000}"/>
    <cellStyle name="40% - Accent1 3 2 4 4 2" xfId="7077" xr:uid="{00000000-0005-0000-0000-00002F1C0000}"/>
    <cellStyle name="40% - Accent1 3 2 4 5" xfId="7078" xr:uid="{00000000-0005-0000-0000-0000301C0000}"/>
    <cellStyle name="40% - Accent1 3 2 5" xfId="7079" xr:uid="{00000000-0005-0000-0000-0000311C0000}"/>
    <cellStyle name="40% - Accent1 3 2 5 2" xfId="7080" xr:uid="{00000000-0005-0000-0000-0000321C0000}"/>
    <cellStyle name="40% - Accent1 3 2 5 2 2" xfId="7081" xr:uid="{00000000-0005-0000-0000-0000331C0000}"/>
    <cellStyle name="40% - Accent1 3 2 5 2 2 2" xfId="7082" xr:uid="{00000000-0005-0000-0000-0000341C0000}"/>
    <cellStyle name="40% - Accent1 3 2 5 2 2 2 2" xfId="7083" xr:uid="{00000000-0005-0000-0000-0000351C0000}"/>
    <cellStyle name="40% - Accent1 3 2 5 2 2 3" xfId="7084" xr:uid="{00000000-0005-0000-0000-0000361C0000}"/>
    <cellStyle name="40% - Accent1 3 2 5 2 3" xfId="7085" xr:uid="{00000000-0005-0000-0000-0000371C0000}"/>
    <cellStyle name="40% - Accent1 3 2 5 2 3 2" xfId="7086" xr:uid="{00000000-0005-0000-0000-0000381C0000}"/>
    <cellStyle name="40% - Accent1 3 2 5 2 4" xfId="7087" xr:uid="{00000000-0005-0000-0000-0000391C0000}"/>
    <cellStyle name="40% - Accent1 3 2 5 3" xfId="7088" xr:uid="{00000000-0005-0000-0000-00003A1C0000}"/>
    <cellStyle name="40% - Accent1 3 2 5 3 2" xfId="7089" xr:uid="{00000000-0005-0000-0000-00003B1C0000}"/>
    <cellStyle name="40% - Accent1 3 2 5 3 2 2" xfId="7090" xr:uid="{00000000-0005-0000-0000-00003C1C0000}"/>
    <cellStyle name="40% - Accent1 3 2 5 3 3" xfId="7091" xr:uid="{00000000-0005-0000-0000-00003D1C0000}"/>
    <cellStyle name="40% - Accent1 3 2 5 4" xfId="7092" xr:uid="{00000000-0005-0000-0000-00003E1C0000}"/>
    <cellStyle name="40% - Accent1 3 2 5 4 2" xfId="7093" xr:uid="{00000000-0005-0000-0000-00003F1C0000}"/>
    <cellStyle name="40% - Accent1 3 2 5 5" xfId="7094" xr:uid="{00000000-0005-0000-0000-0000401C0000}"/>
    <cellStyle name="40% - Accent1 3 2 6" xfId="7095" xr:uid="{00000000-0005-0000-0000-0000411C0000}"/>
    <cellStyle name="40% - Accent1 3 2 6 2" xfId="7096" xr:uid="{00000000-0005-0000-0000-0000421C0000}"/>
    <cellStyle name="40% - Accent1 3 2 6 2 2" xfId="7097" xr:uid="{00000000-0005-0000-0000-0000431C0000}"/>
    <cellStyle name="40% - Accent1 3 2 6 2 2 2" xfId="7098" xr:uid="{00000000-0005-0000-0000-0000441C0000}"/>
    <cellStyle name="40% - Accent1 3 2 6 2 3" xfId="7099" xr:uid="{00000000-0005-0000-0000-0000451C0000}"/>
    <cellStyle name="40% - Accent1 3 2 6 3" xfId="7100" xr:uid="{00000000-0005-0000-0000-0000461C0000}"/>
    <cellStyle name="40% - Accent1 3 2 6 3 2" xfId="7101" xr:uid="{00000000-0005-0000-0000-0000471C0000}"/>
    <cellStyle name="40% - Accent1 3 2 6 4" xfId="7102" xr:uid="{00000000-0005-0000-0000-0000481C0000}"/>
    <cellStyle name="40% - Accent1 3 2 7" xfId="7103" xr:uid="{00000000-0005-0000-0000-0000491C0000}"/>
    <cellStyle name="40% - Accent1 3 2 7 2" xfId="7104" xr:uid="{00000000-0005-0000-0000-00004A1C0000}"/>
    <cellStyle name="40% - Accent1 3 2 7 2 2" xfId="7105" xr:uid="{00000000-0005-0000-0000-00004B1C0000}"/>
    <cellStyle name="40% - Accent1 3 2 7 3" xfId="7106" xr:uid="{00000000-0005-0000-0000-00004C1C0000}"/>
    <cellStyle name="40% - Accent1 3 2 8" xfId="7107" xr:uid="{00000000-0005-0000-0000-00004D1C0000}"/>
    <cellStyle name="40% - Accent1 3 2 8 2" xfId="7108" xr:uid="{00000000-0005-0000-0000-00004E1C0000}"/>
    <cellStyle name="40% - Accent1 3 2 9" xfId="7109" xr:uid="{00000000-0005-0000-0000-00004F1C0000}"/>
    <cellStyle name="40% - Accent1 3 3" xfId="7110" xr:uid="{00000000-0005-0000-0000-0000501C0000}"/>
    <cellStyle name="40% - Accent1 3 3 2" xfId="7111" xr:uid="{00000000-0005-0000-0000-0000511C0000}"/>
    <cellStyle name="40% - Accent1 3 3 2 2" xfId="7112" xr:uid="{00000000-0005-0000-0000-0000521C0000}"/>
    <cellStyle name="40% - Accent1 3 3 2 2 2" xfId="7113" xr:uid="{00000000-0005-0000-0000-0000531C0000}"/>
    <cellStyle name="40% - Accent1 3 3 2 2 2 2" xfId="7114" xr:uid="{00000000-0005-0000-0000-0000541C0000}"/>
    <cellStyle name="40% - Accent1 3 3 2 2 3" xfId="7115" xr:uid="{00000000-0005-0000-0000-0000551C0000}"/>
    <cellStyle name="40% - Accent1 3 3 2 3" xfId="7116" xr:uid="{00000000-0005-0000-0000-0000561C0000}"/>
    <cellStyle name="40% - Accent1 3 3 2 3 2" xfId="7117" xr:uid="{00000000-0005-0000-0000-0000571C0000}"/>
    <cellStyle name="40% - Accent1 3 3 2 4" xfId="7118" xr:uid="{00000000-0005-0000-0000-0000581C0000}"/>
    <cellStyle name="40% - Accent1 3 3 3" xfId="7119" xr:uid="{00000000-0005-0000-0000-0000591C0000}"/>
    <cellStyle name="40% - Accent1 3 3 3 2" xfId="7120" xr:uid="{00000000-0005-0000-0000-00005A1C0000}"/>
    <cellStyle name="40% - Accent1 3 3 3 2 2" xfId="7121" xr:uid="{00000000-0005-0000-0000-00005B1C0000}"/>
    <cellStyle name="40% - Accent1 3 3 3 3" xfId="7122" xr:uid="{00000000-0005-0000-0000-00005C1C0000}"/>
    <cellStyle name="40% - Accent1 3 3 4" xfId="7123" xr:uid="{00000000-0005-0000-0000-00005D1C0000}"/>
    <cellStyle name="40% - Accent1 3 3 4 2" xfId="7124" xr:uid="{00000000-0005-0000-0000-00005E1C0000}"/>
    <cellStyle name="40% - Accent1 3 3 5" xfId="7125" xr:uid="{00000000-0005-0000-0000-00005F1C0000}"/>
    <cellStyle name="40% - Accent1 3 4" xfId="7126" xr:uid="{00000000-0005-0000-0000-0000601C0000}"/>
    <cellStyle name="40% - Accent1 3 4 2" xfId="7127" xr:uid="{00000000-0005-0000-0000-0000611C0000}"/>
    <cellStyle name="40% - Accent1 3 4 2 2" xfId="7128" xr:uid="{00000000-0005-0000-0000-0000621C0000}"/>
    <cellStyle name="40% - Accent1 3 4 2 2 2" xfId="7129" xr:uid="{00000000-0005-0000-0000-0000631C0000}"/>
    <cellStyle name="40% - Accent1 3 4 2 3" xfId="7130" xr:uid="{00000000-0005-0000-0000-0000641C0000}"/>
    <cellStyle name="40% - Accent1 3 4 3" xfId="7131" xr:uid="{00000000-0005-0000-0000-0000651C0000}"/>
    <cellStyle name="40% - Accent1 3 4 3 2" xfId="7132" xr:uid="{00000000-0005-0000-0000-0000661C0000}"/>
    <cellStyle name="40% - Accent1 3 4 4" xfId="7133" xr:uid="{00000000-0005-0000-0000-0000671C0000}"/>
    <cellStyle name="40% - Accent1 3 5" xfId="7134" xr:uid="{00000000-0005-0000-0000-0000681C0000}"/>
    <cellStyle name="40% - Accent1 4" xfId="7135" xr:uid="{00000000-0005-0000-0000-0000691C0000}"/>
    <cellStyle name="40% - Accent1 4 2" xfId="7136" xr:uid="{00000000-0005-0000-0000-00006A1C0000}"/>
    <cellStyle name="40% - Accent1 4 2 2" xfId="7137" xr:uid="{00000000-0005-0000-0000-00006B1C0000}"/>
    <cellStyle name="40% - Accent1 4 2 2 2" xfId="7138" xr:uid="{00000000-0005-0000-0000-00006C1C0000}"/>
    <cellStyle name="40% - Accent1 4 2 2 2 2" xfId="7139" xr:uid="{00000000-0005-0000-0000-00006D1C0000}"/>
    <cellStyle name="40% - Accent1 4 2 2 2 2 2" xfId="7140" xr:uid="{00000000-0005-0000-0000-00006E1C0000}"/>
    <cellStyle name="40% - Accent1 4 2 2 2 3" xfId="7141" xr:uid="{00000000-0005-0000-0000-00006F1C0000}"/>
    <cellStyle name="40% - Accent1 4 2 2 3" xfId="7142" xr:uid="{00000000-0005-0000-0000-0000701C0000}"/>
    <cellStyle name="40% - Accent1 4 2 2 3 2" xfId="7143" xr:uid="{00000000-0005-0000-0000-0000711C0000}"/>
    <cellStyle name="40% - Accent1 4 2 2 4" xfId="7144" xr:uid="{00000000-0005-0000-0000-0000721C0000}"/>
    <cellStyle name="40% - Accent1 4 2 3" xfId="7145" xr:uid="{00000000-0005-0000-0000-0000731C0000}"/>
    <cellStyle name="40% - Accent1 4 2 3 2" xfId="7146" xr:uid="{00000000-0005-0000-0000-0000741C0000}"/>
    <cellStyle name="40% - Accent1 4 2 3 2 2" xfId="7147" xr:uid="{00000000-0005-0000-0000-0000751C0000}"/>
    <cellStyle name="40% - Accent1 4 2 3 3" xfId="7148" xr:uid="{00000000-0005-0000-0000-0000761C0000}"/>
    <cellStyle name="40% - Accent1 4 2 4" xfId="7149" xr:uid="{00000000-0005-0000-0000-0000771C0000}"/>
    <cellStyle name="40% - Accent1 4 2 4 2" xfId="7150" xr:uid="{00000000-0005-0000-0000-0000781C0000}"/>
    <cellStyle name="40% - Accent1 4 2 5" xfId="7151" xr:uid="{00000000-0005-0000-0000-0000791C0000}"/>
    <cellStyle name="40% - Accent1 5" xfId="7152" xr:uid="{00000000-0005-0000-0000-00007A1C0000}"/>
    <cellStyle name="40% - Accent1 5 2" xfId="7153" xr:uid="{00000000-0005-0000-0000-00007B1C0000}"/>
    <cellStyle name="40% - Accent1 5 2 2" xfId="7154" xr:uid="{00000000-0005-0000-0000-00007C1C0000}"/>
    <cellStyle name="40% - Accent1 5 2 2 2" xfId="7155" xr:uid="{00000000-0005-0000-0000-00007D1C0000}"/>
    <cellStyle name="40% - Accent1 5 2 3" xfId="7156" xr:uid="{00000000-0005-0000-0000-00007E1C0000}"/>
    <cellStyle name="40% - Accent1 5 3" xfId="7157" xr:uid="{00000000-0005-0000-0000-00007F1C0000}"/>
    <cellStyle name="40% - Accent1 5 3 2" xfId="7158" xr:uid="{00000000-0005-0000-0000-0000801C0000}"/>
    <cellStyle name="40% - Accent1 5 4" xfId="7159" xr:uid="{00000000-0005-0000-0000-0000811C0000}"/>
    <cellStyle name="40% - Accent1 6" xfId="7160" xr:uid="{00000000-0005-0000-0000-0000821C0000}"/>
    <cellStyle name="40% - Accent1 6 2" xfId="7161" xr:uid="{00000000-0005-0000-0000-0000831C0000}"/>
    <cellStyle name="40% - Accent1 6 2 2" xfId="7162" xr:uid="{00000000-0005-0000-0000-0000841C0000}"/>
    <cellStyle name="40% - Accent1 6 3" xfId="7163" xr:uid="{00000000-0005-0000-0000-0000851C0000}"/>
    <cellStyle name="40% - Accent1 7" xfId="7164" xr:uid="{00000000-0005-0000-0000-0000861C0000}"/>
    <cellStyle name="40% - Accent1 7 2" xfId="7165" xr:uid="{00000000-0005-0000-0000-0000871C0000}"/>
    <cellStyle name="40% - Accent1 8" xfId="7166" xr:uid="{00000000-0005-0000-0000-0000881C0000}"/>
    <cellStyle name="40% - Accent2 2" xfId="7167" xr:uid="{00000000-0005-0000-0000-0000891C0000}"/>
    <cellStyle name="40% - Accent2 2 10" xfId="7168" xr:uid="{00000000-0005-0000-0000-00008A1C0000}"/>
    <cellStyle name="40% - Accent2 2 10 2" xfId="7169" xr:uid="{00000000-0005-0000-0000-00008B1C0000}"/>
    <cellStyle name="40% - Accent2 2 10 2 2" xfId="7170" xr:uid="{00000000-0005-0000-0000-00008C1C0000}"/>
    <cellStyle name="40% - Accent2 2 10 2 2 2" xfId="7171" xr:uid="{00000000-0005-0000-0000-00008D1C0000}"/>
    <cellStyle name="40% - Accent2 2 10 2 3" xfId="7172" xr:uid="{00000000-0005-0000-0000-00008E1C0000}"/>
    <cellStyle name="40% - Accent2 2 10 3" xfId="7173" xr:uid="{00000000-0005-0000-0000-00008F1C0000}"/>
    <cellStyle name="40% - Accent2 2 10 3 2" xfId="7174" xr:uid="{00000000-0005-0000-0000-0000901C0000}"/>
    <cellStyle name="40% - Accent2 2 10 4" xfId="7175" xr:uid="{00000000-0005-0000-0000-0000911C0000}"/>
    <cellStyle name="40% - Accent2 2 11" xfId="7176" xr:uid="{00000000-0005-0000-0000-0000921C0000}"/>
    <cellStyle name="40% - Accent2 2 11 2" xfId="7177" xr:uid="{00000000-0005-0000-0000-0000931C0000}"/>
    <cellStyle name="40% - Accent2 2 11 2 2" xfId="7178" xr:uid="{00000000-0005-0000-0000-0000941C0000}"/>
    <cellStyle name="40% - Accent2 2 11 3" xfId="7179" xr:uid="{00000000-0005-0000-0000-0000951C0000}"/>
    <cellStyle name="40% - Accent2 2 12" xfId="7180" xr:uid="{00000000-0005-0000-0000-0000961C0000}"/>
    <cellStyle name="40% - Accent2 2 12 2" xfId="7181" xr:uid="{00000000-0005-0000-0000-0000971C0000}"/>
    <cellStyle name="40% - Accent2 2 13" xfId="7182" xr:uid="{00000000-0005-0000-0000-0000981C0000}"/>
    <cellStyle name="40% - Accent2 2 2" xfId="7183" xr:uid="{00000000-0005-0000-0000-0000991C0000}"/>
    <cellStyle name="40% - Accent2 2 2 2" xfId="7184" xr:uid="{00000000-0005-0000-0000-00009A1C0000}"/>
    <cellStyle name="40% - Accent2 2 3" xfId="7185" xr:uid="{00000000-0005-0000-0000-00009B1C0000}"/>
    <cellStyle name="40% - Accent2 2 3 2" xfId="7186" xr:uid="{00000000-0005-0000-0000-00009C1C0000}"/>
    <cellStyle name="40% - Accent2 2 3 2 2" xfId="7187" xr:uid="{00000000-0005-0000-0000-00009D1C0000}"/>
    <cellStyle name="40% - Accent2 2 3 2 2 2" xfId="7188" xr:uid="{00000000-0005-0000-0000-00009E1C0000}"/>
    <cellStyle name="40% - Accent2 2 3 2 2 2 2" xfId="7189" xr:uid="{00000000-0005-0000-0000-00009F1C0000}"/>
    <cellStyle name="40% - Accent2 2 3 2 2 2 2 2" xfId="7190" xr:uid="{00000000-0005-0000-0000-0000A01C0000}"/>
    <cellStyle name="40% - Accent2 2 3 2 2 2 2 2 2" xfId="7191" xr:uid="{00000000-0005-0000-0000-0000A11C0000}"/>
    <cellStyle name="40% - Accent2 2 3 2 2 2 2 2 2 2" xfId="7192" xr:uid="{00000000-0005-0000-0000-0000A21C0000}"/>
    <cellStyle name="40% - Accent2 2 3 2 2 2 2 2 3" xfId="7193" xr:uid="{00000000-0005-0000-0000-0000A31C0000}"/>
    <cellStyle name="40% - Accent2 2 3 2 2 2 2 3" xfId="7194" xr:uid="{00000000-0005-0000-0000-0000A41C0000}"/>
    <cellStyle name="40% - Accent2 2 3 2 2 2 2 3 2" xfId="7195" xr:uid="{00000000-0005-0000-0000-0000A51C0000}"/>
    <cellStyle name="40% - Accent2 2 3 2 2 2 2 4" xfId="7196" xr:uid="{00000000-0005-0000-0000-0000A61C0000}"/>
    <cellStyle name="40% - Accent2 2 3 2 2 2 3" xfId="7197" xr:uid="{00000000-0005-0000-0000-0000A71C0000}"/>
    <cellStyle name="40% - Accent2 2 3 2 2 2 3 2" xfId="7198" xr:uid="{00000000-0005-0000-0000-0000A81C0000}"/>
    <cellStyle name="40% - Accent2 2 3 2 2 2 3 2 2" xfId="7199" xr:uid="{00000000-0005-0000-0000-0000A91C0000}"/>
    <cellStyle name="40% - Accent2 2 3 2 2 2 3 3" xfId="7200" xr:uid="{00000000-0005-0000-0000-0000AA1C0000}"/>
    <cellStyle name="40% - Accent2 2 3 2 2 2 4" xfId="7201" xr:uid="{00000000-0005-0000-0000-0000AB1C0000}"/>
    <cellStyle name="40% - Accent2 2 3 2 2 2 4 2" xfId="7202" xr:uid="{00000000-0005-0000-0000-0000AC1C0000}"/>
    <cellStyle name="40% - Accent2 2 3 2 2 2 5" xfId="7203" xr:uid="{00000000-0005-0000-0000-0000AD1C0000}"/>
    <cellStyle name="40% - Accent2 2 3 2 2 3" xfId="7204" xr:uid="{00000000-0005-0000-0000-0000AE1C0000}"/>
    <cellStyle name="40% - Accent2 2 3 2 2 3 2" xfId="7205" xr:uid="{00000000-0005-0000-0000-0000AF1C0000}"/>
    <cellStyle name="40% - Accent2 2 3 2 2 3 2 2" xfId="7206" xr:uid="{00000000-0005-0000-0000-0000B01C0000}"/>
    <cellStyle name="40% - Accent2 2 3 2 2 3 2 2 2" xfId="7207" xr:uid="{00000000-0005-0000-0000-0000B11C0000}"/>
    <cellStyle name="40% - Accent2 2 3 2 2 3 2 2 2 2" xfId="7208" xr:uid="{00000000-0005-0000-0000-0000B21C0000}"/>
    <cellStyle name="40% - Accent2 2 3 2 2 3 2 2 3" xfId="7209" xr:uid="{00000000-0005-0000-0000-0000B31C0000}"/>
    <cellStyle name="40% - Accent2 2 3 2 2 3 2 3" xfId="7210" xr:uid="{00000000-0005-0000-0000-0000B41C0000}"/>
    <cellStyle name="40% - Accent2 2 3 2 2 3 2 3 2" xfId="7211" xr:uid="{00000000-0005-0000-0000-0000B51C0000}"/>
    <cellStyle name="40% - Accent2 2 3 2 2 3 2 4" xfId="7212" xr:uid="{00000000-0005-0000-0000-0000B61C0000}"/>
    <cellStyle name="40% - Accent2 2 3 2 2 3 3" xfId="7213" xr:uid="{00000000-0005-0000-0000-0000B71C0000}"/>
    <cellStyle name="40% - Accent2 2 3 2 2 3 3 2" xfId="7214" xr:uid="{00000000-0005-0000-0000-0000B81C0000}"/>
    <cellStyle name="40% - Accent2 2 3 2 2 3 3 2 2" xfId="7215" xr:uid="{00000000-0005-0000-0000-0000B91C0000}"/>
    <cellStyle name="40% - Accent2 2 3 2 2 3 3 3" xfId="7216" xr:uid="{00000000-0005-0000-0000-0000BA1C0000}"/>
    <cellStyle name="40% - Accent2 2 3 2 2 3 4" xfId="7217" xr:uid="{00000000-0005-0000-0000-0000BB1C0000}"/>
    <cellStyle name="40% - Accent2 2 3 2 2 3 4 2" xfId="7218" xr:uid="{00000000-0005-0000-0000-0000BC1C0000}"/>
    <cellStyle name="40% - Accent2 2 3 2 2 3 5" xfId="7219" xr:uid="{00000000-0005-0000-0000-0000BD1C0000}"/>
    <cellStyle name="40% - Accent2 2 3 2 2 4" xfId="7220" xr:uid="{00000000-0005-0000-0000-0000BE1C0000}"/>
    <cellStyle name="40% - Accent2 2 3 2 2 4 2" xfId="7221" xr:uid="{00000000-0005-0000-0000-0000BF1C0000}"/>
    <cellStyle name="40% - Accent2 2 3 2 2 4 2 2" xfId="7222" xr:uid="{00000000-0005-0000-0000-0000C01C0000}"/>
    <cellStyle name="40% - Accent2 2 3 2 2 4 2 2 2" xfId="7223" xr:uid="{00000000-0005-0000-0000-0000C11C0000}"/>
    <cellStyle name="40% - Accent2 2 3 2 2 4 2 3" xfId="7224" xr:uid="{00000000-0005-0000-0000-0000C21C0000}"/>
    <cellStyle name="40% - Accent2 2 3 2 2 4 3" xfId="7225" xr:uid="{00000000-0005-0000-0000-0000C31C0000}"/>
    <cellStyle name="40% - Accent2 2 3 2 2 4 3 2" xfId="7226" xr:uid="{00000000-0005-0000-0000-0000C41C0000}"/>
    <cellStyle name="40% - Accent2 2 3 2 2 4 4" xfId="7227" xr:uid="{00000000-0005-0000-0000-0000C51C0000}"/>
    <cellStyle name="40% - Accent2 2 3 2 2 5" xfId="7228" xr:uid="{00000000-0005-0000-0000-0000C61C0000}"/>
    <cellStyle name="40% - Accent2 2 3 2 2 5 2" xfId="7229" xr:uid="{00000000-0005-0000-0000-0000C71C0000}"/>
    <cellStyle name="40% - Accent2 2 3 2 2 5 2 2" xfId="7230" xr:uid="{00000000-0005-0000-0000-0000C81C0000}"/>
    <cellStyle name="40% - Accent2 2 3 2 2 5 3" xfId="7231" xr:uid="{00000000-0005-0000-0000-0000C91C0000}"/>
    <cellStyle name="40% - Accent2 2 3 2 2 6" xfId="7232" xr:uid="{00000000-0005-0000-0000-0000CA1C0000}"/>
    <cellStyle name="40% - Accent2 2 3 2 2 6 2" xfId="7233" xr:uid="{00000000-0005-0000-0000-0000CB1C0000}"/>
    <cellStyle name="40% - Accent2 2 3 2 2 7" xfId="7234" xr:uid="{00000000-0005-0000-0000-0000CC1C0000}"/>
    <cellStyle name="40% - Accent2 2 3 2 3" xfId="7235" xr:uid="{00000000-0005-0000-0000-0000CD1C0000}"/>
    <cellStyle name="40% - Accent2 2 3 2 3 2" xfId="7236" xr:uid="{00000000-0005-0000-0000-0000CE1C0000}"/>
    <cellStyle name="40% - Accent2 2 3 2 3 2 2" xfId="7237" xr:uid="{00000000-0005-0000-0000-0000CF1C0000}"/>
    <cellStyle name="40% - Accent2 2 3 2 3 2 2 2" xfId="7238" xr:uid="{00000000-0005-0000-0000-0000D01C0000}"/>
    <cellStyle name="40% - Accent2 2 3 2 3 2 2 2 2" xfId="7239" xr:uid="{00000000-0005-0000-0000-0000D11C0000}"/>
    <cellStyle name="40% - Accent2 2 3 2 3 2 2 3" xfId="7240" xr:uid="{00000000-0005-0000-0000-0000D21C0000}"/>
    <cellStyle name="40% - Accent2 2 3 2 3 2 3" xfId="7241" xr:uid="{00000000-0005-0000-0000-0000D31C0000}"/>
    <cellStyle name="40% - Accent2 2 3 2 3 2 3 2" xfId="7242" xr:uid="{00000000-0005-0000-0000-0000D41C0000}"/>
    <cellStyle name="40% - Accent2 2 3 2 3 2 4" xfId="7243" xr:uid="{00000000-0005-0000-0000-0000D51C0000}"/>
    <cellStyle name="40% - Accent2 2 3 2 3 3" xfId="7244" xr:uid="{00000000-0005-0000-0000-0000D61C0000}"/>
    <cellStyle name="40% - Accent2 2 3 2 3 3 2" xfId="7245" xr:uid="{00000000-0005-0000-0000-0000D71C0000}"/>
    <cellStyle name="40% - Accent2 2 3 2 3 3 2 2" xfId="7246" xr:uid="{00000000-0005-0000-0000-0000D81C0000}"/>
    <cellStyle name="40% - Accent2 2 3 2 3 3 3" xfId="7247" xr:uid="{00000000-0005-0000-0000-0000D91C0000}"/>
    <cellStyle name="40% - Accent2 2 3 2 3 4" xfId="7248" xr:uid="{00000000-0005-0000-0000-0000DA1C0000}"/>
    <cellStyle name="40% - Accent2 2 3 2 3 4 2" xfId="7249" xr:uid="{00000000-0005-0000-0000-0000DB1C0000}"/>
    <cellStyle name="40% - Accent2 2 3 2 3 5" xfId="7250" xr:uid="{00000000-0005-0000-0000-0000DC1C0000}"/>
    <cellStyle name="40% - Accent2 2 3 2 4" xfId="7251" xr:uid="{00000000-0005-0000-0000-0000DD1C0000}"/>
    <cellStyle name="40% - Accent2 2 3 2 4 2" xfId="7252" xr:uid="{00000000-0005-0000-0000-0000DE1C0000}"/>
    <cellStyle name="40% - Accent2 2 3 2 4 2 2" xfId="7253" xr:uid="{00000000-0005-0000-0000-0000DF1C0000}"/>
    <cellStyle name="40% - Accent2 2 3 2 4 2 2 2" xfId="7254" xr:uid="{00000000-0005-0000-0000-0000E01C0000}"/>
    <cellStyle name="40% - Accent2 2 3 2 4 2 2 2 2" xfId="7255" xr:uid="{00000000-0005-0000-0000-0000E11C0000}"/>
    <cellStyle name="40% - Accent2 2 3 2 4 2 2 3" xfId="7256" xr:uid="{00000000-0005-0000-0000-0000E21C0000}"/>
    <cellStyle name="40% - Accent2 2 3 2 4 2 3" xfId="7257" xr:uid="{00000000-0005-0000-0000-0000E31C0000}"/>
    <cellStyle name="40% - Accent2 2 3 2 4 2 3 2" xfId="7258" xr:uid="{00000000-0005-0000-0000-0000E41C0000}"/>
    <cellStyle name="40% - Accent2 2 3 2 4 2 4" xfId="7259" xr:uid="{00000000-0005-0000-0000-0000E51C0000}"/>
    <cellStyle name="40% - Accent2 2 3 2 4 3" xfId="7260" xr:uid="{00000000-0005-0000-0000-0000E61C0000}"/>
    <cellStyle name="40% - Accent2 2 3 2 4 3 2" xfId="7261" xr:uid="{00000000-0005-0000-0000-0000E71C0000}"/>
    <cellStyle name="40% - Accent2 2 3 2 4 3 2 2" xfId="7262" xr:uid="{00000000-0005-0000-0000-0000E81C0000}"/>
    <cellStyle name="40% - Accent2 2 3 2 4 3 3" xfId="7263" xr:uid="{00000000-0005-0000-0000-0000E91C0000}"/>
    <cellStyle name="40% - Accent2 2 3 2 4 4" xfId="7264" xr:uid="{00000000-0005-0000-0000-0000EA1C0000}"/>
    <cellStyle name="40% - Accent2 2 3 2 4 4 2" xfId="7265" xr:uid="{00000000-0005-0000-0000-0000EB1C0000}"/>
    <cellStyle name="40% - Accent2 2 3 2 4 5" xfId="7266" xr:uid="{00000000-0005-0000-0000-0000EC1C0000}"/>
    <cellStyle name="40% - Accent2 2 3 2 5" xfId="7267" xr:uid="{00000000-0005-0000-0000-0000ED1C0000}"/>
    <cellStyle name="40% - Accent2 2 3 2 5 2" xfId="7268" xr:uid="{00000000-0005-0000-0000-0000EE1C0000}"/>
    <cellStyle name="40% - Accent2 2 3 2 5 2 2" xfId="7269" xr:uid="{00000000-0005-0000-0000-0000EF1C0000}"/>
    <cellStyle name="40% - Accent2 2 3 2 5 2 2 2" xfId="7270" xr:uid="{00000000-0005-0000-0000-0000F01C0000}"/>
    <cellStyle name="40% - Accent2 2 3 2 5 2 3" xfId="7271" xr:uid="{00000000-0005-0000-0000-0000F11C0000}"/>
    <cellStyle name="40% - Accent2 2 3 2 5 3" xfId="7272" xr:uid="{00000000-0005-0000-0000-0000F21C0000}"/>
    <cellStyle name="40% - Accent2 2 3 2 5 3 2" xfId="7273" xr:uid="{00000000-0005-0000-0000-0000F31C0000}"/>
    <cellStyle name="40% - Accent2 2 3 2 5 4" xfId="7274" xr:uid="{00000000-0005-0000-0000-0000F41C0000}"/>
    <cellStyle name="40% - Accent2 2 3 2 6" xfId="7275" xr:uid="{00000000-0005-0000-0000-0000F51C0000}"/>
    <cellStyle name="40% - Accent2 2 3 2 6 2" xfId="7276" xr:uid="{00000000-0005-0000-0000-0000F61C0000}"/>
    <cellStyle name="40% - Accent2 2 3 2 6 2 2" xfId="7277" xr:uid="{00000000-0005-0000-0000-0000F71C0000}"/>
    <cellStyle name="40% - Accent2 2 3 2 6 3" xfId="7278" xr:uid="{00000000-0005-0000-0000-0000F81C0000}"/>
    <cellStyle name="40% - Accent2 2 3 2 7" xfId="7279" xr:uid="{00000000-0005-0000-0000-0000F91C0000}"/>
    <cellStyle name="40% - Accent2 2 3 2 7 2" xfId="7280" xr:uid="{00000000-0005-0000-0000-0000FA1C0000}"/>
    <cellStyle name="40% - Accent2 2 3 2 8" xfId="7281" xr:uid="{00000000-0005-0000-0000-0000FB1C0000}"/>
    <cellStyle name="40% - Accent2 2 3 3" xfId="7282" xr:uid="{00000000-0005-0000-0000-0000FC1C0000}"/>
    <cellStyle name="40% - Accent2 2 3 3 2" xfId="7283" xr:uid="{00000000-0005-0000-0000-0000FD1C0000}"/>
    <cellStyle name="40% - Accent2 2 3 3 2 2" xfId="7284" xr:uid="{00000000-0005-0000-0000-0000FE1C0000}"/>
    <cellStyle name="40% - Accent2 2 3 3 2 2 2" xfId="7285" xr:uid="{00000000-0005-0000-0000-0000FF1C0000}"/>
    <cellStyle name="40% - Accent2 2 3 3 2 2 2 2" xfId="7286" xr:uid="{00000000-0005-0000-0000-0000001D0000}"/>
    <cellStyle name="40% - Accent2 2 3 3 2 2 2 2 2" xfId="7287" xr:uid="{00000000-0005-0000-0000-0000011D0000}"/>
    <cellStyle name="40% - Accent2 2 3 3 2 2 2 3" xfId="7288" xr:uid="{00000000-0005-0000-0000-0000021D0000}"/>
    <cellStyle name="40% - Accent2 2 3 3 2 2 3" xfId="7289" xr:uid="{00000000-0005-0000-0000-0000031D0000}"/>
    <cellStyle name="40% - Accent2 2 3 3 2 2 3 2" xfId="7290" xr:uid="{00000000-0005-0000-0000-0000041D0000}"/>
    <cellStyle name="40% - Accent2 2 3 3 2 2 4" xfId="7291" xr:uid="{00000000-0005-0000-0000-0000051D0000}"/>
    <cellStyle name="40% - Accent2 2 3 3 2 3" xfId="7292" xr:uid="{00000000-0005-0000-0000-0000061D0000}"/>
    <cellStyle name="40% - Accent2 2 3 3 2 3 2" xfId="7293" xr:uid="{00000000-0005-0000-0000-0000071D0000}"/>
    <cellStyle name="40% - Accent2 2 3 3 2 3 2 2" xfId="7294" xr:uid="{00000000-0005-0000-0000-0000081D0000}"/>
    <cellStyle name="40% - Accent2 2 3 3 2 3 3" xfId="7295" xr:uid="{00000000-0005-0000-0000-0000091D0000}"/>
    <cellStyle name="40% - Accent2 2 3 3 2 4" xfId="7296" xr:uid="{00000000-0005-0000-0000-00000A1D0000}"/>
    <cellStyle name="40% - Accent2 2 3 3 2 4 2" xfId="7297" xr:uid="{00000000-0005-0000-0000-00000B1D0000}"/>
    <cellStyle name="40% - Accent2 2 3 3 2 5" xfId="7298" xr:uid="{00000000-0005-0000-0000-00000C1D0000}"/>
    <cellStyle name="40% - Accent2 2 3 3 3" xfId="7299" xr:uid="{00000000-0005-0000-0000-00000D1D0000}"/>
    <cellStyle name="40% - Accent2 2 3 3 3 2" xfId="7300" xr:uid="{00000000-0005-0000-0000-00000E1D0000}"/>
    <cellStyle name="40% - Accent2 2 3 3 3 2 2" xfId="7301" xr:uid="{00000000-0005-0000-0000-00000F1D0000}"/>
    <cellStyle name="40% - Accent2 2 3 3 3 2 2 2" xfId="7302" xr:uid="{00000000-0005-0000-0000-0000101D0000}"/>
    <cellStyle name="40% - Accent2 2 3 3 3 2 2 2 2" xfId="7303" xr:uid="{00000000-0005-0000-0000-0000111D0000}"/>
    <cellStyle name="40% - Accent2 2 3 3 3 2 2 3" xfId="7304" xr:uid="{00000000-0005-0000-0000-0000121D0000}"/>
    <cellStyle name="40% - Accent2 2 3 3 3 2 3" xfId="7305" xr:uid="{00000000-0005-0000-0000-0000131D0000}"/>
    <cellStyle name="40% - Accent2 2 3 3 3 2 3 2" xfId="7306" xr:uid="{00000000-0005-0000-0000-0000141D0000}"/>
    <cellStyle name="40% - Accent2 2 3 3 3 2 4" xfId="7307" xr:uid="{00000000-0005-0000-0000-0000151D0000}"/>
    <cellStyle name="40% - Accent2 2 3 3 3 3" xfId="7308" xr:uid="{00000000-0005-0000-0000-0000161D0000}"/>
    <cellStyle name="40% - Accent2 2 3 3 3 3 2" xfId="7309" xr:uid="{00000000-0005-0000-0000-0000171D0000}"/>
    <cellStyle name="40% - Accent2 2 3 3 3 3 2 2" xfId="7310" xr:uid="{00000000-0005-0000-0000-0000181D0000}"/>
    <cellStyle name="40% - Accent2 2 3 3 3 3 3" xfId="7311" xr:uid="{00000000-0005-0000-0000-0000191D0000}"/>
    <cellStyle name="40% - Accent2 2 3 3 3 4" xfId="7312" xr:uid="{00000000-0005-0000-0000-00001A1D0000}"/>
    <cellStyle name="40% - Accent2 2 3 3 3 4 2" xfId="7313" xr:uid="{00000000-0005-0000-0000-00001B1D0000}"/>
    <cellStyle name="40% - Accent2 2 3 3 3 5" xfId="7314" xr:uid="{00000000-0005-0000-0000-00001C1D0000}"/>
    <cellStyle name="40% - Accent2 2 3 3 4" xfId="7315" xr:uid="{00000000-0005-0000-0000-00001D1D0000}"/>
    <cellStyle name="40% - Accent2 2 3 3 4 2" xfId="7316" xr:uid="{00000000-0005-0000-0000-00001E1D0000}"/>
    <cellStyle name="40% - Accent2 2 3 3 4 2 2" xfId="7317" xr:uid="{00000000-0005-0000-0000-00001F1D0000}"/>
    <cellStyle name="40% - Accent2 2 3 3 4 2 2 2" xfId="7318" xr:uid="{00000000-0005-0000-0000-0000201D0000}"/>
    <cellStyle name="40% - Accent2 2 3 3 4 2 3" xfId="7319" xr:uid="{00000000-0005-0000-0000-0000211D0000}"/>
    <cellStyle name="40% - Accent2 2 3 3 4 3" xfId="7320" xr:uid="{00000000-0005-0000-0000-0000221D0000}"/>
    <cellStyle name="40% - Accent2 2 3 3 4 3 2" xfId="7321" xr:uid="{00000000-0005-0000-0000-0000231D0000}"/>
    <cellStyle name="40% - Accent2 2 3 3 4 4" xfId="7322" xr:uid="{00000000-0005-0000-0000-0000241D0000}"/>
    <cellStyle name="40% - Accent2 2 3 3 5" xfId="7323" xr:uid="{00000000-0005-0000-0000-0000251D0000}"/>
    <cellStyle name="40% - Accent2 2 3 3 5 2" xfId="7324" xr:uid="{00000000-0005-0000-0000-0000261D0000}"/>
    <cellStyle name="40% - Accent2 2 3 3 5 2 2" xfId="7325" xr:uid="{00000000-0005-0000-0000-0000271D0000}"/>
    <cellStyle name="40% - Accent2 2 3 3 5 3" xfId="7326" xr:uid="{00000000-0005-0000-0000-0000281D0000}"/>
    <cellStyle name="40% - Accent2 2 3 3 6" xfId="7327" xr:uid="{00000000-0005-0000-0000-0000291D0000}"/>
    <cellStyle name="40% - Accent2 2 3 3 6 2" xfId="7328" xr:uid="{00000000-0005-0000-0000-00002A1D0000}"/>
    <cellStyle name="40% - Accent2 2 3 3 7" xfId="7329" xr:uid="{00000000-0005-0000-0000-00002B1D0000}"/>
    <cellStyle name="40% - Accent2 2 3 4" xfId="7330" xr:uid="{00000000-0005-0000-0000-00002C1D0000}"/>
    <cellStyle name="40% - Accent2 2 3 4 2" xfId="7331" xr:uid="{00000000-0005-0000-0000-00002D1D0000}"/>
    <cellStyle name="40% - Accent2 2 3 4 2 2" xfId="7332" xr:uid="{00000000-0005-0000-0000-00002E1D0000}"/>
    <cellStyle name="40% - Accent2 2 3 4 2 2 2" xfId="7333" xr:uid="{00000000-0005-0000-0000-00002F1D0000}"/>
    <cellStyle name="40% - Accent2 2 3 4 2 2 2 2" xfId="7334" xr:uid="{00000000-0005-0000-0000-0000301D0000}"/>
    <cellStyle name="40% - Accent2 2 3 4 2 2 3" xfId="7335" xr:uid="{00000000-0005-0000-0000-0000311D0000}"/>
    <cellStyle name="40% - Accent2 2 3 4 2 3" xfId="7336" xr:uid="{00000000-0005-0000-0000-0000321D0000}"/>
    <cellStyle name="40% - Accent2 2 3 4 2 3 2" xfId="7337" xr:uid="{00000000-0005-0000-0000-0000331D0000}"/>
    <cellStyle name="40% - Accent2 2 3 4 2 4" xfId="7338" xr:uid="{00000000-0005-0000-0000-0000341D0000}"/>
    <cellStyle name="40% - Accent2 2 3 4 3" xfId="7339" xr:uid="{00000000-0005-0000-0000-0000351D0000}"/>
    <cellStyle name="40% - Accent2 2 3 4 3 2" xfId="7340" xr:uid="{00000000-0005-0000-0000-0000361D0000}"/>
    <cellStyle name="40% - Accent2 2 3 4 3 2 2" xfId="7341" xr:uid="{00000000-0005-0000-0000-0000371D0000}"/>
    <cellStyle name="40% - Accent2 2 3 4 3 3" xfId="7342" xr:uid="{00000000-0005-0000-0000-0000381D0000}"/>
    <cellStyle name="40% - Accent2 2 3 4 4" xfId="7343" xr:uid="{00000000-0005-0000-0000-0000391D0000}"/>
    <cellStyle name="40% - Accent2 2 3 4 4 2" xfId="7344" xr:uid="{00000000-0005-0000-0000-00003A1D0000}"/>
    <cellStyle name="40% - Accent2 2 3 4 5" xfId="7345" xr:uid="{00000000-0005-0000-0000-00003B1D0000}"/>
    <cellStyle name="40% - Accent2 2 3 5" xfId="7346" xr:uid="{00000000-0005-0000-0000-00003C1D0000}"/>
    <cellStyle name="40% - Accent2 2 3 5 2" xfId="7347" xr:uid="{00000000-0005-0000-0000-00003D1D0000}"/>
    <cellStyle name="40% - Accent2 2 3 5 2 2" xfId="7348" xr:uid="{00000000-0005-0000-0000-00003E1D0000}"/>
    <cellStyle name="40% - Accent2 2 3 5 2 2 2" xfId="7349" xr:uid="{00000000-0005-0000-0000-00003F1D0000}"/>
    <cellStyle name="40% - Accent2 2 3 5 2 2 2 2" xfId="7350" xr:uid="{00000000-0005-0000-0000-0000401D0000}"/>
    <cellStyle name="40% - Accent2 2 3 5 2 2 3" xfId="7351" xr:uid="{00000000-0005-0000-0000-0000411D0000}"/>
    <cellStyle name="40% - Accent2 2 3 5 2 3" xfId="7352" xr:uid="{00000000-0005-0000-0000-0000421D0000}"/>
    <cellStyle name="40% - Accent2 2 3 5 2 3 2" xfId="7353" xr:uid="{00000000-0005-0000-0000-0000431D0000}"/>
    <cellStyle name="40% - Accent2 2 3 5 2 4" xfId="7354" xr:uid="{00000000-0005-0000-0000-0000441D0000}"/>
    <cellStyle name="40% - Accent2 2 3 5 3" xfId="7355" xr:uid="{00000000-0005-0000-0000-0000451D0000}"/>
    <cellStyle name="40% - Accent2 2 3 5 3 2" xfId="7356" xr:uid="{00000000-0005-0000-0000-0000461D0000}"/>
    <cellStyle name="40% - Accent2 2 3 5 3 2 2" xfId="7357" xr:uid="{00000000-0005-0000-0000-0000471D0000}"/>
    <cellStyle name="40% - Accent2 2 3 5 3 3" xfId="7358" xr:uid="{00000000-0005-0000-0000-0000481D0000}"/>
    <cellStyle name="40% - Accent2 2 3 5 4" xfId="7359" xr:uid="{00000000-0005-0000-0000-0000491D0000}"/>
    <cellStyle name="40% - Accent2 2 3 5 4 2" xfId="7360" xr:uid="{00000000-0005-0000-0000-00004A1D0000}"/>
    <cellStyle name="40% - Accent2 2 3 5 5" xfId="7361" xr:uid="{00000000-0005-0000-0000-00004B1D0000}"/>
    <cellStyle name="40% - Accent2 2 3 6" xfId="7362" xr:uid="{00000000-0005-0000-0000-00004C1D0000}"/>
    <cellStyle name="40% - Accent2 2 3 6 2" xfId="7363" xr:uid="{00000000-0005-0000-0000-00004D1D0000}"/>
    <cellStyle name="40% - Accent2 2 3 6 2 2" xfId="7364" xr:uid="{00000000-0005-0000-0000-00004E1D0000}"/>
    <cellStyle name="40% - Accent2 2 3 6 2 2 2" xfId="7365" xr:uid="{00000000-0005-0000-0000-00004F1D0000}"/>
    <cellStyle name="40% - Accent2 2 3 6 2 3" xfId="7366" xr:uid="{00000000-0005-0000-0000-0000501D0000}"/>
    <cellStyle name="40% - Accent2 2 3 6 3" xfId="7367" xr:uid="{00000000-0005-0000-0000-0000511D0000}"/>
    <cellStyle name="40% - Accent2 2 3 6 3 2" xfId="7368" xr:uid="{00000000-0005-0000-0000-0000521D0000}"/>
    <cellStyle name="40% - Accent2 2 3 6 4" xfId="7369" xr:uid="{00000000-0005-0000-0000-0000531D0000}"/>
    <cellStyle name="40% - Accent2 2 3 7" xfId="7370" xr:uid="{00000000-0005-0000-0000-0000541D0000}"/>
    <cellStyle name="40% - Accent2 2 3 7 2" xfId="7371" xr:uid="{00000000-0005-0000-0000-0000551D0000}"/>
    <cellStyle name="40% - Accent2 2 3 7 2 2" xfId="7372" xr:uid="{00000000-0005-0000-0000-0000561D0000}"/>
    <cellStyle name="40% - Accent2 2 3 7 3" xfId="7373" xr:uid="{00000000-0005-0000-0000-0000571D0000}"/>
    <cellStyle name="40% - Accent2 2 3 8" xfId="7374" xr:uid="{00000000-0005-0000-0000-0000581D0000}"/>
    <cellStyle name="40% - Accent2 2 3 8 2" xfId="7375" xr:uid="{00000000-0005-0000-0000-0000591D0000}"/>
    <cellStyle name="40% - Accent2 2 3 9" xfId="7376" xr:uid="{00000000-0005-0000-0000-00005A1D0000}"/>
    <cellStyle name="40% - Accent2 2 4" xfId="7377" xr:uid="{00000000-0005-0000-0000-00005B1D0000}"/>
    <cellStyle name="40% - Accent2 2 4 2" xfId="7378" xr:uid="{00000000-0005-0000-0000-00005C1D0000}"/>
    <cellStyle name="40% - Accent2 2 4 2 2" xfId="7379" xr:uid="{00000000-0005-0000-0000-00005D1D0000}"/>
    <cellStyle name="40% - Accent2 2 4 2 2 2" xfId="7380" xr:uid="{00000000-0005-0000-0000-00005E1D0000}"/>
    <cellStyle name="40% - Accent2 2 4 2 2 2 2" xfId="7381" xr:uid="{00000000-0005-0000-0000-00005F1D0000}"/>
    <cellStyle name="40% - Accent2 2 4 2 2 2 2 2" xfId="7382" xr:uid="{00000000-0005-0000-0000-0000601D0000}"/>
    <cellStyle name="40% - Accent2 2 4 2 2 2 2 2 2" xfId="7383" xr:uid="{00000000-0005-0000-0000-0000611D0000}"/>
    <cellStyle name="40% - Accent2 2 4 2 2 2 2 2 2 2" xfId="7384" xr:uid="{00000000-0005-0000-0000-0000621D0000}"/>
    <cellStyle name="40% - Accent2 2 4 2 2 2 2 2 3" xfId="7385" xr:uid="{00000000-0005-0000-0000-0000631D0000}"/>
    <cellStyle name="40% - Accent2 2 4 2 2 2 2 3" xfId="7386" xr:uid="{00000000-0005-0000-0000-0000641D0000}"/>
    <cellStyle name="40% - Accent2 2 4 2 2 2 2 3 2" xfId="7387" xr:uid="{00000000-0005-0000-0000-0000651D0000}"/>
    <cellStyle name="40% - Accent2 2 4 2 2 2 2 4" xfId="7388" xr:uid="{00000000-0005-0000-0000-0000661D0000}"/>
    <cellStyle name="40% - Accent2 2 4 2 2 2 3" xfId="7389" xr:uid="{00000000-0005-0000-0000-0000671D0000}"/>
    <cellStyle name="40% - Accent2 2 4 2 2 2 3 2" xfId="7390" xr:uid="{00000000-0005-0000-0000-0000681D0000}"/>
    <cellStyle name="40% - Accent2 2 4 2 2 2 3 2 2" xfId="7391" xr:uid="{00000000-0005-0000-0000-0000691D0000}"/>
    <cellStyle name="40% - Accent2 2 4 2 2 2 3 3" xfId="7392" xr:uid="{00000000-0005-0000-0000-00006A1D0000}"/>
    <cellStyle name="40% - Accent2 2 4 2 2 2 4" xfId="7393" xr:uid="{00000000-0005-0000-0000-00006B1D0000}"/>
    <cellStyle name="40% - Accent2 2 4 2 2 2 4 2" xfId="7394" xr:uid="{00000000-0005-0000-0000-00006C1D0000}"/>
    <cellStyle name="40% - Accent2 2 4 2 2 2 5" xfId="7395" xr:uid="{00000000-0005-0000-0000-00006D1D0000}"/>
    <cellStyle name="40% - Accent2 2 4 2 2 3" xfId="7396" xr:uid="{00000000-0005-0000-0000-00006E1D0000}"/>
    <cellStyle name="40% - Accent2 2 4 2 2 3 2" xfId="7397" xr:uid="{00000000-0005-0000-0000-00006F1D0000}"/>
    <cellStyle name="40% - Accent2 2 4 2 2 3 2 2" xfId="7398" xr:uid="{00000000-0005-0000-0000-0000701D0000}"/>
    <cellStyle name="40% - Accent2 2 4 2 2 3 2 2 2" xfId="7399" xr:uid="{00000000-0005-0000-0000-0000711D0000}"/>
    <cellStyle name="40% - Accent2 2 4 2 2 3 2 2 2 2" xfId="7400" xr:uid="{00000000-0005-0000-0000-0000721D0000}"/>
    <cellStyle name="40% - Accent2 2 4 2 2 3 2 2 3" xfId="7401" xr:uid="{00000000-0005-0000-0000-0000731D0000}"/>
    <cellStyle name="40% - Accent2 2 4 2 2 3 2 3" xfId="7402" xr:uid="{00000000-0005-0000-0000-0000741D0000}"/>
    <cellStyle name="40% - Accent2 2 4 2 2 3 2 3 2" xfId="7403" xr:uid="{00000000-0005-0000-0000-0000751D0000}"/>
    <cellStyle name="40% - Accent2 2 4 2 2 3 2 4" xfId="7404" xr:uid="{00000000-0005-0000-0000-0000761D0000}"/>
    <cellStyle name="40% - Accent2 2 4 2 2 3 3" xfId="7405" xr:uid="{00000000-0005-0000-0000-0000771D0000}"/>
    <cellStyle name="40% - Accent2 2 4 2 2 3 3 2" xfId="7406" xr:uid="{00000000-0005-0000-0000-0000781D0000}"/>
    <cellStyle name="40% - Accent2 2 4 2 2 3 3 2 2" xfId="7407" xr:uid="{00000000-0005-0000-0000-0000791D0000}"/>
    <cellStyle name="40% - Accent2 2 4 2 2 3 3 3" xfId="7408" xr:uid="{00000000-0005-0000-0000-00007A1D0000}"/>
    <cellStyle name="40% - Accent2 2 4 2 2 3 4" xfId="7409" xr:uid="{00000000-0005-0000-0000-00007B1D0000}"/>
    <cellStyle name="40% - Accent2 2 4 2 2 3 4 2" xfId="7410" xr:uid="{00000000-0005-0000-0000-00007C1D0000}"/>
    <cellStyle name="40% - Accent2 2 4 2 2 3 5" xfId="7411" xr:uid="{00000000-0005-0000-0000-00007D1D0000}"/>
    <cellStyle name="40% - Accent2 2 4 2 2 4" xfId="7412" xr:uid="{00000000-0005-0000-0000-00007E1D0000}"/>
    <cellStyle name="40% - Accent2 2 4 2 2 4 2" xfId="7413" xr:uid="{00000000-0005-0000-0000-00007F1D0000}"/>
    <cellStyle name="40% - Accent2 2 4 2 2 4 2 2" xfId="7414" xr:uid="{00000000-0005-0000-0000-0000801D0000}"/>
    <cellStyle name="40% - Accent2 2 4 2 2 4 2 2 2" xfId="7415" xr:uid="{00000000-0005-0000-0000-0000811D0000}"/>
    <cellStyle name="40% - Accent2 2 4 2 2 4 2 3" xfId="7416" xr:uid="{00000000-0005-0000-0000-0000821D0000}"/>
    <cellStyle name="40% - Accent2 2 4 2 2 4 3" xfId="7417" xr:uid="{00000000-0005-0000-0000-0000831D0000}"/>
    <cellStyle name="40% - Accent2 2 4 2 2 4 3 2" xfId="7418" xr:uid="{00000000-0005-0000-0000-0000841D0000}"/>
    <cellStyle name="40% - Accent2 2 4 2 2 4 4" xfId="7419" xr:uid="{00000000-0005-0000-0000-0000851D0000}"/>
    <cellStyle name="40% - Accent2 2 4 2 2 5" xfId="7420" xr:uid="{00000000-0005-0000-0000-0000861D0000}"/>
    <cellStyle name="40% - Accent2 2 4 2 2 5 2" xfId="7421" xr:uid="{00000000-0005-0000-0000-0000871D0000}"/>
    <cellStyle name="40% - Accent2 2 4 2 2 5 2 2" xfId="7422" xr:uid="{00000000-0005-0000-0000-0000881D0000}"/>
    <cellStyle name="40% - Accent2 2 4 2 2 5 3" xfId="7423" xr:uid="{00000000-0005-0000-0000-0000891D0000}"/>
    <cellStyle name="40% - Accent2 2 4 2 2 6" xfId="7424" xr:uid="{00000000-0005-0000-0000-00008A1D0000}"/>
    <cellStyle name="40% - Accent2 2 4 2 2 6 2" xfId="7425" xr:uid="{00000000-0005-0000-0000-00008B1D0000}"/>
    <cellStyle name="40% - Accent2 2 4 2 2 7" xfId="7426" xr:uid="{00000000-0005-0000-0000-00008C1D0000}"/>
    <cellStyle name="40% - Accent2 2 4 2 3" xfId="7427" xr:uid="{00000000-0005-0000-0000-00008D1D0000}"/>
    <cellStyle name="40% - Accent2 2 4 2 3 2" xfId="7428" xr:uid="{00000000-0005-0000-0000-00008E1D0000}"/>
    <cellStyle name="40% - Accent2 2 4 2 3 2 2" xfId="7429" xr:uid="{00000000-0005-0000-0000-00008F1D0000}"/>
    <cellStyle name="40% - Accent2 2 4 2 3 2 2 2" xfId="7430" xr:uid="{00000000-0005-0000-0000-0000901D0000}"/>
    <cellStyle name="40% - Accent2 2 4 2 3 2 2 2 2" xfId="7431" xr:uid="{00000000-0005-0000-0000-0000911D0000}"/>
    <cellStyle name="40% - Accent2 2 4 2 3 2 2 3" xfId="7432" xr:uid="{00000000-0005-0000-0000-0000921D0000}"/>
    <cellStyle name="40% - Accent2 2 4 2 3 2 3" xfId="7433" xr:uid="{00000000-0005-0000-0000-0000931D0000}"/>
    <cellStyle name="40% - Accent2 2 4 2 3 2 3 2" xfId="7434" xr:uid="{00000000-0005-0000-0000-0000941D0000}"/>
    <cellStyle name="40% - Accent2 2 4 2 3 2 4" xfId="7435" xr:uid="{00000000-0005-0000-0000-0000951D0000}"/>
    <cellStyle name="40% - Accent2 2 4 2 3 3" xfId="7436" xr:uid="{00000000-0005-0000-0000-0000961D0000}"/>
    <cellStyle name="40% - Accent2 2 4 2 3 3 2" xfId="7437" xr:uid="{00000000-0005-0000-0000-0000971D0000}"/>
    <cellStyle name="40% - Accent2 2 4 2 3 3 2 2" xfId="7438" xr:uid="{00000000-0005-0000-0000-0000981D0000}"/>
    <cellStyle name="40% - Accent2 2 4 2 3 3 3" xfId="7439" xr:uid="{00000000-0005-0000-0000-0000991D0000}"/>
    <cellStyle name="40% - Accent2 2 4 2 3 4" xfId="7440" xr:uid="{00000000-0005-0000-0000-00009A1D0000}"/>
    <cellStyle name="40% - Accent2 2 4 2 3 4 2" xfId="7441" xr:uid="{00000000-0005-0000-0000-00009B1D0000}"/>
    <cellStyle name="40% - Accent2 2 4 2 3 5" xfId="7442" xr:uid="{00000000-0005-0000-0000-00009C1D0000}"/>
    <cellStyle name="40% - Accent2 2 4 2 4" xfId="7443" xr:uid="{00000000-0005-0000-0000-00009D1D0000}"/>
    <cellStyle name="40% - Accent2 2 4 2 4 2" xfId="7444" xr:uid="{00000000-0005-0000-0000-00009E1D0000}"/>
    <cellStyle name="40% - Accent2 2 4 2 4 2 2" xfId="7445" xr:uid="{00000000-0005-0000-0000-00009F1D0000}"/>
    <cellStyle name="40% - Accent2 2 4 2 4 2 2 2" xfId="7446" xr:uid="{00000000-0005-0000-0000-0000A01D0000}"/>
    <cellStyle name="40% - Accent2 2 4 2 4 2 2 2 2" xfId="7447" xr:uid="{00000000-0005-0000-0000-0000A11D0000}"/>
    <cellStyle name="40% - Accent2 2 4 2 4 2 2 3" xfId="7448" xr:uid="{00000000-0005-0000-0000-0000A21D0000}"/>
    <cellStyle name="40% - Accent2 2 4 2 4 2 3" xfId="7449" xr:uid="{00000000-0005-0000-0000-0000A31D0000}"/>
    <cellStyle name="40% - Accent2 2 4 2 4 2 3 2" xfId="7450" xr:uid="{00000000-0005-0000-0000-0000A41D0000}"/>
    <cellStyle name="40% - Accent2 2 4 2 4 2 4" xfId="7451" xr:uid="{00000000-0005-0000-0000-0000A51D0000}"/>
    <cellStyle name="40% - Accent2 2 4 2 4 3" xfId="7452" xr:uid="{00000000-0005-0000-0000-0000A61D0000}"/>
    <cellStyle name="40% - Accent2 2 4 2 4 3 2" xfId="7453" xr:uid="{00000000-0005-0000-0000-0000A71D0000}"/>
    <cellStyle name="40% - Accent2 2 4 2 4 3 2 2" xfId="7454" xr:uid="{00000000-0005-0000-0000-0000A81D0000}"/>
    <cellStyle name="40% - Accent2 2 4 2 4 3 3" xfId="7455" xr:uid="{00000000-0005-0000-0000-0000A91D0000}"/>
    <cellStyle name="40% - Accent2 2 4 2 4 4" xfId="7456" xr:uid="{00000000-0005-0000-0000-0000AA1D0000}"/>
    <cellStyle name="40% - Accent2 2 4 2 4 4 2" xfId="7457" xr:uid="{00000000-0005-0000-0000-0000AB1D0000}"/>
    <cellStyle name="40% - Accent2 2 4 2 4 5" xfId="7458" xr:uid="{00000000-0005-0000-0000-0000AC1D0000}"/>
    <cellStyle name="40% - Accent2 2 4 2 5" xfId="7459" xr:uid="{00000000-0005-0000-0000-0000AD1D0000}"/>
    <cellStyle name="40% - Accent2 2 4 2 5 2" xfId="7460" xr:uid="{00000000-0005-0000-0000-0000AE1D0000}"/>
    <cellStyle name="40% - Accent2 2 4 2 5 2 2" xfId="7461" xr:uid="{00000000-0005-0000-0000-0000AF1D0000}"/>
    <cellStyle name="40% - Accent2 2 4 2 5 2 2 2" xfId="7462" xr:uid="{00000000-0005-0000-0000-0000B01D0000}"/>
    <cellStyle name="40% - Accent2 2 4 2 5 2 3" xfId="7463" xr:uid="{00000000-0005-0000-0000-0000B11D0000}"/>
    <cellStyle name="40% - Accent2 2 4 2 5 3" xfId="7464" xr:uid="{00000000-0005-0000-0000-0000B21D0000}"/>
    <cellStyle name="40% - Accent2 2 4 2 5 3 2" xfId="7465" xr:uid="{00000000-0005-0000-0000-0000B31D0000}"/>
    <cellStyle name="40% - Accent2 2 4 2 5 4" xfId="7466" xr:uid="{00000000-0005-0000-0000-0000B41D0000}"/>
    <cellStyle name="40% - Accent2 2 4 2 6" xfId="7467" xr:uid="{00000000-0005-0000-0000-0000B51D0000}"/>
    <cellStyle name="40% - Accent2 2 4 2 6 2" xfId="7468" xr:uid="{00000000-0005-0000-0000-0000B61D0000}"/>
    <cellStyle name="40% - Accent2 2 4 2 6 2 2" xfId="7469" xr:uid="{00000000-0005-0000-0000-0000B71D0000}"/>
    <cellStyle name="40% - Accent2 2 4 2 6 3" xfId="7470" xr:uid="{00000000-0005-0000-0000-0000B81D0000}"/>
    <cellStyle name="40% - Accent2 2 4 2 7" xfId="7471" xr:uid="{00000000-0005-0000-0000-0000B91D0000}"/>
    <cellStyle name="40% - Accent2 2 4 2 7 2" xfId="7472" xr:uid="{00000000-0005-0000-0000-0000BA1D0000}"/>
    <cellStyle name="40% - Accent2 2 4 2 8" xfId="7473" xr:uid="{00000000-0005-0000-0000-0000BB1D0000}"/>
    <cellStyle name="40% - Accent2 2 4 3" xfId="7474" xr:uid="{00000000-0005-0000-0000-0000BC1D0000}"/>
    <cellStyle name="40% - Accent2 2 4 3 2" xfId="7475" xr:uid="{00000000-0005-0000-0000-0000BD1D0000}"/>
    <cellStyle name="40% - Accent2 2 4 3 2 2" xfId="7476" xr:uid="{00000000-0005-0000-0000-0000BE1D0000}"/>
    <cellStyle name="40% - Accent2 2 4 3 2 2 2" xfId="7477" xr:uid="{00000000-0005-0000-0000-0000BF1D0000}"/>
    <cellStyle name="40% - Accent2 2 4 3 2 2 2 2" xfId="7478" xr:uid="{00000000-0005-0000-0000-0000C01D0000}"/>
    <cellStyle name="40% - Accent2 2 4 3 2 2 2 2 2" xfId="7479" xr:uid="{00000000-0005-0000-0000-0000C11D0000}"/>
    <cellStyle name="40% - Accent2 2 4 3 2 2 2 3" xfId="7480" xr:uid="{00000000-0005-0000-0000-0000C21D0000}"/>
    <cellStyle name="40% - Accent2 2 4 3 2 2 3" xfId="7481" xr:uid="{00000000-0005-0000-0000-0000C31D0000}"/>
    <cellStyle name="40% - Accent2 2 4 3 2 2 3 2" xfId="7482" xr:uid="{00000000-0005-0000-0000-0000C41D0000}"/>
    <cellStyle name="40% - Accent2 2 4 3 2 2 4" xfId="7483" xr:uid="{00000000-0005-0000-0000-0000C51D0000}"/>
    <cellStyle name="40% - Accent2 2 4 3 2 3" xfId="7484" xr:uid="{00000000-0005-0000-0000-0000C61D0000}"/>
    <cellStyle name="40% - Accent2 2 4 3 2 3 2" xfId="7485" xr:uid="{00000000-0005-0000-0000-0000C71D0000}"/>
    <cellStyle name="40% - Accent2 2 4 3 2 3 2 2" xfId="7486" xr:uid="{00000000-0005-0000-0000-0000C81D0000}"/>
    <cellStyle name="40% - Accent2 2 4 3 2 3 3" xfId="7487" xr:uid="{00000000-0005-0000-0000-0000C91D0000}"/>
    <cellStyle name="40% - Accent2 2 4 3 2 4" xfId="7488" xr:uid="{00000000-0005-0000-0000-0000CA1D0000}"/>
    <cellStyle name="40% - Accent2 2 4 3 2 4 2" xfId="7489" xr:uid="{00000000-0005-0000-0000-0000CB1D0000}"/>
    <cellStyle name="40% - Accent2 2 4 3 2 5" xfId="7490" xr:uid="{00000000-0005-0000-0000-0000CC1D0000}"/>
    <cellStyle name="40% - Accent2 2 4 3 3" xfId="7491" xr:uid="{00000000-0005-0000-0000-0000CD1D0000}"/>
    <cellStyle name="40% - Accent2 2 4 3 3 2" xfId="7492" xr:uid="{00000000-0005-0000-0000-0000CE1D0000}"/>
    <cellStyle name="40% - Accent2 2 4 3 3 2 2" xfId="7493" xr:uid="{00000000-0005-0000-0000-0000CF1D0000}"/>
    <cellStyle name="40% - Accent2 2 4 3 3 2 2 2" xfId="7494" xr:uid="{00000000-0005-0000-0000-0000D01D0000}"/>
    <cellStyle name="40% - Accent2 2 4 3 3 2 2 2 2" xfId="7495" xr:uid="{00000000-0005-0000-0000-0000D11D0000}"/>
    <cellStyle name="40% - Accent2 2 4 3 3 2 2 3" xfId="7496" xr:uid="{00000000-0005-0000-0000-0000D21D0000}"/>
    <cellStyle name="40% - Accent2 2 4 3 3 2 3" xfId="7497" xr:uid="{00000000-0005-0000-0000-0000D31D0000}"/>
    <cellStyle name="40% - Accent2 2 4 3 3 2 3 2" xfId="7498" xr:uid="{00000000-0005-0000-0000-0000D41D0000}"/>
    <cellStyle name="40% - Accent2 2 4 3 3 2 4" xfId="7499" xr:uid="{00000000-0005-0000-0000-0000D51D0000}"/>
    <cellStyle name="40% - Accent2 2 4 3 3 3" xfId="7500" xr:uid="{00000000-0005-0000-0000-0000D61D0000}"/>
    <cellStyle name="40% - Accent2 2 4 3 3 3 2" xfId="7501" xr:uid="{00000000-0005-0000-0000-0000D71D0000}"/>
    <cellStyle name="40% - Accent2 2 4 3 3 3 2 2" xfId="7502" xr:uid="{00000000-0005-0000-0000-0000D81D0000}"/>
    <cellStyle name="40% - Accent2 2 4 3 3 3 3" xfId="7503" xr:uid="{00000000-0005-0000-0000-0000D91D0000}"/>
    <cellStyle name="40% - Accent2 2 4 3 3 4" xfId="7504" xr:uid="{00000000-0005-0000-0000-0000DA1D0000}"/>
    <cellStyle name="40% - Accent2 2 4 3 3 4 2" xfId="7505" xr:uid="{00000000-0005-0000-0000-0000DB1D0000}"/>
    <cellStyle name="40% - Accent2 2 4 3 3 5" xfId="7506" xr:uid="{00000000-0005-0000-0000-0000DC1D0000}"/>
    <cellStyle name="40% - Accent2 2 4 3 4" xfId="7507" xr:uid="{00000000-0005-0000-0000-0000DD1D0000}"/>
    <cellStyle name="40% - Accent2 2 4 3 4 2" xfId="7508" xr:uid="{00000000-0005-0000-0000-0000DE1D0000}"/>
    <cellStyle name="40% - Accent2 2 4 3 4 2 2" xfId="7509" xr:uid="{00000000-0005-0000-0000-0000DF1D0000}"/>
    <cellStyle name="40% - Accent2 2 4 3 4 2 2 2" xfId="7510" xr:uid="{00000000-0005-0000-0000-0000E01D0000}"/>
    <cellStyle name="40% - Accent2 2 4 3 4 2 3" xfId="7511" xr:uid="{00000000-0005-0000-0000-0000E11D0000}"/>
    <cellStyle name="40% - Accent2 2 4 3 4 3" xfId="7512" xr:uid="{00000000-0005-0000-0000-0000E21D0000}"/>
    <cellStyle name="40% - Accent2 2 4 3 4 3 2" xfId="7513" xr:uid="{00000000-0005-0000-0000-0000E31D0000}"/>
    <cellStyle name="40% - Accent2 2 4 3 4 4" xfId="7514" xr:uid="{00000000-0005-0000-0000-0000E41D0000}"/>
    <cellStyle name="40% - Accent2 2 4 3 5" xfId="7515" xr:uid="{00000000-0005-0000-0000-0000E51D0000}"/>
    <cellStyle name="40% - Accent2 2 4 3 5 2" xfId="7516" xr:uid="{00000000-0005-0000-0000-0000E61D0000}"/>
    <cellStyle name="40% - Accent2 2 4 3 5 2 2" xfId="7517" xr:uid="{00000000-0005-0000-0000-0000E71D0000}"/>
    <cellStyle name="40% - Accent2 2 4 3 5 3" xfId="7518" xr:uid="{00000000-0005-0000-0000-0000E81D0000}"/>
    <cellStyle name="40% - Accent2 2 4 3 6" xfId="7519" xr:uid="{00000000-0005-0000-0000-0000E91D0000}"/>
    <cellStyle name="40% - Accent2 2 4 3 6 2" xfId="7520" xr:uid="{00000000-0005-0000-0000-0000EA1D0000}"/>
    <cellStyle name="40% - Accent2 2 4 3 7" xfId="7521" xr:uid="{00000000-0005-0000-0000-0000EB1D0000}"/>
    <cellStyle name="40% - Accent2 2 4 4" xfId="7522" xr:uid="{00000000-0005-0000-0000-0000EC1D0000}"/>
    <cellStyle name="40% - Accent2 2 4 4 2" xfId="7523" xr:uid="{00000000-0005-0000-0000-0000ED1D0000}"/>
    <cellStyle name="40% - Accent2 2 4 4 2 2" xfId="7524" xr:uid="{00000000-0005-0000-0000-0000EE1D0000}"/>
    <cellStyle name="40% - Accent2 2 4 4 2 2 2" xfId="7525" xr:uid="{00000000-0005-0000-0000-0000EF1D0000}"/>
    <cellStyle name="40% - Accent2 2 4 4 2 2 2 2" xfId="7526" xr:uid="{00000000-0005-0000-0000-0000F01D0000}"/>
    <cellStyle name="40% - Accent2 2 4 4 2 2 3" xfId="7527" xr:uid="{00000000-0005-0000-0000-0000F11D0000}"/>
    <cellStyle name="40% - Accent2 2 4 4 2 3" xfId="7528" xr:uid="{00000000-0005-0000-0000-0000F21D0000}"/>
    <cellStyle name="40% - Accent2 2 4 4 2 3 2" xfId="7529" xr:uid="{00000000-0005-0000-0000-0000F31D0000}"/>
    <cellStyle name="40% - Accent2 2 4 4 2 4" xfId="7530" xr:uid="{00000000-0005-0000-0000-0000F41D0000}"/>
    <cellStyle name="40% - Accent2 2 4 4 3" xfId="7531" xr:uid="{00000000-0005-0000-0000-0000F51D0000}"/>
    <cellStyle name="40% - Accent2 2 4 4 3 2" xfId="7532" xr:uid="{00000000-0005-0000-0000-0000F61D0000}"/>
    <cellStyle name="40% - Accent2 2 4 4 3 2 2" xfId="7533" xr:uid="{00000000-0005-0000-0000-0000F71D0000}"/>
    <cellStyle name="40% - Accent2 2 4 4 3 3" xfId="7534" xr:uid="{00000000-0005-0000-0000-0000F81D0000}"/>
    <cellStyle name="40% - Accent2 2 4 4 4" xfId="7535" xr:uid="{00000000-0005-0000-0000-0000F91D0000}"/>
    <cellStyle name="40% - Accent2 2 4 4 4 2" xfId="7536" xr:uid="{00000000-0005-0000-0000-0000FA1D0000}"/>
    <cellStyle name="40% - Accent2 2 4 4 5" xfId="7537" xr:uid="{00000000-0005-0000-0000-0000FB1D0000}"/>
    <cellStyle name="40% - Accent2 2 4 5" xfId="7538" xr:uid="{00000000-0005-0000-0000-0000FC1D0000}"/>
    <cellStyle name="40% - Accent2 2 4 5 2" xfId="7539" xr:uid="{00000000-0005-0000-0000-0000FD1D0000}"/>
    <cellStyle name="40% - Accent2 2 4 5 2 2" xfId="7540" xr:uid="{00000000-0005-0000-0000-0000FE1D0000}"/>
    <cellStyle name="40% - Accent2 2 4 5 2 2 2" xfId="7541" xr:uid="{00000000-0005-0000-0000-0000FF1D0000}"/>
    <cellStyle name="40% - Accent2 2 4 5 2 2 2 2" xfId="7542" xr:uid="{00000000-0005-0000-0000-0000001E0000}"/>
    <cellStyle name="40% - Accent2 2 4 5 2 2 3" xfId="7543" xr:uid="{00000000-0005-0000-0000-0000011E0000}"/>
    <cellStyle name="40% - Accent2 2 4 5 2 3" xfId="7544" xr:uid="{00000000-0005-0000-0000-0000021E0000}"/>
    <cellStyle name="40% - Accent2 2 4 5 2 3 2" xfId="7545" xr:uid="{00000000-0005-0000-0000-0000031E0000}"/>
    <cellStyle name="40% - Accent2 2 4 5 2 4" xfId="7546" xr:uid="{00000000-0005-0000-0000-0000041E0000}"/>
    <cellStyle name="40% - Accent2 2 4 5 3" xfId="7547" xr:uid="{00000000-0005-0000-0000-0000051E0000}"/>
    <cellStyle name="40% - Accent2 2 4 5 3 2" xfId="7548" xr:uid="{00000000-0005-0000-0000-0000061E0000}"/>
    <cellStyle name="40% - Accent2 2 4 5 3 2 2" xfId="7549" xr:uid="{00000000-0005-0000-0000-0000071E0000}"/>
    <cellStyle name="40% - Accent2 2 4 5 3 3" xfId="7550" xr:uid="{00000000-0005-0000-0000-0000081E0000}"/>
    <cellStyle name="40% - Accent2 2 4 5 4" xfId="7551" xr:uid="{00000000-0005-0000-0000-0000091E0000}"/>
    <cellStyle name="40% - Accent2 2 4 5 4 2" xfId="7552" xr:uid="{00000000-0005-0000-0000-00000A1E0000}"/>
    <cellStyle name="40% - Accent2 2 4 5 5" xfId="7553" xr:uid="{00000000-0005-0000-0000-00000B1E0000}"/>
    <cellStyle name="40% - Accent2 2 4 6" xfId="7554" xr:uid="{00000000-0005-0000-0000-00000C1E0000}"/>
    <cellStyle name="40% - Accent2 2 4 6 2" xfId="7555" xr:uid="{00000000-0005-0000-0000-00000D1E0000}"/>
    <cellStyle name="40% - Accent2 2 4 6 2 2" xfId="7556" xr:uid="{00000000-0005-0000-0000-00000E1E0000}"/>
    <cellStyle name="40% - Accent2 2 4 6 2 2 2" xfId="7557" xr:uid="{00000000-0005-0000-0000-00000F1E0000}"/>
    <cellStyle name="40% - Accent2 2 4 6 2 3" xfId="7558" xr:uid="{00000000-0005-0000-0000-0000101E0000}"/>
    <cellStyle name="40% - Accent2 2 4 6 3" xfId="7559" xr:uid="{00000000-0005-0000-0000-0000111E0000}"/>
    <cellStyle name="40% - Accent2 2 4 6 3 2" xfId="7560" xr:uid="{00000000-0005-0000-0000-0000121E0000}"/>
    <cellStyle name="40% - Accent2 2 4 6 4" xfId="7561" xr:uid="{00000000-0005-0000-0000-0000131E0000}"/>
    <cellStyle name="40% - Accent2 2 4 7" xfId="7562" xr:uid="{00000000-0005-0000-0000-0000141E0000}"/>
    <cellStyle name="40% - Accent2 2 4 7 2" xfId="7563" xr:uid="{00000000-0005-0000-0000-0000151E0000}"/>
    <cellStyle name="40% - Accent2 2 4 7 2 2" xfId="7564" xr:uid="{00000000-0005-0000-0000-0000161E0000}"/>
    <cellStyle name="40% - Accent2 2 4 7 3" xfId="7565" xr:uid="{00000000-0005-0000-0000-0000171E0000}"/>
    <cellStyle name="40% - Accent2 2 4 8" xfId="7566" xr:uid="{00000000-0005-0000-0000-0000181E0000}"/>
    <cellStyle name="40% - Accent2 2 4 8 2" xfId="7567" xr:uid="{00000000-0005-0000-0000-0000191E0000}"/>
    <cellStyle name="40% - Accent2 2 4 9" xfId="7568" xr:uid="{00000000-0005-0000-0000-00001A1E0000}"/>
    <cellStyle name="40% - Accent2 2 5" xfId="7569" xr:uid="{00000000-0005-0000-0000-00001B1E0000}"/>
    <cellStyle name="40% - Accent2 2 5 2" xfId="7570" xr:uid="{00000000-0005-0000-0000-00001C1E0000}"/>
    <cellStyle name="40% - Accent2 2 5 2 2" xfId="7571" xr:uid="{00000000-0005-0000-0000-00001D1E0000}"/>
    <cellStyle name="40% - Accent2 2 5 2 2 2" xfId="7572" xr:uid="{00000000-0005-0000-0000-00001E1E0000}"/>
    <cellStyle name="40% - Accent2 2 5 2 2 2 2" xfId="7573" xr:uid="{00000000-0005-0000-0000-00001F1E0000}"/>
    <cellStyle name="40% - Accent2 2 5 2 2 2 2 2" xfId="7574" xr:uid="{00000000-0005-0000-0000-0000201E0000}"/>
    <cellStyle name="40% - Accent2 2 5 2 2 2 2 2 2" xfId="7575" xr:uid="{00000000-0005-0000-0000-0000211E0000}"/>
    <cellStyle name="40% - Accent2 2 5 2 2 2 2 2 2 2" xfId="7576" xr:uid="{00000000-0005-0000-0000-0000221E0000}"/>
    <cellStyle name="40% - Accent2 2 5 2 2 2 2 2 3" xfId="7577" xr:uid="{00000000-0005-0000-0000-0000231E0000}"/>
    <cellStyle name="40% - Accent2 2 5 2 2 2 2 3" xfId="7578" xr:uid="{00000000-0005-0000-0000-0000241E0000}"/>
    <cellStyle name="40% - Accent2 2 5 2 2 2 2 3 2" xfId="7579" xr:uid="{00000000-0005-0000-0000-0000251E0000}"/>
    <cellStyle name="40% - Accent2 2 5 2 2 2 2 4" xfId="7580" xr:uid="{00000000-0005-0000-0000-0000261E0000}"/>
    <cellStyle name="40% - Accent2 2 5 2 2 2 3" xfId="7581" xr:uid="{00000000-0005-0000-0000-0000271E0000}"/>
    <cellStyle name="40% - Accent2 2 5 2 2 2 3 2" xfId="7582" xr:uid="{00000000-0005-0000-0000-0000281E0000}"/>
    <cellStyle name="40% - Accent2 2 5 2 2 2 3 2 2" xfId="7583" xr:uid="{00000000-0005-0000-0000-0000291E0000}"/>
    <cellStyle name="40% - Accent2 2 5 2 2 2 3 3" xfId="7584" xr:uid="{00000000-0005-0000-0000-00002A1E0000}"/>
    <cellStyle name="40% - Accent2 2 5 2 2 2 4" xfId="7585" xr:uid="{00000000-0005-0000-0000-00002B1E0000}"/>
    <cellStyle name="40% - Accent2 2 5 2 2 2 4 2" xfId="7586" xr:uid="{00000000-0005-0000-0000-00002C1E0000}"/>
    <cellStyle name="40% - Accent2 2 5 2 2 2 5" xfId="7587" xr:uid="{00000000-0005-0000-0000-00002D1E0000}"/>
    <cellStyle name="40% - Accent2 2 5 2 2 3" xfId="7588" xr:uid="{00000000-0005-0000-0000-00002E1E0000}"/>
    <cellStyle name="40% - Accent2 2 5 2 2 3 2" xfId="7589" xr:uid="{00000000-0005-0000-0000-00002F1E0000}"/>
    <cellStyle name="40% - Accent2 2 5 2 2 3 2 2" xfId="7590" xr:uid="{00000000-0005-0000-0000-0000301E0000}"/>
    <cellStyle name="40% - Accent2 2 5 2 2 3 2 2 2" xfId="7591" xr:uid="{00000000-0005-0000-0000-0000311E0000}"/>
    <cellStyle name="40% - Accent2 2 5 2 2 3 2 2 2 2" xfId="7592" xr:uid="{00000000-0005-0000-0000-0000321E0000}"/>
    <cellStyle name="40% - Accent2 2 5 2 2 3 2 2 3" xfId="7593" xr:uid="{00000000-0005-0000-0000-0000331E0000}"/>
    <cellStyle name="40% - Accent2 2 5 2 2 3 2 3" xfId="7594" xr:uid="{00000000-0005-0000-0000-0000341E0000}"/>
    <cellStyle name="40% - Accent2 2 5 2 2 3 2 3 2" xfId="7595" xr:uid="{00000000-0005-0000-0000-0000351E0000}"/>
    <cellStyle name="40% - Accent2 2 5 2 2 3 2 4" xfId="7596" xr:uid="{00000000-0005-0000-0000-0000361E0000}"/>
    <cellStyle name="40% - Accent2 2 5 2 2 3 3" xfId="7597" xr:uid="{00000000-0005-0000-0000-0000371E0000}"/>
    <cellStyle name="40% - Accent2 2 5 2 2 3 3 2" xfId="7598" xr:uid="{00000000-0005-0000-0000-0000381E0000}"/>
    <cellStyle name="40% - Accent2 2 5 2 2 3 3 2 2" xfId="7599" xr:uid="{00000000-0005-0000-0000-0000391E0000}"/>
    <cellStyle name="40% - Accent2 2 5 2 2 3 3 3" xfId="7600" xr:uid="{00000000-0005-0000-0000-00003A1E0000}"/>
    <cellStyle name="40% - Accent2 2 5 2 2 3 4" xfId="7601" xr:uid="{00000000-0005-0000-0000-00003B1E0000}"/>
    <cellStyle name="40% - Accent2 2 5 2 2 3 4 2" xfId="7602" xr:uid="{00000000-0005-0000-0000-00003C1E0000}"/>
    <cellStyle name="40% - Accent2 2 5 2 2 3 5" xfId="7603" xr:uid="{00000000-0005-0000-0000-00003D1E0000}"/>
    <cellStyle name="40% - Accent2 2 5 2 2 4" xfId="7604" xr:uid="{00000000-0005-0000-0000-00003E1E0000}"/>
    <cellStyle name="40% - Accent2 2 5 2 2 4 2" xfId="7605" xr:uid="{00000000-0005-0000-0000-00003F1E0000}"/>
    <cellStyle name="40% - Accent2 2 5 2 2 4 2 2" xfId="7606" xr:uid="{00000000-0005-0000-0000-0000401E0000}"/>
    <cellStyle name="40% - Accent2 2 5 2 2 4 2 2 2" xfId="7607" xr:uid="{00000000-0005-0000-0000-0000411E0000}"/>
    <cellStyle name="40% - Accent2 2 5 2 2 4 2 3" xfId="7608" xr:uid="{00000000-0005-0000-0000-0000421E0000}"/>
    <cellStyle name="40% - Accent2 2 5 2 2 4 3" xfId="7609" xr:uid="{00000000-0005-0000-0000-0000431E0000}"/>
    <cellStyle name="40% - Accent2 2 5 2 2 4 3 2" xfId="7610" xr:uid="{00000000-0005-0000-0000-0000441E0000}"/>
    <cellStyle name="40% - Accent2 2 5 2 2 4 4" xfId="7611" xr:uid="{00000000-0005-0000-0000-0000451E0000}"/>
    <cellStyle name="40% - Accent2 2 5 2 2 5" xfId="7612" xr:uid="{00000000-0005-0000-0000-0000461E0000}"/>
    <cellStyle name="40% - Accent2 2 5 2 2 5 2" xfId="7613" xr:uid="{00000000-0005-0000-0000-0000471E0000}"/>
    <cellStyle name="40% - Accent2 2 5 2 2 5 2 2" xfId="7614" xr:uid="{00000000-0005-0000-0000-0000481E0000}"/>
    <cellStyle name="40% - Accent2 2 5 2 2 5 3" xfId="7615" xr:uid="{00000000-0005-0000-0000-0000491E0000}"/>
    <cellStyle name="40% - Accent2 2 5 2 2 6" xfId="7616" xr:uid="{00000000-0005-0000-0000-00004A1E0000}"/>
    <cellStyle name="40% - Accent2 2 5 2 2 6 2" xfId="7617" xr:uid="{00000000-0005-0000-0000-00004B1E0000}"/>
    <cellStyle name="40% - Accent2 2 5 2 2 7" xfId="7618" xr:uid="{00000000-0005-0000-0000-00004C1E0000}"/>
    <cellStyle name="40% - Accent2 2 5 2 3" xfId="7619" xr:uid="{00000000-0005-0000-0000-00004D1E0000}"/>
    <cellStyle name="40% - Accent2 2 5 2 3 2" xfId="7620" xr:uid="{00000000-0005-0000-0000-00004E1E0000}"/>
    <cellStyle name="40% - Accent2 2 5 2 3 2 2" xfId="7621" xr:uid="{00000000-0005-0000-0000-00004F1E0000}"/>
    <cellStyle name="40% - Accent2 2 5 2 3 2 2 2" xfId="7622" xr:uid="{00000000-0005-0000-0000-0000501E0000}"/>
    <cellStyle name="40% - Accent2 2 5 2 3 2 2 2 2" xfId="7623" xr:uid="{00000000-0005-0000-0000-0000511E0000}"/>
    <cellStyle name="40% - Accent2 2 5 2 3 2 2 3" xfId="7624" xr:uid="{00000000-0005-0000-0000-0000521E0000}"/>
    <cellStyle name="40% - Accent2 2 5 2 3 2 3" xfId="7625" xr:uid="{00000000-0005-0000-0000-0000531E0000}"/>
    <cellStyle name="40% - Accent2 2 5 2 3 2 3 2" xfId="7626" xr:uid="{00000000-0005-0000-0000-0000541E0000}"/>
    <cellStyle name="40% - Accent2 2 5 2 3 2 4" xfId="7627" xr:uid="{00000000-0005-0000-0000-0000551E0000}"/>
    <cellStyle name="40% - Accent2 2 5 2 3 3" xfId="7628" xr:uid="{00000000-0005-0000-0000-0000561E0000}"/>
    <cellStyle name="40% - Accent2 2 5 2 3 3 2" xfId="7629" xr:uid="{00000000-0005-0000-0000-0000571E0000}"/>
    <cellStyle name="40% - Accent2 2 5 2 3 3 2 2" xfId="7630" xr:uid="{00000000-0005-0000-0000-0000581E0000}"/>
    <cellStyle name="40% - Accent2 2 5 2 3 3 3" xfId="7631" xr:uid="{00000000-0005-0000-0000-0000591E0000}"/>
    <cellStyle name="40% - Accent2 2 5 2 3 4" xfId="7632" xr:uid="{00000000-0005-0000-0000-00005A1E0000}"/>
    <cellStyle name="40% - Accent2 2 5 2 3 4 2" xfId="7633" xr:uid="{00000000-0005-0000-0000-00005B1E0000}"/>
    <cellStyle name="40% - Accent2 2 5 2 3 5" xfId="7634" xr:uid="{00000000-0005-0000-0000-00005C1E0000}"/>
    <cellStyle name="40% - Accent2 2 5 2 4" xfId="7635" xr:uid="{00000000-0005-0000-0000-00005D1E0000}"/>
    <cellStyle name="40% - Accent2 2 5 2 4 2" xfId="7636" xr:uid="{00000000-0005-0000-0000-00005E1E0000}"/>
    <cellStyle name="40% - Accent2 2 5 2 4 2 2" xfId="7637" xr:uid="{00000000-0005-0000-0000-00005F1E0000}"/>
    <cellStyle name="40% - Accent2 2 5 2 4 2 2 2" xfId="7638" xr:uid="{00000000-0005-0000-0000-0000601E0000}"/>
    <cellStyle name="40% - Accent2 2 5 2 4 2 2 2 2" xfId="7639" xr:uid="{00000000-0005-0000-0000-0000611E0000}"/>
    <cellStyle name="40% - Accent2 2 5 2 4 2 2 3" xfId="7640" xr:uid="{00000000-0005-0000-0000-0000621E0000}"/>
    <cellStyle name="40% - Accent2 2 5 2 4 2 3" xfId="7641" xr:uid="{00000000-0005-0000-0000-0000631E0000}"/>
    <cellStyle name="40% - Accent2 2 5 2 4 2 3 2" xfId="7642" xr:uid="{00000000-0005-0000-0000-0000641E0000}"/>
    <cellStyle name="40% - Accent2 2 5 2 4 2 4" xfId="7643" xr:uid="{00000000-0005-0000-0000-0000651E0000}"/>
    <cellStyle name="40% - Accent2 2 5 2 4 3" xfId="7644" xr:uid="{00000000-0005-0000-0000-0000661E0000}"/>
    <cellStyle name="40% - Accent2 2 5 2 4 3 2" xfId="7645" xr:uid="{00000000-0005-0000-0000-0000671E0000}"/>
    <cellStyle name="40% - Accent2 2 5 2 4 3 2 2" xfId="7646" xr:uid="{00000000-0005-0000-0000-0000681E0000}"/>
    <cellStyle name="40% - Accent2 2 5 2 4 3 3" xfId="7647" xr:uid="{00000000-0005-0000-0000-0000691E0000}"/>
    <cellStyle name="40% - Accent2 2 5 2 4 4" xfId="7648" xr:uid="{00000000-0005-0000-0000-00006A1E0000}"/>
    <cellStyle name="40% - Accent2 2 5 2 4 4 2" xfId="7649" xr:uid="{00000000-0005-0000-0000-00006B1E0000}"/>
    <cellStyle name="40% - Accent2 2 5 2 4 5" xfId="7650" xr:uid="{00000000-0005-0000-0000-00006C1E0000}"/>
    <cellStyle name="40% - Accent2 2 5 2 5" xfId="7651" xr:uid="{00000000-0005-0000-0000-00006D1E0000}"/>
    <cellStyle name="40% - Accent2 2 5 2 5 2" xfId="7652" xr:uid="{00000000-0005-0000-0000-00006E1E0000}"/>
    <cellStyle name="40% - Accent2 2 5 2 5 2 2" xfId="7653" xr:uid="{00000000-0005-0000-0000-00006F1E0000}"/>
    <cellStyle name="40% - Accent2 2 5 2 5 2 2 2" xfId="7654" xr:uid="{00000000-0005-0000-0000-0000701E0000}"/>
    <cellStyle name="40% - Accent2 2 5 2 5 2 3" xfId="7655" xr:uid="{00000000-0005-0000-0000-0000711E0000}"/>
    <cellStyle name="40% - Accent2 2 5 2 5 3" xfId="7656" xr:uid="{00000000-0005-0000-0000-0000721E0000}"/>
    <cellStyle name="40% - Accent2 2 5 2 5 3 2" xfId="7657" xr:uid="{00000000-0005-0000-0000-0000731E0000}"/>
    <cellStyle name="40% - Accent2 2 5 2 5 4" xfId="7658" xr:uid="{00000000-0005-0000-0000-0000741E0000}"/>
    <cellStyle name="40% - Accent2 2 5 2 6" xfId="7659" xr:uid="{00000000-0005-0000-0000-0000751E0000}"/>
    <cellStyle name="40% - Accent2 2 5 2 6 2" xfId="7660" xr:uid="{00000000-0005-0000-0000-0000761E0000}"/>
    <cellStyle name="40% - Accent2 2 5 2 6 2 2" xfId="7661" xr:uid="{00000000-0005-0000-0000-0000771E0000}"/>
    <cellStyle name="40% - Accent2 2 5 2 6 3" xfId="7662" xr:uid="{00000000-0005-0000-0000-0000781E0000}"/>
    <cellStyle name="40% - Accent2 2 5 2 7" xfId="7663" xr:uid="{00000000-0005-0000-0000-0000791E0000}"/>
    <cellStyle name="40% - Accent2 2 5 2 7 2" xfId="7664" xr:uid="{00000000-0005-0000-0000-00007A1E0000}"/>
    <cellStyle name="40% - Accent2 2 5 2 8" xfId="7665" xr:uid="{00000000-0005-0000-0000-00007B1E0000}"/>
    <cellStyle name="40% - Accent2 2 5 3" xfId="7666" xr:uid="{00000000-0005-0000-0000-00007C1E0000}"/>
    <cellStyle name="40% - Accent2 2 5 3 2" xfId="7667" xr:uid="{00000000-0005-0000-0000-00007D1E0000}"/>
    <cellStyle name="40% - Accent2 2 5 3 2 2" xfId="7668" xr:uid="{00000000-0005-0000-0000-00007E1E0000}"/>
    <cellStyle name="40% - Accent2 2 5 3 2 2 2" xfId="7669" xr:uid="{00000000-0005-0000-0000-00007F1E0000}"/>
    <cellStyle name="40% - Accent2 2 5 3 2 2 2 2" xfId="7670" xr:uid="{00000000-0005-0000-0000-0000801E0000}"/>
    <cellStyle name="40% - Accent2 2 5 3 2 2 2 2 2" xfId="7671" xr:uid="{00000000-0005-0000-0000-0000811E0000}"/>
    <cellStyle name="40% - Accent2 2 5 3 2 2 2 3" xfId="7672" xr:uid="{00000000-0005-0000-0000-0000821E0000}"/>
    <cellStyle name="40% - Accent2 2 5 3 2 2 3" xfId="7673" xr:uid="{00000000-0005-0000-0000-0000831E0000}"/>
    <cellStyle name="40% - Accent2 2 5 3 2 2 3 2" xfId="7674" xr:uid="{00000000-0005-0000-0000-0000841E0000}"/>
    <cellStyle name="40% - Accent2 2 5 3 2 2 4" xfId="7675" xr:uid="{00000000-0005-0000-0000-0000851E0000}"/>
    <cellStyle name="40% - Accent2 2 5 3 2 3" xfId="7676" xr:uid="{00000000-0005-0000-0000-0000861E0000}"/>
    <cellStyle name="40% - Accent2 2 5 3 2 3 2" xfId="7677" xr:uid="{00000000-0005-0000-0000-0000871E0000}"/>
    <cellStyle name="40% - Accent2 2 5 3 2 3 2 2" xfId="7678" xr:uid="{00000000-0005-0000-0000-0000881E0000}"/>
    <cellStyle name="40% - Accent2 2 5 3 2 3 3" xfId="7679" xr:uid="{00000000-0005-0000-0000-0000891E0000}"/>
    <cellStyle name="40% - Accent2 2 5 3 2 4" xfId="7680" xr:uid="{00000000-0005-0000-0000-00008A1E0000}"/>
    <cellStyle name="40% - Accent2 2 5 3 2 4 2" xfId="7681" xr:uid="{00000000-0005-0000-0000-00008B1E0000}"/>
    <cellStyle name="40% - Accent2 2 5 3 2 5" xfId="7682" xr:uid="{00000000-0005-0000-0000-00008C1E0000}"/>
    <cellStyle name="40% - Accent2 2 5 3 3" xfId="7683" xr:uid="{00000000-0005-0000-0000-00008D1E0000}"/>
    <cellStyle name="40% - Accent2 2 5 3 3 2" xfId="7684" xr:uid="{00000000-0005-0000-0000-00008E1E0000}"/>
    <cellStyle name="40% - Accent2 2 5 3 3 2 2" xfId="7685" xr:uid="{00000000-0005-0000-0000-00008F1E0000}"/>
    <cellStyle name="40% - Accent2 2 5 3 3 2 2 2" xfId="7686" xr:uid="{00000000-0005-0000-0000-0000901E0000}"/>
    <cellStyle name="40% - Accent2 2 5 3 3 2 2 2 2" xfId="7687" xr:uid="{00000000-0005-0000-0000-0000911E0000}"/>
    <cellStyle name="40% - Accent2 2 5 3 3 2 2 3" xfId="7688" xr:uid="{00000000-0005-0000-0000-0000921E0000}"/>
    <cellStyle name="40% - Accent2 2 5 3 3 2 3" xfId="7689" xr:uid="{00000000-0005-0000-0000-0000931E0000}"/>
    <cellStyle name="40% - Accent2 2 5 3 3 2 3 2" xfId="7690" xr:uid="{00000000-0005-0000-0000-0000941E0000}"/>
    <cellStyle name="40% - Accent2 2 5 3 3 2 4" xfId="7691" xr:uid="{00000000-0005-0000-0000-0000951E0000}"/>
    <cellStyle name="40% - Accent2 2 5 3 3 3" xfId="7692" xr:uid="{00000000-0005-0000-0000-0000961E0000}"/>
    <cellStyle name="40% - Accent2 2 5 3 3 3 2" xfId="7693" xr:uid="{00000000-0005-0000-0000-0000971E0000}"/>
    <cellStyle name="40% - Accent2 2 5 3 3 3 2 2" xfId="7694" xr:uid="{00000000-0005-0000-0000-0000981E0000}"/>
    <cellStyle name="40% - Accent2 2 5 3 3 3 3" xfId="7695" xr:uid="{00000000-0005-0000-0000-0000991E0000}"/>
    <cellStyle name="40% - Accent2 2 5 3 3 4" xfId="7696" xr:uid="{00000000-0005-0000-0000-00009A1E0000}"/>
    <cellStyle name="40% - Accent2 2 5 3 3 4 2" xfId="7697" xr:uid="{00000000-0005-0000-0000-00009B1E0000}"/>
    <cellStyle name="40% - Accent2 2 5 3 3 5" xfId="7698" xr:uid="{00000000-0005-0000-0000-00009C1E0000}"/>
    <cellStyle name="40% - Accent2 2 5 3 4" xfId="7699" xr:uid="{00000000-0005-0000-0000-00009D1E0000}"/>
    <cellStyle name="40% - Accent2 2 5 3 4 2" xfId="7700" xr:uid="{00000000-0005-0000-0000-00009E1E0000}"/>
    <cellStyle name="40% - Accent2 2 5 3 4 2 2" xfId="7701" xr:uid="{00000000-0005-0000-0000-00009F1E0000}"/>
    <cellStyle name="40% - Accent2 2 5 3 4 2 2 2" xfId="7702" xr:uid="{00000000-0005-0000-0000-0000A01E0000}"/>
    <cellStyle name="40% - Accent2 2 5 3 4 2 3" xfId="7703" xr:uid="{00000000-0005-0000-0000-0000A11E0000}"/>
    <cellStyle name="40% - Accent2 2 5 3 4 3" xfId="7704" xr:uid="{00000000-0005-0000-0000-0000A21E0000}"/>
    <cellStyle name="40% - Accent2 2 5 3 4 3 2" xfId="7705" xr:uid="{00000000-0005-0000-0000-0000A31E0000}"/>
    <cellStyle name="40% - Accent2 2 5 3 4 4" xfId="7706" xr:uid="{00000000-0005-0000-0000-0000A41E0000}"/>
    <cellStyle name="40% - Accent2 2 5 3 5" xfId="7707" xr:uid="{00000000-0005-0000-0000-0000A51E0000}"/>
    <cellStyle name="40% - Accent2 2 5 3 5 2" xfId="7708" xr:uid="{00000000-0005-0000-0000-0000A61E0000}"/>
    <cellStyle name="40% - Accent2 2 5 3 5 2 2" xfId="7709" xr:uid="{00000000-0005-0000-0000-0000A71E0000}"/>
    <cellStyle name="40% - Accent2 2 5 3 5 3" xfId="7710" xr:uid="{00000000-0005-0000-0000-0000A81E0000}"/>
    <cellStyle name="40% - Accent2 2 5 3 6" xfId="7711" xr:uid="{00000000-0005-0000-0000-0000A91E0000}"/>
    <cellStyle name="40% - Accent2 2 5 3 6 2" xfId="7712" xr:uid="{00000000-0005-0000-0000-0000AA1E0000}"/>
    <cellStyle name="40% - Accent2 2 5 3 7" xfId="7713" xr:uid="{00000000-0005-0000-0000-0000AB1E0000}"/>
    <cellStyle name="40% - Accent2 2 5 4" xfId="7714" xr:uid="{00000000-0005-0000-0000-0000AC1E0000}"/>
    <cellStyle name="40% - Accent2 2 5 4 2" xfId="7715" xr:uid="{00000000-0005-0000-0000-0000AD1E0000}"/>
    <cellStyle name="40% - Accent2 2 5 4 2 2" xfId="7716" xr:uid="{00000000-0005-0000-0000-0000AE1E0000}"/>
    <cellStyle name="40% - Accent2 2 5 4 2 2 2" xfId="7717" xr:uid="{00000000-0005-0000-0000-0000AF1E0000}"/>
    <cellStyle name="40% - Accent2 2 5 4 2 2 2 2" xfId="7718" xr:uid="{00000000-0005-0000-0000-0000B01E0000}"/>
    <cellStyle name="40% - Accent2 2 5 4 2 2 3" xfId="7719" xr:uid="{00000000-0005-0000-0000-0000B11E0000}"/>
    <cellStyle name="40% - Accent2 2 5 4 2 3" xfId="7720" xr:uid="{00000000-0005-0000-0000-0000B21E0000}"/>
    <cellStyle name="40% - Accent2 2 5 4 2 3 2" xfId="7721" xr:uid="{00000000-0005-0000-0000-0000B31E0000}"/>
    <cellStyle name="40% - Accent2 2 5 4 2 4" xfId="7722" xr:uid="{00000000-0005-0000-0000-0000B41E0000}"/>
    <cellStyle name="40% - Accent2 2 5 4 3" xfId="7723" xr:uid="{00000000-0005-0000-0000-0000B51E0000}"/>
    <cellStyle name="40% - Accent2 2 5 4 3 2" xfId="7724" xr:uid="{00000000-0005-0000-0000-0000B61E0000}"/>
    <cellStyle name="40% - Accent2 2 5 4 3 2 2" xfId="7725" xr:uid="{00000000-0005-0000-0000-0000B71E0000}"/>
    <cellStyle name="40% - Accent2 2 5 4 3 3" xfId="7726" xr:uid="{00000000-0005-0000-0000-0000B81E0000}"/>
    <cellStyle name="40% - Accent2 2 5 4 4" xfId="7727" xr:uid="{00000000-0005-0000-0000-0000B91E0000}"/>
    <cellStyle name="40% - Accent2 2 5 4 4 2" xfId="7728" xr:uid="{00000000-0005-0000-0000-0000BA1E0000}"/>
    <cellStyle name="40% - Accent2 2 5 4 5" xfId="7729" xr:uid="{00000000-0005-0000-0000-0000BB1E0000}"/>
    <cellStyle name="40% - Accent2 2 5 5" xfId="7730" xr:uid="{00000000-0005-0000-0000-0000BC1E0000}"/>
    <cellStyle name="40% - Accent2 2 5 5 2" xfId="7731" xr:uid="{00000000-0005-0000-0000-0000BD1E0000}"/>
    <cellStyle name="40% - Accent2 2 5 5 2 2" xfId="7732" xr:uid="{00000000-0005-0000-0000-0000BE1E0000}"/>
    <cellStyle name="40% - Accent2 2 5 5 2 2 2" xfId="7733" xr:uid="{00000000-0005-0000-0000-0000BF1E0000}"/>
    <cellStyle name="40% - Accent2 2 5 5 2 2 2 2" xfId="7734" xr:uid="{00000000-0005-0000-0000-0000C01E0000}"/>
    <cellStyle name="40% - Accent2 2 5 5 2 2 3" xfId="7735" xr:uid="{00000000-0005-0000-0000-0000C11E0000}"/>
    <cellStyle name="40% - Accent2 2 5 5 2 3" xfId="7736" xr:uid="{00000000-0005-0000-0000-0000C21E0000}"/>
    <cellStyle name="40% - Accent2 2 5 5 2 3 2" xfId="7737" xr:uid="{00000000-0005-0000-0000-0000C31E0000}"/>
    <cellStyle name="40% - Accent2 2 5 5 2 4" xfId="7738" xr:uid="{00000000-0005-0000-0000-0000C41E0000}"/>
    <cellStyle name="40% - Accent2 2 5 5 3" xfId="7739" xr:uid="{00000000-0005-0000-0000-0000C51E0000}"/>
    <cellStyle name="40% - Accent2 2 5 5 3 2" xfId="7740" xr:uid="{00000000-0005-0000-0000-0000C61E0000}"/>
    <cellStyle name="40% - Accent2 2 5 5 3 2 2" xfId="7741" xr:uid="{00000000-0005-0000-0000-0000C71E0000}"/>
    <cellStyle name="40% - Accent2 2 5 5 3 3" xfId="7742" xr:uid="{00000000-0005-0000-0000-0000C81E0000}"/>
    <cellStyle name="40% - Accent2 2 5 5 4" xfId="7743" xr:uid="{00000000-0005-0000-0000-0000C91E0000}"/>
    <cellStyle name="40% - Accent2 2 5 5 4 2" xfId="7744" xr:uid="{00000000-0005-0000-0000-0000CA1E0000}"/>
    <cellStyle name="40% - Accent2 2 5 5 5" xfId="7745" xr:uid="{00000000-0005-0000-0000-0000CB1E0000}"/>
    <cellStyle name="40% - Accent2 2 5 6" xfId="7746" xr:uid="{00000000-0005-0000-0000-0000CC1E0000}"/>
    <cellStyle name="40% - Accent2 2 5 6 2" xfId="7747" xr:uid="{00000000-0005-0000-0000-0000CD1E0000}"/>
    <cellStyle name="40% - Accent2 2 5 6 2 2" xfId="7748" xr:uid="{00000000-0005-0000-0000-0000CE1E0000}"/>
    <cellStyle name="40% - Accent2 2 5 6 2 2 2" xfId="7749" xr:uid="{00000000-0005-0000-0000-0000CF1E0000}"/>
    <cellStyle name="40% - Accent2 2 5 6 2 3" xfId="7750" xr:uid="{00000000-0005-0000-0000-0000D01E0000}"/>
    <cellStyle name="40% - Accent2 2 5 6 3" xfId="7751" xr:uid="{00000000-0005-0000-0000-0000D11E0000}"/>
    <cellStyle name="40% - Accent2 2 5 6 3 2" xfId="7752" xr:uid="{00000000-0005-0000-0000-0000D21E0000}"/>
    <cellStyle name="40% - Accent2 2 5 6 4" xfId="7753" xr:uid="{00000000-0005-0000-0000-0000D31E0000}"/>
    <cellStyle name="40% - Accent2 2 5 7" xfId="7754" xr:uid="{00000000-0005-0000-0000-0000D41E0000}"/>
    <cellStyle name="40% - Accent2 2 5 7 2" xfId="7755" xr:uid="{00000000-0005-0000-0000-0000D51E0000}"/>
    <cellStyle name="40% - Accent2 2 5 7 2 2" xfId="7756" xr:uid="{00000000-0005-0000-0000-0000D61E0000}"/>
    <cellStyle name="40% - Accent2 2 5 7 3" xfId="7757" xr:uid="{00000000-0005-0000-0000-0000D71E0000}"/>
    <cellStyle name="40% - Accent2 2 5 8" xfId="7758" xr:uid="{00000000-0005-0000-0000-0000D81E0000}"/>
    <cellStyle name="40% - Accent2 2 5 8 2" xfId="7759" xr:uid="{00000000-0005-0000-0000-0000D91E0000}"/>
    <cellStyle name="40% - Accent2 2 5 9" xfId="7760" xr:uid="{00000000-0005-0000-0000-0000DA1E0000}"/>
    <cellStyle name="40% - Accent2 2 6" xfId="7761" xr:uid="{00000000-0005-0000-0000-0000DB1E0000}"/>
    <cellStyle name="40% - Accent2 2 6 2" xfId="7762" xr:uid="{00000000-0005-0000-0000-0000DC1E0000}"/>
    <cellStyle name="40% - Accent2 2 6 2 2" xfId="7763" xr:uid="{00000000-0005-0000-0000-0000DD1E0000}"/>
    <cellStyle name="40% - Accent2 2 6 2 2 2" xfId="7764" xr:uid="{00000000-0005-0000-0000-0000DE1E0000}"/>
    <cellStyle name="40% - Accent2 2 6 2 2 2 2" xfId="7765" xr:uid="{00000000-0005-0000-0000-0000DF1E0000}"/>
    <cellStyle name="40% - Accent2 2 6 2 2 2 2 2" xfId="7766" xr:uid="{00000000-0005-0000-0000-0000E01E0000}"/>
    <cellStyle name="40% - Accent2 2 6 2 2 2 2 2 2" xfId="7767" xr:uid="{00000000-0005-0000-0000-0000E11E0000}"/>
    <cellStyle name="40% - Accent2 2 6 2 2 2 2 3" xfId="7768" xr:uid="{00000000-0005-0000-0000-0000E21E0000}"/>
    <cellStyle name="40% - Accent2 2 6 2 2 2 3" xfId="7769" xr:uid="{00000000-0005-0000-0000-0000E31E0000}"/>
    <cellStyle name="40% - Accent2 2 6 2 2 2 3 2" xfId="7770" xr:uid="{00000000-0005-0000-0000-0000E41E0000}"/>
    <cellStyle name="40% - Accent2 2 6 2 2 2 4" xfId="7771" xr:uid="{00000000-0005-0000-0000-0000E51E0000}"/>
    <cellStyle name="40% - Accent2 2 6 2 2 3" xfId="7772" xr:uid="{00000000-0005-0000-0000-0000E61E0000}"/>
    <cellStyle name="40% - Accent2 2 6 2 2 3 2" xfId="7773" xr:uid="{00000000-0005-0000-0000-0000E71E0000}"/>
    <cellStyle name="40% - Accent2 2 6 2 2 3 2 2" xfId="7774" xr:uid="{00000000-0005-0000-0000-0000E81E0000}"/>
    <cellStyle name="40% - Accent2 2 6 2 2 3 3" xfId="7775" xr:uid="{00000000-0005-0000-0000-0000E91E0000}"/>
    <cellStyle name="40% - Accent2 2 6 2 2 4" xfId="7776" xr:uid="{00000000-0005-0000-0000-0000EA1E0000}"/>
    <cellStyle name="40% - Accent2 2 6 2 2 4 2" xfId="7777" xr:uid="{00000000-0005-0000-0000-0000EB1E0000}"/>
    <cellStyle name="40% - Accent2 2 6 2 2 5" xfId="7778" xr:uid="{00000000-0005-0000-0000-0000EC1E0000}"/>
    <cellStyle name="40% - Accent2 2 6 2 3" xfId="7779" xr:uid="{00000000-0005-0000-0000-0000ED1E0000}"/>
    <cellStyle name="40% - Accent2 2 6 2 3 2" xfId="7780" xr:uid="{00000000-0005-0000-0000-0000EE1E0000}"/>
    <cellStyle name="40% - Accent2 2 6 2 3 2 2" xfId="7781" xr:uid="{00000000-0005-0000-0000-0000EF1E0000}"/>
    <cellStyle name="40% - Accent2 2 6 2 3 2 2 2" xfId="7782" xr:uid="{00000000-0005-0000-0000-0000F01E0000}"/>
    <cellStyle name="40% - Accent2 2 6 2 3 2 2 2 2" xfId="7783" xr:uid="{00000000-0005-0000-0000-0000F11E0000}"/>
    <cellStyle name="40% - Accent2 2 6 2 3 2 2 3" xfId="7784" xr:uid="{00000000-0005-0000-0000-0000F21E0000}"/>
    <cellStyle name="40% - Accent2 2 6 2 3 2 3" xfId="7785" xr:uid="{00000000-0005-0000-0000-0000F31E0000}"/>
    <cellStyle name="40% - Accent2 2 6 2 3 2 3 2" xfId="7786" xr:uid="{00000000-0005-0000-0000-0000F41E0000}"/>
    <cellStyle name="40% - Accent2 2 6 2 3 2 4" xfId="7787" xr:uid="{00000000-0005-0000-0000-0000F51E0000}"/>
    <cellStyle name="40% - Accent2 2 6 2 3 3" xfId="7788" xr:uid="{00000000-0005-0000-0000-0000F61E0000}"/>
    <cellStyle name="40% - Accent2 2 6 2 3 3 2" xfId="7789" xr:uid="{00000000-0005-0000-0000-0000F71E0000}"/>
    <cellStyle name="40% - Accent2 2 6 2 3 3 2 2" xfId="7790" xr:uid="{00000000-0005-0000-0000-0000F81E0000}"/>
    <cellStyle name="40% - Accent2 2 6 2 3 3 3" xfId="7791" xr:uid="{00000000-0005-0000-0000-0000F91E0000}"/>
    <cellStyle name="40% - Accent2 2 6 2 3 4" xfId="7792" xr:uid="{00000000-0005-0000-0000-0000FA1E0000}"/>
    <cellStyle name="40% - Accent2 2 6 2 3 4 2" xfId="7793" xr:uid="{00000000-0005-0000-0000-0000FB1E0000}"/>
    <cellStyle name="40% - Accent2 2 6 2 3 5" xfId="7794" xr:uid="{00000000-0005-0000-0000-0000FC1E0000}"/>
    <cellStyle name="40% - Accent2 2 6 2 4" xfId="7795" xr:uid="{00000000-0005-0000-0000-0000FD1E0000}"/>
    <cellStyle name="40% - Accent2 2 6 2 4 2" xfId="7796" xr:uid="{00000000-0005-0000-0000-0000FE1E0000}"/>
    <cellStyle name="40% - Accent2 2 6 2 4 2 2" xfId="7797" xr:uid="{00000000-0005-0000-0000-0000FF1E0000}"/>
    <cellStyle name="40% - Accent2 2 6 2 4 2 2 2" xfId="7798" xr:uid="{00000000-0005-0000-0000-0000001F0000}"/>
    <cellStyle name="40% - Accent2 2 6 2 4 2 3" xfId="7799" xr:uid="{00000000-0005-0000-0000-0000011F0000}"/>
    <cellStyle name="40% - Accent2 2 6 2 4 3" xfId="7800" xr:uid="{00000000-0005-0000-0000-0000021F0000}"/>
    <cellStyle name="40% - Accent2 2 6 2 4 3 2" xfId="7801" xr:uid="{00000000-0005-0000-0000-0000031F0000}"/>
    <cellStyle name="40% - Accent2 2 6 2 4 4" xfId="7802" xr:uid="{00000000-0005-0000-0000-0000041F0000}"/>
    <cellStyle name="40% - Accent2 2 6 2 5" xfId="7803" xr:uid="{00000000-0005-0000-0000-0000051F0000}"/>
    <cellStyle name="40% - Accent2 2 6 2 5 2" xfId="7804" xr:uid="{00000000-0005-0000-0000-0000061F0000}"/>
    <cellStyle name="40% - Accent2 2 6 2 5 2 2" xfId="7805" xr:uid="{00000000-0005-0000-0000-0000071F0000}"/>
    <cellStyle name="40% - Accent2 2 6 2 5 3" xfId="7806" xr:uid="{00000000-0005-0000-0000-0000081F0000}"/>
    <cellStyle name="40% - Accent2 2 6 2 6" xfId="7807" xr:uid="{00000000-0005-0000-0000-0000091F0000}"/>
    <cellStyle name="40% - Accent2 2 6 2 6 2" xfId="7808" xr:uid="{00000000-0005-0000-0000-00000A1F0000}"/>
    <cellStyle name="40% - Accent2 2 6 2 7" xfId="7809" xr:uid="{00000000-0005-0000-0000-00000B1F0000}"/>
    <cellStyle name="40% - Accent2 2 6 3" xfId="7810" xr:uid="{00000000-0005-0000-0000-00000C1F0000}"/>
    <cellStyle name="40% - Accent2 2 6 3 2" xfId="7811" xr:uid="{00000000-0005-0000-0000-00000D1F0000}"/>
    <cellStyle name="40% - Accent2 2 6 3 2 2" xfId="7812" xr:uid="{00000000-0005-0000-0000-00000E1F0000}"/>
    <cellStyle name="40% - Accent2 2 6 3 2 2 2" xfId="7813" xr:uid="{00000000-0005-0000-0000-00000F1F0000}"/>
    <cellStyle name="40% - Accent2 2 6 3 2 2 2 2" xfId="7814" xr:uid="{00000000-0005-0000-0000-0000101F0000}"/>
    <cellStyle name="40% - Accent2 2 6 3 2 2 3" xfId="7815" xr:uid="{00000000-0005-0000-0000-0000111F0000}"/>
    <cellStyle name="40% - Accent2 2 6 3 2 3" xfId="7816" xr:uid="{00000000-0005-0000-0000-0000121F0000}"/>
    <cellStyle name="40% - Accent2 2 6 3 2 3 2" xfId="7817" xr:uid="{00000000-0005-0000-0000-0000131F0000}"/>
    <cellStyle name="40% - Accent2 2 6 3 2 4" xfId="7818" xr:uid="{00000000-0005-0000-0000-0000141F0000}"/>
    <cellStyle name="40% - Accent2 2 6 3 3" xfId="7819" xr:uid="{00000000-0005-0000-0000-0000151F0000}"/>
    <cellStyle name="40% - Accent2 2 6 3 3 2" xfId="7820" xr:uid="{00000000-0005-0000-0000-0000161F0000}"/>
    <cellStyle name="40% - Accent2 2 6 3 3 2 2" xfId="7821" xr:uid="{00000000-0005-0000-0000-0000171F0000}"/>
    <cellStyle name="40% - Accent2 2 6 3 3 3" xfId="7822" xr:uid="{00000000-0005-0000-0000-0000181F0000}"/>
    <cellStyle name="40% - Accent2 2 6 3 4" xfId="7823" xr:uid="{00000000-0005-0000-0000-0000191F0000}"/>
    <cellStyle name="40% - Accent2 2 6 3 4 2" xfId="7824" xr:uid="{00000000-0005-0000-0000-00001A1F0000}"/>
    <cellStyle name="40% - Accent2 2 6 3 5" xfId="7825" xr:uid="{00000000-0005-0000-0000-00001B1F0000}"/>
    <cellStyle name="40% - Accent2 2 6 4" xfId="7826" xr:uid="{00000000-0005-0000-0000-00001C1F0000}"/>
    <cellStyle name="40% - Accent2 2 6 4 2" xfId="7827" xr:uid="{00000000-0005-0000-0000-00001D1F0000}"/>
    <cellStyle name="40% - Accent2 2 6 4 2 2" xfId="7828" xr:uid="{00000000-0005-0000-0000-00001E1F0000}"/>
    <cellStyle name="40% - Accent2 2 6 4 2 2 2" xfId="7829" xr:uid="{00000000-0005-0000-0000-00001F1F0000}"/>
    <cellStyle name="40% - Accent2 2 6 4 2 2 2 2" xfId="7830" xr:uid="{00000000-0005-0000-0000-0000201F0000}"/>
    <cellStyle name="40% - Accent2 2 6 4 2 2 3" xfId="7831" xr:uid="{00000000-0005-0000-0000-0000211F0000}"/>
    <cellStyle name="40% - Accent2 2 6 4 2 3" xfId="7832" xr:uid="{00000000-0005-0000-0000-0000221F0000}"/>
    <cellStyle name="40% - Accent2 2 6 4 2 3 2" xfId="7833" xr:uid="{00000000-0005-0000-0000-0000231F0000}"/>
    <cellStyle name="40% - Accent2 2 6 4 2 4" xfId="7834" xr:uid="{00000000-0005-0000-0000-0000241F0000}"/>
    <cellStyle name="40% - Accent2 2 6 4 3" xfId="7835" xr:uid="{00000000-0005-0000-0000-0000251F0000}"/>
    <cellStyle name="40% - Accent2 2 6 4 3 2" xfId="7836" xr:uid="{00000000-0005-0000-0000-0000261F0000}"/>
    <cellStyle name="40% - Accent2 2 6 4 3 2 2" xfId="7837" xr:uid="{00000000-0005-0000-0000-0000271F0000}"/>
    <cellStyle name="40% - Accent2 2 6 4 3 3" xfId="7838" xr:uid="{00000000-0005-0000-0000-0000281F0000}"/>
    <cellStyle name="40% - Accent2 2 6 4 4" xfId="7839" xr:uid="{00000000-0005-0000-0000-0000291F0000}"/>
    <cellStyle name="40% - Accent2 2 6 4 4 2" xfId="7840" xr:uid="{00000000-0005-0000-0000-00002A1F0000}"/>
    <cellStyle name="40% - Accent2 2 6 4 5" xfId="7841" xr:uid="{00000000-0005-0000-0000-00002B1F0000}"/>
    <cellStyle name="40% - Accent2 2 6 5" xfId="7842" xr:uid="{00000000-0005-0000-0000-00002C1F0000}"/>
    <cellStyle name="40% - Accent2 2 6 5 2" xfId="7843" xr:uid="{00000000-0005-0000-0000-00002D1F0000}"/>
    <cellStyle name="40% - Accent2 2 6 5 2 2" xfId="7844" xr:uid="{00000000-0005-0000-0000-00002E1F0000}"/>
    <cellStyle name="40% - Accent2 2 6 5 2 2 2" xfId="7845" xr:uid="{00000000-0005-0000-0000-00002F1F0000}"/>
    <cellStyle name="40% - Accent2 2 6 5 2 3" xfId="7846" xr:uid="{00000000-0005-0000-0000-0000301F0000}"/>
    <cellStyle name="40% - Accent2 2 6 5 3" xfId="7847" xr:uid="{00000000-0005-0000-0000-0000311F0000}"/>
    <cellStyle name="40% - Accent2 2 6 5 3 2" xfId="7848" xr:uid="{00000000-0005-0000-0000-0000321F0000}"/>
    <cellStyle name="40% - Accent2 2 6 5 4" xfId="7849" xr:uid="{00000000-0005-0000-0000-0000331F0000}"/>
    <cellStyle name="40% - Accent2 2 6 6" xfId="7850" xr:uid="{00000000-0005-0000-0000-0000341F0000}"/>
    <cellStyle name="40% - Accent2 2 6 6 2" xfId="7851" xr:uid="{00000000-0005-0000-0000-0000351F0000}"/>
    <cellStyle name="40% - Accent2 2 6 6 2 2" xfId="7852" xr:uid="{00000000-0005-0000-0000-0000361F0000}"/>
    <cellStyle name="40% - Accent2 2 6 6 3" xfId="7853" xr:uid="{00000000-0005-0000-0000-0000371F0000}"/>
    <cellStyle name="40% - Accent2 2 6 7" xfId="7854" xr:uid="{00000000-0005-0000-0000-0000381F0000}"/>
    <cellStyle name="40% - Accent2 2 6 7 2" xfId="7855" xr:uid="{00000000-0005-0000-0000-0000391F0000}"/>
    <cellStyle name="40% - Accent2 2 6 8" xfId="7856" xr:uid="{00000000-0005-0000-0000-00003A1F0000}"/>
    <cellStyle name="40% - Accent2 2 7" xfId="7857" xr:uid="{00000000-0005-0000-0000-00003B1F0000}"/>
    <cellStyle name="40% - Accent2 2 7 2" xfId="7858" xr:uid="{00000000-0005-0000-0000-00003C1F0000}"/>
    <cellStyle name="40% - Accent2 2 7 2 2" xfId="7859" xr:uid="{00000000-0005-0000-0000-00003D1F0000}"/>
    <cellStyle name="40% - Accent2 2 7 2 2 2" xfId="7860" xr:uid="{00000000-0005-0000-0000-00003E1F0000}"/>
    <cellStyle name="40% - Accent2 2 7 2 2 2 2" xfId="7861" xr:uid="{00000000-0005-0000-0000-00003F1F0000}"/>
    <cellStyle name="40% - Accent2 2 7 2 2 2 2 2" xfId="7862" xr:uid="{00000000-0005-0000-0000-0000401F0000}"/>
    <cellStyle name="40% - Accent2 2 7 2 2 2 3" xfId="7863" xr:uid="{00000000-0005-0000-0000-0000411F0000}"/>
    <cellStyle name="40% - Accent2 2 7 2 2 3" xfId="7864" xr:uid="{00000000-0005-0000-0000-0000421F0000}"/>
    <cellStyle name="40% - Accent2 2 7 2 2 3 2" xfId="7865" xr:uid="{00000000-0005-0000-0000-0000431F0000}"/>
    <cellStyle name="40% - Accent2 2 7 2 2 4" xfId="7866" xr:uid="{00000000-0005-0000-0000-0000441F0000}"/>
    <cellStyle name="40% - Accent2 2 7 2 3" xfId="7867" xr:uid="{00000000-0005-0000-0000-0000451F0000}"/>
    <cellStyle name="40% - Accent2 2 7 2 3 2" xfId="7868" xr:uid="{00000000-0005-0000-0000-0000461F0000}"/>
    <cellStyle name="40% - Accent2 2 7 2 3 2 2" xfId="7869" xr:uid="{00000000-0005-0000-0000-0000471F0000}"/>
    <cellStyle name="40% - Accent2 2 7 2 3 3" xfId="7870" xr:uid="{00000000-0005-0000-0000-0000481F0000}"/>
    <cellStyle name="40% - Accent2 2 7 2 4" xfId="7871" xr:uid="{00000000-0005-0000-0000-0000491F0000}"/>
    <cellStyle name="40% - Accent2 2 7 2 4 2" xfId="7872" xr:uid="{00000000-0005-0000-0000-00004A1F0000}"/>
    <cellStyle name="40% - Accent2 2 7 2 5" xfId="7873" xr:uid="{00000000-0005-0000-0000-00004B1F0000}"/>
    <cellStyle name="40% - Accent2 2 7 3" xfId="7874" xr:uid="{00000000-0005-0000-0000-00004C1F0000}"/>
    <cellStyle name="40% - Accent2 2 7 3 2" xfId="7875" xr:uid="{00000000-0005-0000-0000-00004D1F0000}"/>
    <cellStyle name="40% - Accent2 2 7 3 2 2" xfId="7876" xr:uid="{00000000-0005-0000-0000-00004E1F0000}"/>
    <cellStyle name="40% - Accent2 2 7 3 2 2 2" xfId="7877" xr:uid="{00000000-0005-0000-0000-00004F1F0000}"/>
    <cellStyle name="40% - Accent2 2 7 3 2 2 2 2" xfId="7878" xr:uid="{00000000-0005-0000-0000-0000501F0000}"/>
    <cellStyle name="40% - Accent2 2 7 3 2 2 3" xfId="7879" xr:uid="{00000000-0005-0000-0000-0000511F0000}"/>
    <cellStyle name="40% - Accent2 2 7 3 2 3" xfId="7880" xr:uid="{00000000-0005-0000-0000-0000521F0000}"/>
    <cellStyle name="40% - Accent2 2 7 3 2 3 2" xfId="7881" xr:uid="{00000000-0005-0000-0000-0000531F0000}"/>
    <cellStyle name="40% - Accent2 2 7 3 2 4" xfId="7882" xr:uid="{00000000-0005-0000-0000-0000541F0000}"/>
    <cellStyle name="40% - Accent2 2 7 3 3" xfId="7883" xr:uid="{00000000-0005-0000-0000-0000551F0000}"/>
    <cellStyle name="40% - Accent2 2 7 3 3 2" xfId="7884" xr:uid="{00000000-0005-0000-0000-0000561F0000}"/>
    <cellStyle name="40% - Accent2 2 7 3 3 2 2" xfId="7885" xr:uid="{00000000-0005-0000-0000-0000571F0000}"/>
    <cellStyle name="40% - Accent2 2 7 3 3 3" xfId="7886" xr:uid="{00000000-0005-0000-0000-0000581F0000}"/>
    <cellStyle name="40% - Accent2 2 7 3 4" xfId="7887" xr:uid="{00000000-0005-0000-0000-0000591F0000}"/>
    <cellStyle name="40% - Accent2 2 7 3 4 2" xfId="7888" xr:uid="{00000000-0005-0000-0000-00005A1F0000}"/>
    <cellStyle name="40% - Accent2 2 7 3 5" xfId="7889" xr:uid="{00000000-0005-0000-0000-00005B1F0000}"/>
    <cellStyle name="40% - Accent2 2 7 4" xfId="7890" xr:uid="{00000000-0005-0000-0000-00005C1F0000}"/>
    <cellStyle name="40% - Accent2 2 7 4 2" xfId="7891" xr:uid="{00000000-0005-0000-0000-00005D1F0000}"/>
    <cellStyle name="40% - Accent2 2 7 4 2 2" xfId="7892" xr:uid="{00000000-0005-0000-0000-00005E1F0000}"/>
    <cellStyle name="40% - Accent2 2 7 4 2 2 2" xfId="7893" xr:uid="{00000000-0005-0000-0000-00005F1F0000}"/>
    <cellStyle name="40% - Accent2 2 7 4 2 3" xfId="7894" xr:uid="{00000000-0005-0000-0000-0000601F0000}"/>
    <cellStyle name="40% - Accent2 2 7 4 3" xfId="7895" xr:uid="{00000000-0005-0000-0000-0000611F0000}"/>
    <cellStyle name="40% - Accent2 2 7 4 3 2" xfId="7896" xr:uid="{00000000-0005-0000-0000-0000621F0000}"/>
    <cellStyle name="40% - Accent2 2 7 4 4" xfId="7897" xr:uid="{00000000-0005-0000-0000-0000631F0000}"/>
    <cellStyle name="40% - Accent2 2 7 5" xfId="7898" xr:uid="{00000000-0005-0000-0000-0000641F0000}"/>
    <cellStyle name="40% - Accent2 2 7 5 2" xfId="7899" xr:uid="{00000000-0005-0000-0000-0000651F0000}"/>
    <cellStyle name="40% - Accent2 2 7 5 2 2" xfId="7900" xr:uid="{00000000-0005-0000-0000-0000661F0000}"/>
    <cellStyle name="40% - Accent2 2 7 5 3" xfId="7901" xr:uid="{00000000-0005-0000-0000-0000671F0000}"/>
    <cellStyle name="40% - Accent2 2 7 6" xfId="7902" xr:uid="{00000000-0005-0000-0000-0000681F0000}"/>
    <cellStyle name="40% - Accent2 2 7 6 2" xfId="7903" xr:uid="{00000000-0005-0000-0000-0000691F0000}"/>
    <cellStyle name="40% - Accent2 2 7 7" xfId="7904" xr:uid="{00000000-0005-0000-0000-00006A1F0000}"/>
    <cellStyle name="40% - Accent2 2 8" xfId="7905" xr:uid="{00000000-0005-0000-0000-00006B1F0000}"/>
    <cellStyle name="40% - Accent2 2 8 2" xfId="7906" xr:uid="{00000000-0005-0000-0000-00006C1F0000}"/>
    <cellStyle name="40% - Accent2 2 8 2 2" xfId="7907" xr:uid="{00000000-0005-0000-0000-00006D1F0000}"/>
    <cellStyle name="40% - Accent2 2 8 2 2 2" xfId="7908" xr:uid="{00000000-0005-0000-0000-00006E1F0000}"/>
    <cellStyle name="40% - Accent2 2 8 2 2 2 2" xfId="7909" xr:uid="{00000000-0005-0000-0000-00006F1F0000}"/>
    <cellStyle name="40% - Accent2 2 8 2 2 3" xfId="7910" xr:uid="{00000000-0005-0000-0000-0000701F0000}"/>
    <cellStyle name="40% - Accent2 2 8 2 3" xfId="7911" xr:uid="{00000000-0005-0000-0000-0000711F0000}"/>
    <cellStyle name="40% - Accent2 2 8 2 3 2" xfId="7912" xr:uid="{00000000-0005-0000-0000-0000721F0000}"/>
    <cellStyle name="40% - Accent2 2 8 2 4" xfId="7913" xr:uid="{00000000-0005-0000-0000-0000731F0000}"/>
    <cellStyle name="40% - Accent2 2 8 3" xfId="7914" xr:uid="{00000000-0005-0000-0000-0000741F0000}"/>
    <cellStyle name="40% - Accent2 2 8 3 2" xfId="7915" xr:uid="{00000000-0005-0000-0000-0000751F0000}"/>
    <cellStyle name="40% - Accent2 2 8 3 2 2" xfId="7916" xr:uid="{00000000-0005-0000-0000-0000761F0000}"/>
    <cellStyle name="40% - Accent2 2 8 3 3" xfId="7917" xr:uid="{00000000-0005-0000-0000-0000771F0000}"/>
    <cellStyle name="40% - Accent2 2 8 4" xfId="7918" xr:uid="{00000000-0005-0000-0000-0000781F0000}"/>
    <cellStyle name="40% - Accent2 2 8 4 2" xfId="7919" xr:uid="{00000000-0005-0000-0000-0000791F0000}"/>
    <cellStyle name="40% - Accent2 2 8 5" xfId="7920" xr:uid="{00000000-0005-0000-0000-00007A1F0000}"/>
    <cellStyle name="40% - Accent2 2 9" xfId="7921" xr:uid="{00000000-0005-0000-0000-00007B1F0000}"/>
    <cellStyle name="40% - Accent2 2 9 2" xfId="7922" xr:uid="{00000000-0005-0000-0000-00007C1F0000}"/>
    <cellStyle name="40% - Accent2 2 9 2 2" xfId="7923" xr:uid="{00000000-0005-0000-0000-00007D1F0000}"/>
    <cellStyle name="40% - Accent2 2 9 2 2 2" xfId="7924" xr:uid="{00000000-0005-0000-0000-00007E1F0000}"/>
    <cellStyle name="40% - Accent2 2 9 2 2 2 2" xfId="7925" xr:uid="{00000000-0005-0000-0000-00007F1F0000}"/>
    <cellStyle name="40% - Accent2 2 9 2 2 3" xfId="7926" xr:uid="{00000000-0005-0000-0000-0000801F0000}"/>
    <cellStyle name="40% - Accent2 2 9 2 3" xfId="7927" xr:uid="{00000000-0005-0000-0000-0000811F0000}"/>
    <cellStyle name="40% - Accent2 2 9 2 3 2" xfId="7928" xr:uid="{00000000-0005-0000-0000-0000821F0000}"/>
    <cellStyle name="40% - Accent2 2 9 2 4" xfId="7929" xr:uid="{00000000-0005-0000-0000-0000831F0000}"/>
    <cellStyle name="40% - Accent2 2 9 3" xfId="7930" xr:uid="{00000000-0005-0000-0000-0000841F0000}"/>
    <cellStyle name="40% - Accent2 2 9 3 2" xfId="7931" xr:uid="{00000000-0005-0000-0000-0000851F0000}"/>
    <cellStyle name="40% - Accent2 2 9 3 2 2" xfId="7932" xr:uid="{00000000-0005-0000-0000-0000861F0000}"/>
    <cellStyle name="40% - Accent2 2 9 3 3" xfId="7933" xr:uid="{00000000-0005-0000-0000-0000871F0000}"/>
    <cellStyle name="40% - Accent2 2 9 4" xfId="7934" xr:uid="{00000000-0005-0000-0000-0000881F0000}"/>
    <cellStyle name="40% - Accent2 2 9 4 2" xfId="7935" xr:uid="{00000000-0005-0000-0000-0000891F0000}"/>
    <cellStyle name="40% - Accent2 2 9 5" xfId="7936" xr:uid="{00000000-0005-0000-0000-00008A1F0000}"/>
    <cellStyle name="40% - Accent2 3" xfId="7937" xr:uid="{00000000-0005-0000-0000-00008B1F0000}"/>
    <cellStyle name="40% - Accent2 3 2" xfId="7938" xr:uid="{00000000-0005-0000-0000-00008C1F0000}"/>
    <cellStyle name="40% - Accent2 3 2 2" xfId="7939" xr:uid="{00000000-0005-0000-0000-00008D1F0000}"/>
    <cellStyle name="40% - Accent2 3 2 2 2" xfId="7940" xr:uid="{00000000-0005-0000-0000-00008E1F0000}"/>
    <cellStyle name="40% - Accent2 3 2 2 2 2" xfId="7941" xr:uid="{00000000-0005-0000-0000-00008F1F0000}"/>
    <cellStyle name="40% - Accent2 3 2 2 2 2 2" xfId="7942" xr:uid="{00000000-0005-0000-0000-0000901F0000}"/>
    <cellStyle name="40% - Accent2 3 2 2 2 2 2 2" xfId="7943" xr:uid="{00000000-0005-0000-0000-0000911F0000}"/>
    <cellStyle name="40% - Accent2 3 2 2 2 2 2 2 2" xfId="7944" xr:uid="{00000000-0005-0000-0000-0000921F0000}"/>
    <cellStyle name="40% - Accent2 3 2 2 2 2 2 2 2 2" xfId="7945" xr:uid="{00000000-0005-0000-0000-0000931F0000}"/>
    <cellStyle name="40% - Accent2 3 2 2 2 2 2 2 3" xfId="7946" xr:uid="{00000000-0005-0000-0000-0000941F0000}"/>
    <cellStyle name="40% - Accent2 3 2 2 2 2 2 3" xfId="7947" xr:uid="{00000000-0005-0000-0000-0000951F0000}"/>
    <cellStyle name="40% - Accent2 3 2 2 2 2 2 3 2" xfId="7948" xr:uid="{00000000-0005-0000-0000-0000961F0000}"/>
    <cellStyle name="40% - Accent2 3 2 2 2 2 2 4" xfId="7949" xr:uid="{00000000-0005-0000-0000-0000971F0000}"/>
    <cellStyle name="40% - Accent2 3 2 2 2 2 3" xfId="7950" xr:uid="{00000000-0005-0000-0000-0000981F0000}"/>
    <cellStyle name="40% - Accent2 3 2 2 2 2 3 2" xfId="7951" xr:uid="{00000000-0005-0000-0000-0000991F0000}"/>
    <cellStyle name="40% - Accent2 3 2 2 2 2 3 2 2" xfId="7952" xr:uid="{00000000-0005-0000-0000-00009A1F0000}"/>
    <cellStyle name="40% - Accent2 3 2 2 2 2 3 3" xfId="7953" xr:uid="{00000000-0005-0000-0000-00009B1F0000}"/>
    <cellStyle name="40% - Accent2 3 2 2 2 2 4" xfId="7954" xr:uid="{00000000-0005-0000-0000-00009C1F0000}"/>
    <cellStyle name="40% - Accent2 3 2 2 2 2 4 2" xfId="7955" xr:uid="{00000000-0005-0000-0000-00009D1F0000}"/>
    <cellStyle name="40% - Accent2 3 2 2 2 2 5" xfId="7956" xr:uid="{00000000-0005-0000-0000-00009E1F0000}"/>
    <cellStyle name="40% - Accent2 3 2 2 2 3" xfId="7957" xr:uid="{00000000-0005-0000-0000-00009F1F0000}"/>
    <cellStyle name="40% - Accent2 3 2 2 2 3 2" xfId="7958" xr:uid="{00000000-0005-0000-0000-0000A01F0000}"/>
    <cellStyle name="40% - Accent2 3 2 2 2 3 2 2" xfId="7959" xr:uid="{00000000-0005-0000-0000-0000A11F0000}"/>
    <cellStyle name="40% - Accent2 3 2 2 2 3 2 2 2" xfId="7960" xr:uid="{00000000-0005-0000-0000-0000A21F0000}"/>
    <cellStyle name="40% - Accent2 3 2 2 2 3 2 2 2 2" xfId="7961" xr:uid="{00000000-0005-0000-0000-0000A31F0000}"/>
    <cellStyle name="40% - Accent2 3 2 2 2 3 2 2 3" xfId="7962" xr:uid="{00000000-0005-0000-0000-0000A41F0000}"/>
    <cellStyle name="40% - Accent2 3 2 2 2 3 2 3" xfId="7963" xr:uid="{00000000-0005-0000-0000-0000A51F0000}"/>
    <cellStyle name="40% - Accent2 3 2 2 2 3 2 3 2" xfId="7964" xr:uid="{00000000-0005-0000-0000-0000A61F0000}"/>
    <cellStyle name="40% - Accent2 3 2 2 2 3 2 4" xfId="7965" xr:uid="{00000000-0005-0000-0000-0000A71F0000}"/>
    <cellStyle name="40% - Accent2 3 2 2 2 3 3" xfId="7966" xr:uid="{00000000-0005-0000-0000-0000A81F0000}"/>
    <cellStyle name="40% - Accent2 3 2 2 2 3 3 2" xfId="7967" xr:uid="{00000000-0005-0000-0000-0000A91F0000}"/>
    <cellStyle name="40% - Accent2 3 2 2 2 3 3 2 2" xfId="7968" xr:uid="{00000000-0005-0000-0000-0000AA1F0000}"/>
    <cellStyle name="40% - Accent2 3 2 2 2 3 3 3" xfId="7969" xr:uid="{00000000-0005-0000-0000-0000AB1F0000}"/>
    <cellStyle name="40% - Accent2 3 2 2 2 3 4" xfId="7970" xr:uid="{00000000-0005-0000-0000-0000AC1F0000}"/>
    <cellStyle name="40% - Accent2 3 2 2 2 3 4 2" xfId="7971" xr:uid="{00000000-0005-0000-0000-0000AD1F0000}"/>
    <cellStyle name="40% - Accent2 3 2 2 2 3 5" xfId="7972" xr:uid="{00000000-0005-0000-0000-0000AE1F0000}"/>
    <cellStyle name="40% - Accent2 3 2 2 2 4" xfId="7973" xr:uid="{00000000-0005-0000-0000-0000AF1F0000}"/>
    <cellStyle name="40% - Accent2 3 2 2 2 4 2" xfId="7974" xr:uid="{00000000-0005-0000-0000-0000B01F0000}"/>
    <cellStyle name="40% - Accent2 3 2 2 2 4 2 2" xfId="7975" xr:uid="{00000000-0005-0000-0000-0000B11F0000}"/>
    <cellStyle name="40% - Accent2 3 2 2 2 4 2 2 2" xfId="7976" xr:uid="{00000000-0005-0000-0000-0000B21F0000}"/>
    <cellStyle name="40% - Accent2 3 2 2 2 4 2 3" xfId="7977" xr:uid="{00000000-0005-0000-0000-0000B31F0000}"/>
    <cellStyle name="40% - Accent2 3 2 2 2 4 3" xfId="7978" xr:uid="{00000000-0005-0000-0000-0000B41F0000}"/>
    <cellStyle name="40% - Accent2 3 2 2 2 4 3 2" xfId="7979" xr:uid="{00000000-0005-0000-0000-0000B51F0000}"/>
    <cellStyle name="40% - Accent2 3 2 2 2 4 4" xfId="7980" xr:uid="{00000000-0005-0000-0000-0000B61F0000}"/>
    <cellStyle name="40% - Accent2 3 2 2 2 5" xfId="7981" xr:uid="{00000000-0005-0000-0000-0000B71F0000}"/>
    <cellStyle name="40% - Accent2 3 2 2 2 5 2" xfId="7982" xr:uid="{00000000-0005-0000-0000-0000B81F0000}"/>
    <cellStyle name="40% - Accent2 3 2 2 2 5 2 2" xfId="7983" xr:uid="{00000000-0005-0000-0000-0000B91F0000}"/>
    <cellStyle name="40% - Accent2 3 2 2 2 5 3" xfId="7984" xr:uid="{00000000-0005-0000-0000-0000BA1F0000}"/>
    <cellStyle name="40% - Accent2 3 2 2 2 6" xfId="7985" xr:uid="{00000000-0005-0000-0000-0000BB1F0000}"/>
    <cellStyle name="40% - Accent2 3 2 2 2 6 2" xfId="7986" xr:uid="{00000000-0005-0000-0000-0000BC1F0000}"/>
    <cellStyle name="40% - Accent2 3 2 2 2 7" xfId="7987" xr:uid="{00000000-0005-0000-0000-0000BD1F0000}"/>
    <cellStyle name="40% - Accent2 3 2 2 3" xfId="7988" xr:uid="{00000000-0005-0000-0000-0000BE1F0000}"/>
    <cellStyle name="40% - Accent2 3 2 2 3 2" xfId="7989" xr:uid="{00000000-0005-0000-0000-0000BF1F0000}"/>
    <cellStyle name="40% - Accent2 3 2 2 3 2 2" xfId="7990" xr:uid="{00000000-0005-0000-0000-0000C01F0000}"/>
    <cellStyle name="40% - Accent2 3 2 2 3 2 2 2" xfId="7991" xr:uid="{00000000-0005-0000-0000-0000C11F0000}"/>
    <cellStyle name="40% - Accent2 3 2 2 3 2 2 2 2" xfId="7992" xr:uid="{00000000-0005-0000-0000-0000C21F0000}"/>
    <cellStyle name="40% - Accent2 3 2 2 3 2 2 3" xfId="7993" xr:uid="{00000000-0005-0000-0000-0000C31F0000}"/>
    <cellStyle name="40% - Accent2 3 2 2 3 2 3" xfId="7994" xr:uid="{00000000-0005-0000-0000-0000C41F0000}"/>
    <cellStyle name="40% - Accent2 3 2 2 3 2 3 2" xfId="7995" xr:uid="{00000000-0005-0000-0000-0000C51F0000}"/>
    <cellStyle name="40% - Accent2 3 2 2 3 2 4" xfId="7996" xr:uid="{00000000-0005-0000-0000-0000C61F0000}"/>
    <cellStyle name="40% - Accent2 3 2 2 3 3" xfId="7997" xr:uid="{00000000-0005-0000-0000-0000C71F0000}"/>
    <cellStyle name="40% - Accent2 3 2 2 3 3 2" xfId="7998" xr:uid="{00000000-0005-0000-0000-0000C81F0000}"/>
    <cellStyle name="40% - Accent2 3 2 2 3 3 2 2" xfId="7999" xr:uid="{00000000-0005-0000-0000-0000C91F0000}"/>
    <cellStyle name="40% - Accent2 3 2 2 3 3 3" xfId="8000" xr:uid="{00000000-0005-0000-0000-0000CA1F0000}"/>
    <cellStyle name="40% - Accent2 3 2 2 3 4" xfId="8001" xr:uid="{00000000-0005-0000-0000-0000CB1F0000}"/>
    <cellStyle name="40% - Accent2 3 2 2 3 4 2" xfId="8002" xr:uid="{00000000-0005-0000-0000-0000CC1F0000}"/>
    <cellStyle name="40% - Accent2 3 2 2 3 5" xfId="8003" xr:uid="{00000000-0005-0000-0000-0000CD1F0000}"/>
    <cellStyle name="40% - Accent2 3 2 2 4" xfId="8004" xr:uid="{00000000-0005-0000-0000-0000CE1F0000}"/>
    <cellStyle name="40% - Accent2 3 2 2 4 2" xfId="8005" xr:uid="{00000000-0005-0000-0000-0000CF1F0000}"/>
    <cellStyle name="40% - Accent2 3 2 2 4 2 2" xfId="8006" xr:uid="{00000000-0005-0000-0000-0000D01F0000}"/>
    <cellStyle name="40% - Accent2 3 2 2 4 2 2 2" xfId="8007" xr:uid="{00000000-0005-0000-0000-0000D11F0000}"/>
    <cellStyle name="40% - Accent2 3 2 2 4 2 2 2 2" xfId="8008" xr:uid="{00000000-0005-0000-0000-0000D21F0000}"/>
    <cellStyle name="40% - Accent2 3 2 2 4 2 2 3" xfId="8009" xr:uid="{00000000-0005-0000-0000-0000D31F0000}"/>
    <cellStyle name="40% - Accent2 3 2 2 4 2 3" xfId="8010" xr:uid="{00000000-0005-0000-0000-0000D41F0000}"/>
    <cellStyle name="40% - Accent2 3 2 2 4 2 3 2" xfId="8011" xr:uid="{00000000-0005-0000-0000-0000D51F0000}"/>
    <cellStyle name="40% - Accent2 3 2 2 4 2 4" xfId="8012" xr:uid="{00000000-0005-0000-0000-0000D61F0000}"/>
    <cellStyle name="40% - Accent2 3 2 2 4 3" xfId="8013" xr:uid="{00000000-0005-0000-0000-0000D71F0000}"/>
    <cellStyle name="40% - Accent2 3 2 2 4 3 2" xfId="8014" xr:uid="{00000000-0005-0000-0000-0000D81F0000}"/>
    <cellStyle name="40% - Accent2 3 2 2 4 3 2 2" xfId="8015" xr:uid="{00000000-0005-0000-0000-0000D91F0000}"/>
    <cellStyle name="40% - Accent2 3 2 2 4 3 3" xfId="8016" xr:uid="{00000000-0005-0000-0000-0000DA1F0000}"/>
    <cellStyle name="40% - Accent2 3 2 2 4 4" xfId="8017" xr:uid="{00000000-0005-0000-0000-0000DB1F0000}"/>
    <cellStyle name="40% - Accent2 3 2 2 4 4 2" xfId="8018" xr:uid="{00000000-0005-0000-0000-0000DC1F0000}"/>
    <cellStyle name="40% - Accent2 3 2 2 4 5" xfId="8019" xr:uid="{00000000-0005-0000-0000-0000DD1F0000}"/>
    <cellStyle name="40% - Accent2 3 2 2 5" xfId="8020" xr:uid="{00000000-0005-0000-0000-0000DE1F0000}"/>
    <cellStyle name="40% - Accent2 3 2 2 5 2" xfId="8021" xr:uid="{00000000-0005-0000-0000-0000DF1F0000}"/>
    <cellStyle name="40% - Accent2 3 2 2 5 2 2" xfId="8022" xr:uid="{00000000-0005-0000-0000-0000E01F0000}"/>
    <cellStyle name="40% - Accent2 3 2 2 5 2 2 2" xfId="8023" xr:uid="{00000000-0005-0000-0000-0000E11F0000}"/>
    <cellStyle name="40% - Accent2 3 2 2 5 2 3" xfId="8024" xr:uid="{00000000-0005-0000-0000-0000E21F0000}"/>
    <cellStyle name="40% - Accent2 3 2 2 5 3" xfId="8025" xr:uid="{00000000-0005-0000-0000-0000E31F0000}"/>
    <cellStyle name="40% - Accent2 3 2 2 5 3 2" xfId="8026" xr:uid="{00000000-0005-0000-0000-0000E41F0000}"/>
    <cellStyle name="40% - Accent2 3 2 2 5 4" xfId="8027" xr:uid="{00000000-0005-0000-0000-0000E51F0000}"/>
    <cellStyle name="40% - Accent2 3 2 2 6" xfId="8028" xr:uid="{00000000-0005-0000-0000-0000E61F0000}"/>
    <cellStyle name="40% - Accent2 3 2 2 6 2" xfId="8029" xr:uid="{00000000-0005-0000-0000-0000E71F0000}"/>
    <cellStyle name="40% - Accent2 3 2 2 6 2 2" xfId="8030" xr:uid="{00000000-0005-0000-0000-0000E81F0000}"/>
    <cellStyle name="40% - Accent2 3 2 2 6 3" xfId="8031" xr:uid="{00000000-0005-0000-0000-0000E91F0000}"/>
    <cellStyle name="40% - Accent2 3 2 2 7" xfId="8032" xr:uid="{00000000-0005-0000-0000-0000EA1F0000}"/>
    <cellStyle name="40% - Accent2 3 2 2 7 2" xfId="8033" xr:uid="{00000000-0005-0000-0000-0000EB1F0000}"/>
    <cellStyle name="40% - Accent2 3 2 2 8" xfId="8034" xr:uid="{00000000-0005-0000-0000-0000EC1F0000}"/>
    <cellStyle name="40% - Accent2 3 2 3" xfId="8035" xr:uid="{00000000-0005-0000-0000-0000ED1F0000}"/>
    <cellStyle name="40% - Accent2 3 2 3 2" xfId="8036" xr:uid="{00000000-0005-0000-0000-0000EE1F0000}"/>
    <cellStyle name="40% - Accent2 3 2 3 2 2" xfId="8037" xr:uid="{00000000-0005-0000-0000-0000EF1F0000}"/>
    <cellStyle name="40% - Accent2 3 2 3 2 2 2" xfId="8038" xr:uid="{00000000-0005-0000-0000-0000F01F0000}"/>
    <cellStyle name="40% - Accent2 3 2 3 2 2 2 2" xfId="8039" xr:uid="{00000000-0005-0000-0000-0000F11F0000}"/>
    <cellStyle name="40% - Accent2 3 2 3 2 2 2 2 2" xfId="8040" xr:uid="{00000000-0005-0000-0000-0000F21F0000}"/>
    <cellStyle name="40% - Accent2 3 2 3 2 2 2 3" xfId="8041" xr:uid="{00000000-0005-0000-0000-0000F31F0000}"/>
    <cellStyle name="40% - Accent2 3 2 3 2 2 3" xfId="8042" xr:uid="{00000000-0005-0000-0000-0000F41F0000}"/>
    <cellStyle name="40% - Accent2 3 2 3 2 2 3 2" xfId="8043" xr:uid="{00000000-0005-0000-0000-0000F51F0000}"/>
    <cellStyle name="40% - Accent2 3 2 3 2 2 4" xfId="8044" xr:uid="{00000000-0005-0000-0000-0000F61F0000}"/>
    <cellStyle name="40% - Accent2 3 2 3 2 3" xfId="8045" xr:uid="{00000000-0005-0000-0000-0000F71F0000}"/>
    <cellStyle name="40% - Accent2 3 2 3 2 3 2" xfId="8046" xr:uid="{00000000-0005-0000-0000-0000F81F0000}"/>
    <cellStyle name="40% - Accent2 3 2 3 2 3 2 2" xfId="8047" xr:uid="{00000000-0005-0000-0000-0000F91F0000}"/>
    <cellStyle name="40% - Accent2 3 2 3 2 3 3" xfId="8048" xr:uid="{00000000-0005-0000-0000-0000FA1F0000}"/>
    <cellStyle name="40% - Accent2 3 2 3 2 4" xfId="8049" xr:uid="{00000000-0005-0000-0000-0000FB1F0000}"/>
    <cellStyle name="40% - Accent2 3 2 3 2 4 2" xfId="8050" xr:uid="{00000000-0005-0000-0000-0000FC1F0000}"/>
    <cellStyle name="40% - Accent2 3 2 3 2 5" xfId="8051" xr:uid="{00000000-0005-0000-0000-0000FD1F0000}"/>
    <cellStyle name="40% - Accent2 3 2 3 3" xfId="8052" xr:uid="{00000000-0005-0000-0000-0000FE1F0000}"/>
    <cellStyle name="40% - Accent2 3 2 3 3 2" xfId="8053" xr:uid="{00000000-0005-0000-0000-0000FF1F0000}"/>
    <cellStyle name="40% - Accent2 3 2 3 3 2 2" xfId="8054" xr:uid="{00000000-0005-0000-0000-000000200000}"/>
    <cellStyle name="40% - Accent2 3 2 3 3 2 2 2" xfId="8055" xr:uid="{00000000-0005-0000-0000-000001200000}"/>
    <cellStyle name="40% - Accent2 3 2 3 3 2 2 2 2" xfId="8056" xr:uid="{00000000-0005-0000-0000-000002200000}"/>
    <cellStyle name="40% - Accent2 3 2 3 3 2 2 3" xfId="8057" xr:uid="{00000000-0005-0000-0000-000003200000}"/>
    <cellStyle name="40% - Accent2 3 2 3 3 2 3" xfId="8058" xr:uid="{00000000-0005-0000-0000-000004200000}"/>
    <cellStyle name="40% - Accent2 3 2 3 3 2 3 2" xfId="8059" xr:uid="{00000000-0005-0000-0000-000005200000}"/>
    <cellStyle name="40% - Accent2 3 2 3 3 2 4" xfId="8060" xr:uid="{00000000-0005-0000-0000-000006200000}"/>
    <cellStyle name="40% - Accent2 3 2 3 3 3" xfId="8061" xr:uid="{00000000-0005-0000-0000-000007200000}"/>
    <cellStyle name="40% - Accent2 3 2 3 3 3 2" xfId="8062" xr:uid="{00000000-0005-0000-0000-000008200000}"/>
    <cellStyle name="40% - Accent2 3 2 3 3 3 2 2" xfId="8063" xr:uid="{00000000-0005-0000-0000-000009200000}"/>
    <cellStyle name="40% - Accent2 3 2 3 3 3 3" xfId="8064" xr:uid="{00000000-0005-0000-0000-00000A200000}"/>
    <cellStyle name="40% - Accent2 3 2 3 3 4" xfId="8065" xr:uid="{00000000-0005-0000-0000-00000B200000}"/>
    <cellStyle name="40% - Accent2 3 2 3 3 4 2" xfId="8066" xr:uid="{00000000-0005-0000-0000-00000C200000}"/>
    <cellStyle name="40% - Accent2 3 2 3 3 5" xfId="8067" xr:uid="{00000000-0005-0000-0000-00000D200000}"/>
    <cellStyle name="40% - Accent2 3 2 3 4" xfId="8068" xr:uid="{00000000-0005-0000-0000-00000E200000}"/>
    <cellStyle name="40% - Accent2 3 2 3 4 2" xfId="8069" xr:uid="{00000000-0005-0000-0000-00000F200000}"/>
    <cellStyle name="40% - Accent2 3 2 3 4 2 2" xfId="8070" xr:uid="{00000000-0005-0000-0000-000010200000}"/>
    <cellStyle name="40% - Accent2 3 2 3 4 2 2 2" xfId="8071" xr:uid="{00000000-0005-0000-0000-000011200000}"/>
    <cellStyle name="40% - Accent2 3 2 3 4 2 3" xfId="8072" xr:uid="{00000000-0005-0000-0000-000012200000}"/>
    <cellStyle name="40% - Accent2 3 2 3 4 3" xfId="8073" xr:uid="{00000000-0005-0000-0000-000013200000}"/>
    <cellStyle name="40% - Accent2 3 2 3 4 3 2" xfId="8074" xr:uid="{00000000-0005-0000-0000-000014200000}"/>
    <cellStyle name="40% - Accent2 3 2 3 4 4" xfId="8075" xr:uid="{00000000-0005-0000-0000-000015200000}"/>
    <cellStyle name="40% - Accent2 3 2 3 5" xfId="8076" xr:uid="{00000000-0005-0000-0000-000016200000}"/>
    <cellStyle name="40% - Accent2 3 2 3 5 2" xfId="8077" xr:uid="{00000000-0005-0000-0000-000017200000}"/>
    <cellStyle name="40% - Accent2 3 2 3 5 2 2" xfId="8078" xr:uid="{00000000-0005-0000-0000-000018200000}"/>
    <cellStyle name="40% - Accent2 3 2 3 5 3" xfId="8079" xr:uid="{00000000-0005-0000-0000-000019200000}"/>
    <cellStyle name="40% - Accent2 3 2 3 6" xfId="8080" xr:uid="{00000000-0005-0000-0000-00001A200000}"/>
    <cellStyle name="40% - Accent2 3 2 3 6 2" xfId="8081" xr:uid="{00000000-0005-0000-0000-00001B200000}"/>
    <cellStyle name="40% - Accent2 3 2 3 7" xfId="8082" xr:uid="{00000000-0005-0000-0000-00001C200000}"/>
    <cellStyle name="40% - Accent2 3 2 4" xfId="8083" xr:uid="{00000000-0005-0000-0000-00001D200000}"/>
    <cellStyle name="40% - Accent2 3 2 4 2" xfId="8084" xr:uid="{00000000-0005-0000-0000-00001E200000}"/>
    <cellStyle name="40% - Accent2 3 2 4 2 2" xfId="8085" xr:uid="{00000000-0005-0000-0000-00001F200000}"/>
    <cellStyle name="40% - Accent2 3 2 4 2 2 2" xfId="8086" xr:uid="{00000000-0005-0000-0000-000020200000}"/>
    <cellStyle name="40% - Accent2 3 2 4 2 2 2 2" xfId="8087" xr:uid="{00000000-0005-0000-0000-000021200000}"/>
    <cellStyle name="40% - Accent2 3 2 4 2 2 3" xfId="8088" xr:uid="{00000000-0005-0000-0000-000022200000}"/>
    <cellStyle name="40% - Accent2 3 2 4 2 3" xfId="8089" xr:uid="{00000000-0005-0000-0000-000023200000}"/>
    <cellStyle name="40% - Accent2 3 2 4 2 3 2" xfId="8090" xr:uid="{00000000-0005-0000-0000-000024200000}"/>
    <cellStyle name="40% - Accent2 3 2 4 2 4" xfId="8091" xr:uid="{00000000-0005-0000-0000-000025200000}"/>
    <cellStyle name="40% - Accent2 3 2 4 3" xfId="8092" xr:uid="{00000000-0005-0000-0000-000026200000}"/>
    <cellStyle name="40% - Accent2 3 2 4 3 2" xfId="8093" xr:uid="{00000000-0005-0000-0000-000027200000}"/>
    <cellStyle name="40% - Accent2 3 2 4 3 2 2" xfId="8094" xr:uid="{00000000-0005-0000-0000-000028200000}"/>
    <cellStyle name="40% - Accent2 3 2 4 3 3" xfId="8095" xr:uid="{00000000-0005-0000-0000-000029200000}"/>
    <cellStyle name="40% - Accent2 3 2 4 4" xfId="8096" xr:uid="{00000000-0005-0000-0000-00002A200000}"/>
    <cellStyle name="40% - Accent2 3 2 4 4 2" xfId="8097" xr:uid="{00000000-0005-0000-0000-00002B200000}"/>
    <cellStyle name="40% - Accent2 3 2 4 5" xfId="8098" xr:uid="{00000000-0005-0000-0000-00002C200000}"/>
    <cellStyle name="40% - Accent2 3 2 5" xfId="8099" xr:uid="{00000000-0005-0000-0000-00002D200000}"/>
    <cellStyle name="40% - Accent2 3 2 5 2" xfId="8100" xr:uid="{00000000-0005-0000-0000-00002E200000}"/>
    <cellStyle name="40% - Accent2 3 2 5 2 2" xfId="8101" xr:uid="{00000000-0005-0000-0000-00002F200000}"/>
    <cellStyle name="40% - Accent2 3 2 5 2 2 2" xfId="8102" xr:uid="{00000000-0005-0000-0000-000030200000}"/>
    <cellStyle name="40% - Accent2 3 2 5 2 2 2 2" xfId="8103" xr:uid="{00000000-0005-0000-0000-000031200000}"/>
    <cellStyle name="40% - Accent2 3 2 5 2 2 3" xfId="8104" xr:uid="{00000000-0005-0000-0000-000032200000}"/>
    <cellStyle name="40% - Accent2 3 2 5 2 3" xfId="8105" xr:uid="{00000000-0005-0000-0000-000033200000}"/>
    <cellStyle name="40% - Accent2 3 2 5 2 3 2" xfId="8106" xr:uid="{00000000-0005-0000-0000-000034200000}"/>
    <cellStyle name="40% - Accent2 3 2 5 2 4" xfId="8107" xr:uid="{00000000-0005-0000-0000-000035200000}"/>
    <cellStyle name="40% - Accent2 3 2 5 3" xfId="8108" xr:uid="{00000000-0005-0000-0000-000036200000}"/>
    <cellStyle name="40% - Accent2 3 2 5 3 2" xfId="8109" xr:uid="{00000000-0005-0000-0000-000037200000}"/>
    <cellStyle name="40% - Accent2 3 2 5 3 2 2" xfId="8110" xr:uid="{00000000-0005-0000-0000-000038200000}"/>
    <cellStyle name="40% - Accent2 3 2 5 3 3" xfId="8111" xr:uid="{00000000-0005-0000-0000-000039200000}"/>
    <cellStyle name="40% - Accent2 3 2 5 4" xfId="8112" xr:uid="{00000000-0005-0000-0000-00003A200000}"/>
    <cellStyle name="40% - Accent2 3 2 5 4 2" xfId="8113" xr:uid="{00000000-0005-0000-0000-00003B200000}"/>
    <cellStyle name="40% - Accent2 3 2 5 5" xfId="8114" xr:uid="{00000000-0005-0000-0000-00003C200000}"/>
    <cellStyle name="40% - Accent2 3 2 6" xfId="8115" xr:uid="{00000000-0005-0000-0000-00003D200000}"/>
    <cellStyle name="40% - Accent2 3 2 6 2" xfId="8116" xr:uid="{00000000-0005-0000-0000-00003E200000}"/>
    <cellStyle name="40% - Accent2 3 2 6 2 2" xfId="8117" xr:uid="{00000000-0005-0000-0000-00003F200000}"/>
    <cellStyle name="40% - Accent2 3 2 6 2 2 2" xfId="8118" xr:uid="{00000000-0005-0000-0000-000040200000}"/>
    <cellStyle name="40% - Accent2 3 2 6 2 3" xfId="8119" xr:uid="{00000000-0005-0000-0000-000041200000}"/>
    <cellStyle name="40% - Accent2 3 2 6 3" xfId="8120" xr:uid="{00000000-0005-0000-0000-000042200000}"/>
    <cellStyle name="40% - Accent2 3 2 6 3 2" xfId="8121" xr:uid="{00000000-0005-0000-0000-000043200000}"/>
    <cellStyle name="40% - Accent2 3 2 6 4" xfId="8122" xr:uid="{00000000-0005-0000-0000-000044200000}"/>
    <cellStyle name="40% - Accent2 3 2 7" xfId="8123" xr:uid="{00000000-0005-0000-0000-000045200000}"/>
    <cellStyle name="40% - Accent2 3 2 7 2" xfId="8124" xr:uid="{00000000-0005-0000-0000-000046200000}"/>
    <cellStyle name="40% - Accent2 3 2 7 2 2" xfId="8125" xr:uid="{00000000-0005-0000-0000-000047200000}"/>
    <cellStyle name="40% - Accent2 3 2 7 3" xfId="8126" xr:uid="{00000000-0005-0000-0000-000048200000}"/>
    <cellStyle name="40% - Accent2 3 2 8" xfId="8127" xr:uid="{00000000-0005-0000-0000-000049200000}"/>
    <cellStyle name="40% - Accent2 3 2 8 2" xfId="8128" xr:uid="{00000000-0005-0000-0000-00004A200000}"/>
    <cellStyle name="40% - Accent2 3 2 9" xfId="8129" xr:uid="{00000000-0005-0000-0000-00004B200000}"/>
    <cellStyle name="40% - Accent2 3 3" xfId="8130" xr:uid="{00000000-0005-0000-0000-00004C200000}"/>
    <cellStyle name="40% - Accent2 3 3 2" xfId="8131" xr:uid="{00000000-0005-0000-0000-00004D200000}"/>
    <cellStyle name="40% - Accent2 3 3 2 2" xfId="8132" xr:uid="{00000000-0005-0000-0000-00004E200000}"/>
    <cellStyle name="40% - Accent2 3 3 2 2 2" xfId="8133" xr:uid="{00000000-0005-0000-0000-00004F200000}"/>
    <cellStyle name="40% - Accent2 3 3 2 2 2 2" xfId="8134" xr:uid="{00000000-0005-0000-0000-000050200000}"/>
    <cellStyle name="40% - Accent2 3 3 2 2 3" xfId="8135" xr:uid="{00000000-0005-0000-0000-000051200000}"/>
    <cellStyle name="40% - Accent2 3 3 2 3" xfId="8136" xr:uid="{00000000-0005-0000-0000-000052200000}"/>
    <cellStyle name="40% - Accent2 3 3 2 3 2" xfId="8137" xr:uid="{00000000-0005-0000-0000-000053200000}"/>
    <cellStyle name="40% - Accent2 3 3 2 4" xfId="8138" xr:uid="{00000000-0005-0000-0000-000054200000}"/>
    <cellStyle name="40% - Accent2 3 3 3" xfId="8139" xr:uid="{00000000-0005-0000-0000-000055200000}"/>
    <cellStyle name="40% - Accent2 3 3 3 2" xfId="8140" xr:uid="{00000000-0005-0000-0000-000056200000}"/>
    <cellStyle name="40% - Accent2 3 3 3 2 2" xfId="8141" xr:uid="{00000000-0005-0000-0000-000057200000}"/>
    <cellStyle name="40% - Accent2 3 3 3 3" xfId="8142" xr:uid="{00000000-0005-0000-0000-000058200000}"/>
    <cellStyle name="40% - Accent2 3 3 4" xfId="8143" xr:uid="{00000000-0005-0000-0000-000059200000}"/>
    <cellStyle name="40% - Accent2 3 3 4 2" xfId="8144" xr:uid="{00000000-0005-0000-0000-00005A200000}"/>
    <cellStyle name="40% - Accent2 3 3 5" xfId="8145" xr:uid="{00000000-0005-0000-0000-00005B200000}"/>
    <cellStyle name="40% - Accent2 3 4" xfId="8146" xr:uid="{00000000-0005-0000-0000-00005C200000}"/>
    <cellStyle name="40% - Accent2 3 4 2" xfId="8147" xr:uid="{00000000-0005-0000-0000-00005D200000}"/>
    <cellStyle name="40% - Accent2 3 4 2 2" xfId="8148" xr:uid="{00000000-0005-0000-0000-00005E200000}"/>
    <cellStyle name="40% - Accent2 3 4 2 2 2" xfId="8149" xr:uid="{00000000-0005-0000-0000-00005F200000}"/>
    <cellStyle name="40% - Accent2 3 4 2 3" xfId="8150" xr:uid="{00000000-0005-0000-0000-000060200000}"/>
    <cellStyle name="40% - Accent2 3 4 3" xfId="8151" xr:uid="{00000000-0005-0000-0000-000061200000}"/>
    <cellStyle name="40% - Accent2 3 4 3 2" xfId="8152" xr:uid="{00000000-0005-0000-0000-000062200000}"/>
    <cellStyle name="40% - Accent2 3 4 4" xfId="8153" xr:uid="{00000000-0005-0000-0000-000063200000}"/>
    <cellStyle name="40% - Accent2 3 5" xfId="8154" xr:uid="{00000000-0005-0000-0000-000064200000}"/>
    <cellStyle name="40% - Accent2 4" xfId="8155" xr:uid="{00000000-0005-0000-0000-000065200000}"/>
    <cellStyle name="40% - Accent2 4 2" xfId="8156" xr:uid="{00000000-0005-0000-0000-000066200000}"/>
    <cellStyle name="40% - Accent2 4 2 2" xfId="8157" xr:uid="{00000000-0005-0000-0000-000067200000}"/>
    <cellStyle name="40% - Accent2 4 2 2 2" xfId="8158" xr:uid="{00000000-0005-0000-0000-000068200000}"/>
    <cellStyle name="40% - Accent2 4 2 2 2 2" xfId="8159" xr:uid="{00000000-0005-0000-0000-000069200000}"/>
    <cellStyle name="40% - Accent2 4 2 2 2 2 2" xfId="8160" xr:uid="{00000000-0005-0000-0000-00006A200000}"/>
    <cellStyle name="40% - Accent2 4 2 2 2 3" xfId="8161" xr:uid="{00000000-0005-0000-0000-00006B200000}"/>
    <cellStyle name="40% - Accent2 4 2 2 3" xfId="8162" xr:uid="{00000000-0005-0000-0000-00006C200000}"/>
    <cellStyle name="40% - Accent2 4 2 2 3 2" xfId="8163" xr:uid="{00000000-0005-0000-0000-00006D200000}"/>
    <cellStyle name="40% - Accent2 4 2 2 4" xfId="8164" xr:uid="{00000000-0005-0000-0000-00006E200000}"/>
    <cellStyle name="40% - Accent2 4 2 3" xfId="8165" xr:uid="{00000000-0005-0000-0000-00006F200000}"/>
    <cellStyle name="40% - Accent2 4 2 3 2" xfId="8166" xr:uid="{00000000-0005-0000-0000-000070200000}"/>
    <cellStyle name="40% - Accent2 4 2 3 2 2" xfId="8167" xr:uid="{00000000-0005-0000-0000-000071200000}"/>
    <cellStyle name="40% - Accent2 4 2 3 3" xfId="8168" xr:uid="{00000000-0005-0000-0000-000072200000}"/>
    <cellStyle name="40% - Accent2 4 2 4" xfId="8169" xr:uid="{00000000-0005-0000-0000-000073200000}"/>
    <cellStyle name="40% - Accent2 4 2 4 2" xfId="8170" xr:uid="{00000000-0005-0000-0000-000074200000}"/>
    <cellStyle name="40% - Accent2 4 2 5" xfId="8171" xr:uid="{00000000-0005-0000-0000-000075200000}"/>
    <cellStyle name="40% - Accent2 5" xfId="8172" xr:uid="{00000000-0005-0000-0000-000076200000}"/>
    <cellStyle name="40% - Accent2 5 2" xfId="8173" xr:uid="{00000000-0005-0000-0000-000077200000}"/>
    <cellStyle name="40% - Accent2 5 2 2" xfId="8174" xr:uid="{00000000-0005-0000-0000-000078200000}"/>
    <cellStyle name="40% - Accent2 5 2 2 2" xfId="8175" xr:uid="{00000000-0005-0000-0000-000079200000}"/>
    <cellStyle name="40% - Accent2 5 2 3" xfId="8176" xr:uid="{00000000-0005-0000-0000-00007A200000}"/>
    <cellStyle name="40% - Accent2 5 3" xfId="8177" xr:uid="{00000000-0005-0000-0000-00007B200000}"/>
    <cellStyle name="40% - Accent2 5 3 2" xfId="8178" xr:uid="{00000000-0005-0000-0000-00007C200000}"/>
    <cellStyle name="40% - Accent2 5 4" xfId="8179" xr:uid="{00000000-0005-0000-0000-00007D200000}"/>
    <cellStyle name="40% - Accent2 6" xfId="8180" xr:uid="{00000000-0005-0000-0000-00007E200000}"/>
    <cellStyle name="40% - Accent2 6 2" xfId="8181" xr:uid="{00000000-0005-0000-0000-00007F200000}"/>
    <cellStyle name="40% - Accent2 6 2 2" xfId="8182" xr:uid="{00000000-0005-0000-0000-000080200000}"/>
    <cellStyle name="40% - Accent2 6 3" xfId="8183" xr:uid="{00000000-0005-0000-0000-000081200000}"/>
    <cellStyle name="40% - Accent2 7" xfId="8184" xr:uid="{00000000-0005-0000-0000-000082200000}"/>
    <cellStyle name="40% - Accent2 7 2" xfId="8185" xr:uid="{00000000-0005-0000-0000-000083200000}"/>
    <cellStyle name="40% - Accent2 8" xfId="8186" xr:uid="{00000000-0005-0000-0000-000084200000}"/>
    <cellStyle name="40% - Accent3 2" xfId="8187" xr:uid="{00000000-0005-0000-0000-000085200000}"/>
    <cellStyle name="40% - Accent3 2 10" xfId="8188" xr:uid="{00000000-0005-0000-0000-000086200000}"/>
    <cellStyle name="40% - Accent3 2 10 2" xfId="8189" xr:uid="{00000000-0005-0000-0000-000087200000}"/>
    <cellStyle name="40% - Accent3 2 10 2 2" xfId="8190" xr:uid="{00000000-0005-0000-0000-000088200000}"/>
    <cellStyle name="40% - Accent3 2 10 2 2 2" xfId="8191" xr:uid="{00000000-0005-0000-0000-000089200000}"/>
    <cellStyle name="40% - Accent3 2 10 2 3" xfId="8192" xr:uid="{00000000-0005-0000-0000-00008A200000}"/>
    <cellStyle name="40% - Accent3 2 10 3" xfId="8193" xr:uid="{00000000-0005-0000-0000-00008B200000}"/>
    <cellStyle name="40% - Accent3 2 10 3 2" xfId="8194" xr:uid="{00000000-0005-0000-0000-00008C200000}"/>
    <cellStyle name="40% - Accent3 2 10 4" xfId="8195" xr:uid="{00000000-0005-0000-0000-00008D200000}"/>
    <cellStyle name="40% - Accent3 2 11" xfId="8196" xr:uid="{00000000-0005-0000-0000-00008E200000}"/>
    <cellStyle name="40% - Accent3 2 11 2" xfId="8197" xr:uid="{00000000-0005-0000-0000-00008F200000}"/>
    <cellStyle name="40% - Accent3 2 11 2 2" xfId="8198" xr:uid="{00000000-0005-0000-0000-000090200000}"/>
    <cellStyle name="40% - Accent3 2 11 3" xfId="8199" xr:uid="{00000000-0005-0000-0000-000091200000}"/>
    <cellStyle name="40% - Accent3 2 12" xfId="8200" xr:uid="{00000000-0005-0000-0000-000092200000}"/>
    <cellStyle name="40% - Accent3 2 12 2" xfId="8201" xr:uid="{00000000-0005-0000-0000-000093200000}"/>
    <cellStyle name="40% - Accent3 2 13" xfId="8202" xr:uid="{00000000-0005-0000-0000-000094200000}"/>
    <cellStyle name="40% - Accent3 2 2" xfId="8203" xr:uid="{00000000-0005-0000-0000-000095200000}"/>
    <cellStyle name="40% - Accent3 2 2 2" xfId="8204" xr:uid="{00000000-0005-0000-0000-000096200000}"/>
    <cellStyle name="40% - Accent3 2 3" xfId="8205" xr:uid="{00000000-0005-0000-0000-000097200000}"/>
    <cellStyle name="40% - Accent3 2 3 2" xfId="8206" xr:uid="{00000000-0005-0000-0000-000098200000}"/>
    <cellStyle name="40% - Accent3 2 3 2 2" xfId="8207" xr:uid="{00000000-0005-0000-0000-000099200000}"/>
    <cellStyle name="40% - Accent3 2 3 2 2 2" xfId="8208" xr:uid="{00000000-0005-0000-0000-00009A200000}"/>
    <cellStyle name="40% - Accent3 2 3 2 2 2 2" xfId="8209" xr:uid="{00000000-0005-0000-0000-00009B200000}"/>
    <cellStyle name="40% - Accent3 2 3 2 2 2 2 2" xfId="8210" xr:uid="{00000000-0005-0000-0000-00009C200000}"/>
    <cellStyle name="40% - Accent3 2 3 2 2 2 2 2 2" xfId="8211" xr:uid="{00000000-0005-0000-0000-00009D200000}"/>
    <cellStyle name="40% - Accent3 2 3 2 2 2 2 2 2 2" xfId="8212" xr:uid="{00000000-0005-0000-0000-00009E200000}"/>
    <cellStyle name="40% - Accent3 2 3 2 2 2 2 2 3" xfId="8213" xr:uid="{00000000-0005-0000-0000-00009F200000}"/>
    <cellStyle name="40% - Accent3 2 3 2 2 2 2 3" xfId="8214" xr:uid="{00000000-0005-0000-0000-0000A0200000}"/>
    <cellStyle name="40% - Accent3 2 3 2 2 2 2 3 2" xfId="8215" xr:uid="{00000000-0005-0000-0000-0000A1200000}"/>
    <cellStyle name="40% - Accent3 2 3 2 2 2 2 4" xfId="8216" xr:uid="{00000000-0005-0000-0000-0000A2200000}"/>
    <cellStyle name="40% - Accent3 2 3 2 2 2 3" xfId="8217" xr:uid="{00000000-0005-0000-0000-0000A3200000}"/>
    <cellStyle name="40% - Accent3 2 3 2 2 2 3 2" xfId="8218" xr:uid="{00000000-0005-0000-0000-0000A4200000}"/>
    <cellStyle name="40% - Accent3 2 3 2 2 2 3 2 2" xfId="8219" xr:uid="{00000000-0005-0000-0000-0000A5200000}"/>
    <cellStyle name="40% - Accent3 2 3 2 2 2 3 3" xfId="8220" xr:uid="{00000000-0005-0000-0000-0000A6200000}"/>
    <cellStyle name="40% - Accent3 2 3 2 2 2 4" xfId="8221" xr:uid="{00000000-0005-0000-0000-0000A7200000}"/>
    <cellStyle name="40% - Accent3 2 3 2 2 2 4 2" xfId="8222" xr:uid="{00000000-0005-0000-0000-0000A8200000}"/>
    <cellStyle name="40% - Accent3 2 3 2 2 2 5" xfId="8223" xr:uid="{00000000-0005-0000-0000-0000A9200000}"/>
    <cellStyle name="40% - Accent3 2 3 2 2 3" xfId="8224" xr:uid="{00000000-0005-0000-0000-0000AA200000}"/>
    <cellStyle name="40% - Accent3 2 3 2 2 3 2" xfId="8225" xr:uid="{00000000-0005-0000-0000-0000AB200000}"/>
    <cellStyle name="40% - Accent3 2 3 2 2 3 2 2" xfId="8226" xr:uid="{00000000-0005-0000-0000-0000AC200000}"/>
    <cellStyle name="40% - Accent3 2 3 2 2 3 2 2 2" xfId="8227" xr:uid="{00000000-0005-0000-0000-0000AD200000}"/>
    <cellStyle name="40% - Accent3 2 3 2 2 3 2 2 2 2" xfId="8228" xr:uid="{00000000-0005-0000-0000-0000AE200000}"/>
    <cellStyle name="40% - Accent3 2 3 2 2 3 2 2 3" xfId="8229" xr:uid="{00000000-0005-0000-0000-0000AF200000}"/>
    <cellStyle name="40% - Accent3 2 3 2 2 3 2 3" xfId="8230" xr:uid="{00000000-0005-0000-0000-0000B0200000}"/>
    <cellStyle name="40% - Accent3 2 3 2 2 3 2 3 2" xfId="8231" xr:uid="{00000000-0005-0000-0000-0000B1200000}"/>
    <cellStyle name="40% - Accent3 2 3 2 2 3 2 4" xfId="8232" xr:uid="{00000000-0005-0000-0000-0000B2200000}"/>
    <cellStyle name="40% - Accent3 2 3 2 2 3 3" xfId="8233" xr:uid="{00000000-0005-0000-0000-0000B3200000}"/>
    <cellStyle name="40% - Accent3 2 3 2 2 3 3 2" xfId="8234" xr:uid="{00000000-0005-0000-0000-0000B4200000}"/>
    <cellStyle name="40% - Accent3 2 3 2 2 3 3 2 2" xfId="8235" xr:uid="{00000000-0005-0000-0000-0000B5200000}"/>
    <cellStyle name="40% - Accent3 2 3 2 2 3 3 3" xfId="8236" xr:uid="{00000000-0005-0000-0000-0000B6200000}"/>
    <cellStyle name="40% - Accent3 2 3 2 2 3 4" xfId="8237" xr:uid="{00000000-0005-0000-0000-0000B7200000}"/>
    <cellStyle name="40% - Accent3 2 3 2 2 3 4 2" xfId="8238" xr:uid="{00000000-0005-0000-0000-0000B8200000}"/>
    <cellStyle name="40% - Accent3 2 3 2 2 3 5" xfId="8239" xr:uid="{00000000-0005-0000-0000-0000B9200000}"/>
    <cellStyle name="40% - Accent3 2 3 2 2 4" xfId="8240" xr:uid="{00000000-0005-0000-0000-0000BA200000}"/>
    <cellStyle name="40% - Accent3 2 3 2 2 4 2" xfId="8241" xr:uid="{00000000-0005-0000-0000-0000BB200000}"/>
    <cellStyle name="40% - Accent3 2 3 2 2 4 2 2" xfId="8242" xr:uid="{00000000-0005-0000-0000-0000BC200000}"/>
    <cellStyle name="40% - Accent3 2 3 2 2 4 2 2 2" xfId="8243" xr:uid="{00000000-0005-0000-0000-0000BD200000}"/>
    <cellStyle name="40% - Accent3 2 3 2 2 4 2 3" xfId="8244" xr:uid="{00000000-0005-0000-0000-0000BE200000}"/>
    <cellStyle name="40% - Accent3 2 3 2 2 4 3" xfId="8245" xr:uid="{00000000-0005-0000-0000-0000BF200000}"/>
    <cellStyle name="40% - Accent3 2 3 2 2 4 3 2" xfId="8246" xr:uid="{00000000-0005-0000-0000-0000C0200000}"/>
    <cellStyle name="40% - Accent3 2 3 2 2 4 4" xfId="8247" xr:uid="{00000000-0005-0000-0000-0000C1200000}"/>
    <cellStyle name="40% - Accent3 2 3 2 2 5" xfId="8248" xr:uid="{00000000-0005-0000-0000-0000C2200000}"/>
    <cellStyle name="40% - Accent3 2 3 2 2 5 2" xfId="8249" xr:uid="{00000000-0005-0000-0000-0000C3200000}"/>
    <cellStyle name="40% - Accent3 2 3 2 2 5 2 2" xfId="8250" xr:uid="{00000000-0005-0000-0000-0000C4200000}"/>
    <cellStyle name="40% - Accent3 2 3 2 2 5 3" xfId="8251" xr:uid="{00000000-0005-0000-0000-0000C5200000}"/>
    <cellStyle name="40% - Accent3 2 3 2 2 6" xfId="8252" xr:uid="{00000000-0005-0000-0000-0000C6200000}"/>
    <cellStyle name="40% - Accent3 2 3 2 2 6 2" xfId="8253" xr:uid="{00000000-0005-0000-0000-0000C7200000}"/>
    <cellStyle name="40% - Accent3 2 3 2 2 7" xfId="8254" xr:uid="{00000000-0005-0000-0000-0000C8200000}"/>
    <cellStyle name="40% - Accent3 2 3 2 3" xfId="8255" xr:uid="{00000000-0005-0000-0000-0000C9200000}"/>
    <cellStyle name="40% - Accent3 2 3 2 3 2" xfId="8256" xr:uid="{00000000-0005-0000-0000-0000CA200000}"/>
    <cellStyle name="40% - Accent3 2 3 2 3 2 2" xfId="8257" xr:uid="{00000000-0005-0000-0000-0000CB200000}"/>
    <cellStyle name="40% - Accent3 2 3 2 3 2 2 2" xfId="8258" xr:uid="{00000000-0005-0000-0000-0000CC200000}"/>
    <cellStyle name="40% - Accent3 2 3 2 3 2 2 2 2" xfId="8259" xr:uid="{00000000-0005-0000-0000-0000CD200000}"/>
    <cellStyle name="40% - Accent3 2 3 2 3 2 2 3" xfId="8260" xr:uid="{00000000-0005-0000-0000-0000CE200000}"/>
    <cellStyle name="40% - Accent3 2 3 2 3 2 3" xfId="8261" xr:uid="{00000000-0005-0000-0000-0000CF200000}"/>
    <cellStyle name="40% - Accent3 2 3 2 3 2 3 2" xfId="8262" xr:uid="{00000000-0005-0000-0000-0000D0200000}"/>
    <cellStyle name="40% - Accent3 2 3 2 3 2 4" xfId="8263" xr:uid="{00000000-0005-0000-0000-0000D1200000}"/>
    <cellStyle name="40% - Accent3 2 3 2 3 3" xfId="8264" xr:uid="{00000000-0005-0000-0000-0000D2200000}"/>
    <cellStyle name="40% - Accent3 2 3 2 3 3 2" xfId="8265" xr:uid="{00000000-0005-0000-0000-0000D3200000}"/>
    <cellStyle name="40% - Accent3 2 3 2 3 3 2 2" xfId="8266" xr:uid="{00000000-0005-0000-0000-0000D4200000}"/>
    <cellStyle name="40% - Accent3 2 3 2 3 3 3" xfId="8267" xr:uid="{00000000-0005-0000-0000-0000D5200000}"/>
    <cellStyle name="40% - Accent3 2 3 2 3 4" xfId="8268" xr:uid="{00000000-0005-0000-0000-0000D6200000}"/>
    <cellStyle name="40% - Accent3 2 3 2 3 4 2" xfId="8269" xr:uid="{00000000-0005-0000-0000-0000D7200000}"/>
    <cellStyle name="40% - Accent3 2 3 2 3 5" xfId="8270" xr:uid="{00000000-0005-0000-0000-0000D8200000}"/>
    <cellStyle name="40% - Accent3 2 3 2 4" xfId="8271" xr:uid="{00000000-0005-0000-0000-0000D9200000}"/>
    <cellStyle name="40% - Accent3 2 3 2 4 2" xfId="8272" xr:uid="{00000000-0005-0000-0000-0000DA200000}"/>
    <cellStyle name="40% - Accent3 2 3 2 4 2 2" xfId="8273" xr:uid="{00000000-0005-0000-0000-0000DB200000}"/>
    <cellStyle name="40% - Accent3 2 3 2 4 2 2 2" xfId="8274" xr:uid="{00000000-0005-0000-0000-0000DC200000}"/>
    <cellStyle name="40% - Accent3 2 3 2 4 2 2 2 2" xfId="8275" xr:uid="{00000000-0005-0000-0000-0000DD200000}"/>
    <cellStyle name="40% - Accent3 2 3 2 4 2 2 3" xfId="8276" xr:uid="{00000000-0005-0000-0000-0000DE200000}"/>
    <cellStyle name="40% - Accent3 2 3 2 4 2 3" xfId="8277" xr:uid="{00000000-0005-0000-0000-0000DF200000}"/>
    <cellStyle name="40% - Accent3 2 3 2 4 2 3 2" xfId="8278" xr:uid="{00000000-0005-0000-0000-0000E0200000}"/>
    <cellStyle name="40% - Accent3 2 3 2 4 2 4" xfId="8279" xr:uid="{00000000-0005-0000-0000-0000E1200000}"/>
    <cellStyle name="40% - Accent3 2 3 2 4 3" xfId="8280" xr:uid="{00000000-0005-0000-0000-0000E2200000}"/>
    <cellStyle name="40% - Accent3 2 3 2 4 3 2" xfId="8281" xr:uid="{00000000-0005-0000-0000-0000E3200000}"/>
    <cellStyle name="40% - Accent3 2 3 2 4 3 2 2" xfId="8282" xr:uid="{00000000-0005-0000-0000-0000E4200000}"/>
    <cellStyle name="40% - Accent3 2 3 2 4 3 3" xfId="8283" xr:uid="{00000000-0005-0000-0000-0000E5200000}"/>
    <cellStyle name="40% - Accent3 2 3 2 4 4" xfId="8284" xr:uid="{00000000-0005-0000-0000-0000E6200000}"/>
    <cellStyle name="40% - Accent3 2 3 2 4 4 2" xfId="8285" xr:uid="{00000000-0005-0000-0000-0000E7200000}"/>
    <cellStyle name="40% - Accent3 2 3 2 4 5" xfId="8286" xr:uid="{00000000-0005-0000-0000-0000E8200000}"/>
    <cellStyle name="40% - Accent3 2 3 2 5" xfId="8287" xr:uid="{00000000-0005-0000-0000-0000E9200000}"/>
    <cellStyle name="40% - Accent3 2 3 2 5 2" xfId="8288" xr:uid="{00000000-0005-0000-0000-0000EA200000}"/>
    <cellStyle name="40% - Accent3 2 3 2 5 2 2" xfId="8289" xr:uid="{00000000-0005-0000-0000-0000EB200000}"/>
    <cellStyle name="40% - Accent3 2 3 2 5 2 2 2" xfId="8290" xr:uid="{00000000-0005-0000-0000-0000EC200000}"/>
    <cellStyle name="40% - Accent3 2 3 2 5 2 3" xfId="8291" xr:uid="{00000000-0005-0000-0000-0000ED200000}"/>
    <cellStyle name="40% - Accent3 2 3 2 5 3" xfId="8292" xr:uid="{00000000-0005-0000-0000-0000EE200000}"/>
    <cellStyle name="40% - Accent3 2 3 2 5 3 2" xfId="8293" xr:uid="{00000000-0005-0000-0000-0000EF200000}"/>
    <cellStyle name="40% - Accent3 2 3 2 5 4" xfId="8294" xr:uid="{00000000-0005-0000-0000-0000F0200000}"/>
    <cellStyle name="40% - Accent3 2 3 2 6" xfId="8295" xr:uid="{00000000-0005-0000-0000-0000F1200000}"/>
    <cellStyle name="40% - Accent3 2 3 2 6 2" xfId="8296" xr:uid="{00000000-0005-0000-0000-0000F2200000}"/>
    <cellStyle name="40% - Accent3 2 3 2 6 2 2" xfId="8297" xr:uid="{00000000-0005-0000-0000-0000F3200000}"/>
    <cellStyle name="40% - Accent3 2 3 2 6 3" xfId="8298" xr:uid="{00000000-0005-0000-0000-0000F4200000}"/>
    <cellStyle name="40% - Accent3 2 3 2 7" xfId="8299" xr:uid="{00000000-0005-0000-0000-0000F5200000}"/>
    <cellStyle name="40% - Accent3 2 3 2 7 2" xfId="8300" xr:uid="{00000000-0005-0000-0000-0000F6200000}"/>
    <cellStyle name="40% - Accent3 2 3 2 8" xfId="8301" xr:uid="{00000000-0005-0000-0000-0000F7200000}"/>
    <cellStyle name="40% - Accent3 2 3 3" xfId="8302" xr:uid="{00000000-0005-0000-0000-0000F8200000}"/>
    <cellStyle name="40% - Accent3 2 3 3 2" xfId="8303" xr:uid="{00000000-0005-0000-0000-0000F9200000}"/>
    <cellStyle name="40% - Accent3 2 3 3 2 2" xfId="8304" xr:uid="{00000000-0005-0000-0000-0000FA200000}"/>
    <cellStyle name="40% - Accent3 2 3 3 2 2 2" xfId="8305" xr:uid="{00000000-0005-0000-0000-0000FB200000}"/>
    <cellStyle name="40% - Accent3 2 3 3 2 2 2 2" xfId="8306" xr:uid="{00000000-0005-0000-0000-0000FC200000}"/>
    <cellStyle name="40% - Accent3 2 3 3 2 2 2 2 2" xfId="8307" xr:uid="{00000000-0005-0000-0000-0000FD200000}"/>
    <cellStyle name="40% - Accent3 2 3 3 2 2 2 3" xfId="8308" xr:uid="{00000000-0005-0000-0000-0000FE200000}"/>
    <cellStyle name="40% - Accent3 2 3 3 2 2 3" xfId="8309" xr:uid="{00000000-0005-0000-0000-0000FF200000}"/>
    <cellStyle name="40% - Accent3 2 3 3 2 2 3 2" xfId="8310" xr:uid="{00000000-0005-0000-0000-000000210000}"/>
    <cellStyle name="40% - Accent3 2 3 3 2 2 4" xfId="8311" xr:uid="{00000000-0005-0000-0000-000001210000}"/>
    <cellStyle name="40% - Accent3 2 3 3 2 3" xfId="8312" xr:uid="{00000000-0005-0000-0000-000002210000}"/>
    <cellStyle name="40% - Accent3 2 3 3 2 3 2" xfId="8313" xr:uid="{00000000-0005-0000-0000-000003210000}"/>
    <cellStyle name="40% - Accent3 2 3 3 2 3 2 2" xfId="8314" xr:uid="{00000000-0005-0000-0000-000004210000}"/>
    <cellStyle name="40% - Accent3 2 3 3 2 3 3" xfId="8315" xr:uid="{00000000-0005-0000-0000-000005210000}"/>
    <cellStyle name="40% - Accent3 2 3 3 2 4" xfId="8316" xr:uid="{00000000-0005-0000-0000-000006210000}"/>
    <cellStyle name="40% - Accent3 2 3 3 2 4 2" xfId="8317" xr:uid="{00000000-0005-0000-0000-000007210000}"/>
    <cellStyle name="40% - Accent3 2 3 3 2 5" xfId="8318" xr:uid="{00000000-0005-0000-0000-000008210000}"/>
    <cellStyle name="40% - Accent3 2 3 3 3" xfId="8319" xr:uid="{00000000-0005-0000-0000-000009210000}"/>
    <cellStyle name="40% - Accent3 2 3 3 3 2" xfId="8320" xr:uid="{00000000-0005-0000-0000-00000A210000}"/>
    <cellStyle name="40% - Accent3 2 3 3 3 2 2" xfId="8321" xr:uid="{00000000-0005-0000-0000-00000B210000}"/>
    <cellStyle name="40% - Accent3 2 3 3 3 2 2 2" xfId="8322" xr:uid="{00000000-0005-0000-0000-00000C210000}"/>
    <cellStyle name="40% - Accent3 2 3 3 3 2 2 2 2" xfId="8323" xr:uid="{00000000-0005-0000-0000-00000D210000}"/>
    <cellStyle name="40% - Accent3 2 3 3 3 2 2 3" xfId="8324" xr:uid="{00000000-0005-0000-0000-00000E210000}"/>
    <cellStyle name="40% - Accent3 2 3 3 3 2 3" xfId="8325" xr:uid="{00000000-0005-0000-0000-00000F210000}"/>
    <cellStyle name="40% - Accent3 2 3 3 3 2 3 2" xfId="8326" xr:uid="{00000000-0005-0000-0000-000010210000}"/>
    <cellStyle name="40% - Accent3 2 3 3 3 2 4" xfId="8327" xr:uid="{00000000-0005-0000-0000-000011210000}"/>
    <cellStyle name="40% - Accent3 2 3 3 3 3" xfId="8328" xr:uid="{00000000-0005-0000-0000-000012210000}"/>
    <cellStyle name="40% - Accent3 2 3 3 3 3 2" xfId="8329" xr:uid="{00000000-0005-0000-0000-000013210000}"/>
    <cellStyle name="40% - Accent3 2 3 3 3 3 2 2" xfId="8330" xr:uid="{00000000-0005-0000-0000-000014210000}"/>
    <cellStyle name="40% - Accent3 2 3 3 3 3 3" xfId="8331" xr:uid="{00000000-0005-0000-0000-000015210000}"/>
    <cellStyle name="40% - Accent3 2 3 3 3 4" xfId="8332" xr:uid="{00000000-0005-0000-0000-000016210000}"/>
    <cellStyle name="40% - Accent3 2 3 3 3 4 2" xfId="8333" xr:uid="{00000000-0005-0000-0000-000017210000}"/>
    <cellStyle name="40% - Accent3 2 3 3 3 5" xfId="8334" xr:uid="{00000000-0005-0000-0000-000018210000}"/>
    <cellStyle name="40% - Accent3 2 3 3 4" xfId="8335" xr:uid="{00000000-0005-0000-0000-000019210000}"/>
    <cellStyle name="40% - Accent3 2 3 3 4 2" xfId="8336" xr:uid="{00000000-0005-0000-0000-00001A210000}"/>
    <cellStyle name="40% - Accent3 2 3 3 4 2 2" xfId="8337" xr:uid="{00000000-0005-0000-0000-00001B210000}"/>
    <cellStyle name="40% - Accent3 2 3 3 4 2 2 2" xfId="8338" xr:uid="{00000000-0005-0000-0000-00001C210000}"/>
    <cellStyle name="40% - Accent3 2 3 3 4 2 3" xfId="8339" xr:uid="{00000000-0005-0000-0000-00001D210000}"/>
    <cellStyle name="40% - Accent3 2 3 3 4 3" xfId="8340" xr:uid="{00000000-0005-0000-0000-00001E210000}"/>
    <cellStyle name="40% - Accent3 2 3 3 4 3 2" xfId="8341" xr:uid="{00000000-0005-0000-0000-00001F210000}"/>
    <cellStyle name="40% - Accent3 2 3 3 4 4" xfId="8342" xr:uid="{00000000-0005-0000-0000-000020210000}"/>
    <cellStyle name="40% - Accent3 2 3 3 5" xfId="8343" xr:uid="{00000000-0005-0000-0000-000021210000}"/>
    <cellStyle name="40% - Accent3 2 3 3 5 2" xfId="8344" xr:uid="{00000000-0005-0000-0000-000022210000}"/>
    <cellStyle name="40% - Accent3 2 3 3 5 2 2" xfId="8345" xr:uid="{00000000-0005-0000-0000-000023210000}"/>
    <cellStyle name="40% - Accent3 2 3 3 5 3" xfId="8346" xr:uid="{00000000-0005-0000-0000-000024210000}"/>
    <cellStyle name="40% - Accent3 2 3 3 6" xfId="8347" xr:uid="{00000000-0005-0000-0000-000025210000}"/>
    <cellStyle name="40% - Accent3 2 3 3 6 2" xfId="8348" xr:uid="{00000000-0005-0000-0000-000026210000}"/>
    <cellStyle name="40% - Accent3 2 3 3 7" xfId="8349" xr:uid="{00000000-0005-0000-0000-000027210000}"/>
    <cellStyle name="40% - Accent3 2 3 4" xfId="8350" xr:uid="{00000000-0005-0000-0000-000028210000}"/>
    <cellStyle name="40% - Accent3 2 3 4 2" xfId="8351" xr:uid="{00000000-0005-0000-0000-000029210000}"/>
    <cellStyle name="40% - Accent3 2 3 4 2 2" xfId="8352" xr:uid="{00000000-0005-0000-0000-00002A210000}"/>
    <cellStyle name="40% - Accent3 2 3 4 2 2 2" xfId="8353" xr:uid="{00000000-0005-0000-0000-00002B210000}"/>
    <cellStyle name="40% - Accent3 2 3 4 2 2 2 2" xfId="8354" xr:uid="{00000000-0005-0000-0000-00002C210000}"/>
    <cellStyle name="40% - Accent3 2 3 4 2 2 3" xfId="8355" xr:uid="{00000000-0005-0000-0000-00002D210000}"/>
    <cellStyle name="40% - Accent3 2 3 4 2 3" xfId="8356" xr:uid="{00000000-0005-0000-0000-00002E210000}"/>
    <cellStyle name="40% - Accent3 2 3 4 2 3 2" xfId="8357" xr:uid="{00000000-0005-0000-0000-00002F210000}"/>
    <cellStyle name="40% - Accent3 2 3 4 2 4" xfId="8358" xr:uid="{00000000-0005-0000-0000-000030210000}"/>
    <cellStyle name="40% - Accent3 2 3 4 3" xfId="8359" xr:uid="{00000000-0005-0000-0000-000031210000}"/>
    <cellStyle name="40% - Accent3 2 3 4 3 2" xfId="8360" xr:uid="{00000000-0005-0000-0000-000032210000}"/>
    <cellStyle name="40% - Accent3 2 3 4 3 2 2" xfId="8361" xr:uid="{00000000-0005-0000-0000-000033210000}"/>
    <cellStyle name="40% - Accent3 2 3 4 3 3" xfId="8362" xr:uid="{00000000-0005-0000-0000-000034210000}"/>
    <cellStyle name="40% - Accent3 2 3 4 4" xfId="8363" xr:uid="{00000000-0005-0000-0000-000035210000}"/>
    <cellStyle name="40% - Accent3 2 3 4 4 2" xfId="8364" xr:uid="{00000000-0005-0000-0000-000036210000}"/>
    <cellStyle name="40% - Accent3 2 3 4 5" xfId="8365" xr:uid="{00000000-0005-0000-0000-000037210000}"/>
    <cellStyle name="40% - Accent3 2 3 5" xfId="8366" xr:uid="{00000000-0005-0000-0000-000038210000}"/>
    <cellStyle name="40% - Accent3 2 3 5 2" xfId="8367" xr:uid="{00000000-0005-0000-0000-000039210000}"/>
    <cellStyle name="40% - Accent3 2 3 5 2 2" xfId="8368" xr:uid="{00000000-0005-0000-0000-00003A210000}"/>
    <cellStyle name="40% - Accent3 2 3 5 2 2 2" xfId="8369" xr:uid="{00000000-0005-0000-0000-00003B210000}"/>
    <cellStyle name="40% - Accent3 2 3 5 2 2 2 2" xfId="8370" xr:uid="{00000000-0005-0000-0000-00003C210000}"/>
    <cellStyle name="40% - Accent3 2 3 5 2 2 3" xfId="8371" xr:uid="{00000000-0005-0000-0000-00003D210000}"/>
    <cellStyle name="40% - Accent3 2 3 5 2 3" xfId="8372" xr:uid="{00000000-0005-0000-0000-00003E210000}"/>
    <cellStyle name="40% - Accent3 2 3 5 2 3 2" xfId="8373" xr:uid="{00000000-0005-0000-0000-00003F210000}"/>
    <cellStyle name="40% - Accent3 2 3 5 2 4" xfId="8374" xr:uid="{00000000-0005-0000-0000-000040210000}"/>
    <cellStyle name="40% - Accent3 2 3 5 3" xfId="8375" xr:uid="{00000000-0005-0000-0000-000041210000}"/>
    <cellStyle name="40% - Accent3 2 3 5 3 2" xfId="8376" xr:uid="{00000000-0005-0000-0000-000042210000}"/>
    <cellStyle name="40% - Accent3 2 3 5 3 2 2" xfId="8377" xr:uid="{00000000-0005-0000-0000-000043210000}"/>
    <cellStyle name="40% - Accent3 2 3 5 3 3" xfId="8378" xr:uid="{00000000-0005-0000-0000-000044210000}"/>
    <cellStyle name="40% - Accent3 2 3 5 4" xfId="8379" xr:uid="{00000000-0005-0000-0000-000045210000}"/>
    <cellStyle name="40% - Accent3 2 3 5 4 2" xfId="8380" xr:uid="{00000000-0005-0000-0000-000046210000}"/>
    <cellStyle name="40% - Accent3 2 3 5 5" xfId="8381" xr:uid="{00000000-0005-0000-0000-000047210000}"/>
    <cellStyle name="40% - Accent3 2 3 6" xfId="8382" xr:uid="{00000000-0005-0000-0000-000048210000}"/>
    <cellStyle name="40% - Accent3 2 3 6 2" xfId="8383" xr:uid="{00000000-0005-0000-0000-000049210000}"/>
    <cellStyle name="40% - Accent3 2 3 6 2 2" xfId="8384" xr:uid="{00000000-0005-0000-0000-00004A210000}"/>
    <cellStyle name="40% - Accent3 2 3 6 2 2 2" xfId="8385" xr:uid="{00000000-0005-0000-0000-00004B210000}"/>
    <cellStyle name="40% - Accent3 2 3 6 2 3" xfId="8386" xr:uid="{00000000-0005-0000-0000-00004C210000}"/>
    <cellStyle name="40% - Accent3 2 3 6 3" xfId="8387" xr:uid="{00000000-0005-0000-0000-00004D210000}"/>
    <cellStyle name="40% - Accent3 2 3 6 3 2" xfId="8388" xr:uid="{00000000-0005-0000-0000-00004E210000}"/>
    <cellStyle name="40% - Accent3 2 3 6 4" xfId="8389" xr:uid="{00000000-0005-0000-0000-00004F210000}"/>
    <cellStyle name="40% - Accent3 2 3 7" xfId="8390" xr:uid="{00000000-0005-0000-0000-000050210000}"/>
    <cellStyle name="40% - Accent3 2 3 7 2" xfId="8391" xr:uid="{00000000-0005-0000-0000-000051210000}"/>
    <cellStyle name="40% - Accent3 2 3 7 2 2" xfId="8392" xr:uid="{00000000-0005-0000-0000-000052210000}"/>
    <cellStyle name="40% - Accent3 2 3 7 3" xfId="8393" xr:uid="{00000000-0005-0000-0000-000053210000}"/>
    <cellStyle name="40% - Accent3 2 3 8" xfId="8394" xr:uid="{00000000-0005-0000-0000-000054210000}"/>
    <cellStyle name="40% - Accent3 2 3 8 2" xfId="8395" xr:uid="{00000000-0005-0000-0000-000055210000}"/>
    <cellStyle name="40% - Accent3 2 3 9" xfId="8396" xr:uid="{00000000-0005-0000-0000-000056210000}"/>
    <cellStyle name="40% - Accent3 2 4" xfId="8397" xr:uid="{00000000-0005-0000-0000-000057210000}"/>
    <cellStyle name="40% - Accent3 2 4 2" xfId="8398" xr:uid="{00000000-0005-0000-0000-000058210000}"/>
    <cellStyle name="40% - Accent3 2 4 2 2" xfId="8399" xr:uid="{00000000-0005-0000-0000-000059210000}"/>
    <cellStyle name="40% - Accent3 2 4 2 2 2" xfId="8400" xr:uid="{00000000-0005-0000-0000-00005A210000}"/>
    <cellStyle name="40% - Accent3 2 4 2 2 2 2" xfId="8401" xr:uid="{00000000-0005-0000-0000-00005B210000}"/>
    <cellStyle name="40% - Accent3 2 4 2 2 2 2 2" xfId="8402" xr:uid="{00000000-0005-0000-0000-00005C210000}"/>
    <cellStyle name="40% - Accent3 2 4 2 2 2 2 2 2" xfId="8403" xr:uid="{00000000-0005-0000-0000-00005D210000}"/>
    <cellStyle name="40% - Accent3 2 4 2 2 2 2 2 2 2" xfId="8404" xr:uid="{00000000-0005-0000-0000-00005E210000}"/>
    <cellStyle name="40% - Accent3 2 4 2 2 2 2 2 3" xfId="8405" xr:uid="{00000000-0005-0000-0000-00005F210000}"/>
    <cellStyle name="40% - Accent3 2 4 2 2 2 2 3" xfId="8406" xr:uid="{00000000-0005-0000-0000-000060210000}"/>
    <cellStyle name="40% - Accent3 2 4 2 2 2 2 3 2" xfId="8407" xr:uid="{00000000-0005-0000-0000-000061210000}"/>
    <cellStyle name="40% - Accent3 2 4 2 2 2 2 4" xfId="8408" xr:uid="{00000000-0005-0000-0000-000062210000}"/>
    <cellStyle name="40% - Accent3 2 4 2 2 2 3" xfId="8409" xr:uid="{00000000-0005-0000-0000-000063210000}"/>
    <cellStyle name="40% - Accent3 2 4 2 2 2 3 2" xfId="8410" xr:uid="{00000000-0005-0000-0000-000064210000}"/>
    <cellStyle name="40% - Accent3 2 4 2 2 2 3 2 2" xfId="8411" xr:uid="{00000000-0005-0000-0000-000065210000}"/>
    <cellStyle name="40% - Accent3 2 4 2 2 2 3 3" xfId="8412" xr:uid="{00000000-0005-0000-0000-000066210000}"/>
    <cellStyle name="40% - Accent3 2 4 2 2 2 4" xfId="8413" xr:uid="{00000000-0005-0000-0000-000067210000}"/>
    <cellStyle name="40% - Accent3 2 4 2 2 2 4 2" xfId="8414" xr:uid="{00000000-0005-0000-0000-000068210000}"/>
    <cellStyle name="40% - Accent3 2 4 2 2 2 5" xfId="8415" xr:uid="{00000000-0005-0000-0000-000069210000}"/>
    <cellStyle name="40% - Accent3 2 4 2 2 3" xfId="8416" xr:uid="{00000000-0005-0000-0000-00006A210000}"/>
    <cellStyle name="40% - Accent3 2 4 2 2 3 2" xfId="8417" xr:uid="{00000000-0005-0000-0000-00006B210000}"/>
    <cellStyle name="40% - Accent3 2 4 2 2 3 2 2" xfId="8418" xr:uid="{00000000-0005-0000-0000-00006C210000}"/>
    <cellStyle name="40% - Accent3 2 4 2 2 3 2 2 2" xfId="8419" xr:uid="{00000000-0005-0000-0000-00006D210000}"/>
    <cellStyle name="40% - Accent3 2 4 2 2 3 2 2 2 2" xfId="8420" xr:uid="{00000000-0005-0000-0000-00006E210000}"/>
    <cellStyle name="40% - Accent3 2 4 2 2 3 2 2 3" xfId="8421" xr:uid="{00000000-0005-0000-0000-00006F210000}"/>
    <cellStyle name="40% - Accent3 2 4 2 2 3 2 3" xfId="8422" xr:uid="{00000000-0005-0000-0000-000070210000}"/>
    <cellStyle name="40% - Accent3 2 4 2 2 3 2 3 2" xfId="8423" xr:uid="{00000000-0005-0000-0000-000071210000}"/>
    <cellStyle name="40% - Accent3 2 4 2 2 3 2 4" xfId="8424" xr:uid="{00000000-0005-0000-0000-000072210000}"/>
    <cellStyle name="40% - Accent3 2 4 2 2 3 3" xfId="8425" xr:uid="{00000000-0005-0000-0000-000073210000}"/>
    <cellStyle name="40% - Accent3 2 4 2 2 3 3 2" xfId="8426" xr:uid="{00000000-0005-0000-0000-000074210000}"/>
    <cellStyle name="40% - Accent3 2 4 2 2 3 3 2 2" xfId="8427" xr:uid="{00000000-0005-0000-0000-000075210000}"/>
    <cellStyle name="40% - Accent3 2 4 2 2 3 3 3" xfId="8428" xr:uid="{00000000-0005-0000-0000-000076210000}"/>
    <cellStyle name="40% - Accent3 2 4 2 2 3 4" xfId="8429" xr:uid="{00000000-0005-0000-0000-000077210000}"/>
    <cellStyle name="40% - Accent3 2 4 2 2 3 4 2" xfId="8430" xr:uid="{00000000-0005-0000-0000-000078210000}"/>
    <cellStyle name="40% - Accent3 2 4 2 2 3 5" xfId="8431" xr:uid="{00000000-0005-0000-0000-000079210000}"/>
    <cellStyle name="40% - Accent3 2 4 2 2 4" xfId="8432" xr:uid="{00000000-0005-0000-0000-00007A210000}"/>
    <cellStyle name="40% - Accent3 2 4 2 2 4 2" xfId="8433" xr:uid="{00000000-0005-0000-0000-00007B210000}"/>
    <cellStyle name="40% - Accent3 2 4 2 2 4 2 2" xfId="8434" xr:uid="{00000000-0005-0000-0000-00007C210000}"/>
    <cellStyle name="40% - Accent3 2 4 2 2 4 2 2 2" xfId="8435" xr:uid="{00000000-0005-0000-0000-00007D210000}"/>
    <cellStyle name="40% - Accent3 2 4 2 2 4 2 3" xfId="8436" xr:uid="{00000000-0005-0000-0000-00007E210000}"/>
    <cellStyle name="40% - Accent3 2 4 2 2 4 3" xfId="8437" xr:uid="{00000000-0005-0000-0000-00007F210000}"/>
    <cellStyle name="40% - Accent3 2 4 2 2 4 3 2" xfId="8438" xr:uid="{00000000-0005-0000-0000-000080210000}"/>
    <cellStyle name="40% - Accent3 2 4 2 2 4 4" xfId="8439" xr:uid="{00000000-0005-0000-0000-000081210000}"/>
    <cellStyle name="40% - Accent3 2 4 2 2 5" xfId="8440" xr:uid="{00000000-0005-0000-0000-000082210000}"/>
    <cellStyle name="40% - Accent3 2 4 2 2 5 2" xfId="8441" xr:uid="{00000000-0005-0000-0000-000083210000}"/>
    <cellStyle name="40% - Accent3 2 4 2 2 5 2 2" xfId="8442" xr:uid="{00000000-0005-0000-0000-000084210000}"/>
    <cellStyle name="40% - Accent3 2 4 2 2 5 3" xfId="8443" xr:uid="{00000000-0005-0000-0000-000085210000}"/>
    <cellStyle name="40% - Accent3 2 4 2 2 6" xfId="8444" xr:uid="{00000000-0005-0000-0000-000086210000}"/>
    <cellStyle name="40% - Accent3 2 4 2 2 6 2" xfId="8445" xr:uid="{00000000-0005-0000-0000-000087210000}"/>
    <cellStyle name="40% - Accent3 2 4 2 2 7" xfId="8446" xr:uid="{00000000-0005-0000-0000-000088210000}"/>
    <cellStyle name="40% - Accent3 2 4 2 3" xfId="8447" xr:uid="{00000000-0005-0000-0000-000089210000}"/>
    <cellStyle name="40% - Accent3 2 4 2 3 2" xfId="8448" xr:uid="{00000000-0005-0000-0000-00008A210000}"/>
    <cellStyle name="40% - Accent3 2 4 2 3 2 2" xfId="8449" xr:uid="{00000000-0005-0000-0000-00008B210000}"/>
    <cellStyle name="40% - Accent3 2 4 2 3 2 2 2" xfId="8450" xr:uid="{00000000-0005-0000-0000-00008C210000}"/>
    <cellStyle name="40% - Accent3 2 4 2 3 2 2 2 2" xfId="8451" xr:uid="{00000000-0005-0000-0000-00008D210000}"/>
    <cellStyle name="40% - Accent3 2 4 2 3 2 2 3" xfId="8452" xr:uid="{00000000-0005-0000-0000-00008E210000}"/>
    <cellStyle name="40% - Accent3 2 4 2 3 2 3" xfId="8453" xr:uid="{00000000-0005-0000-0000-00008F210000}"/>
    <cellStyle name="40% - Accent3 2 4 2 3 2 3 2" xfId="8454" xr:uid="{00000000-0005-0000-0000-000090210000}"/>
    <cellStyle name="40% - Accent3 2 4 2 3 2 4" xfId="8455" xr:uid="{00000000-0005-0000-0000-000091210000}"/>
    <cellStyle name="40% - Accent3 2 4 2 3 3" xfId="8456" xr:uid="{00000000-0005-0000-0000-000092210000}"/>
    <cellStyle name="40% - Accent3 2 4 2 3 3 2" xfId="8457" xr:uid="{00000000-0005-0000-0000-000093210000}"/>
    <cellStyle name="40% - Accent3 2 4 2 3 3 2 2" xfId="8458" xr:uid="{00000000-0005-0000-0000-000094210000}"/>
    <cellStyle name="40% - Accent3 2 4 2 3 3 3" xfId="8459" xr:uid="{00000000-0005-0000-0000-000095210000}"/>
    <cellStyle name="40% - Accent3 2 4 2 3 4" xfId="8460" xr:uid="{00000000-0005-0000-0000-000096210000}"/>
    <cellStyle name="40% - Accent3 2 4 2 3 4 2" xfId="8461" xr:uid="{00000000-0005-0000-0000-000097210000}"/>
    <cellStyle name="40% - Accent3 2 4 2 3 5" xfId="8462" xr:uid="{00000000-0005-0000-0000-000098210000}"/>
    <cellStyle name="40% - Accent3 2 4 2 4" xfId="8463" xr:uid="{00000000-0005-0000-0000-000099210000}"/>
    <cellStyle name="40% - Accent3 2 4 2 4 2" xfId="8464" xr:uid="{00000000-0005-0000-0000-00009A210000}"/>
    <cellStyle name="40% - Accent3 2 4 2 4 2 2" xfId="8465" xr:uid="{00000000-0005-0000-0000-00009B210000}"/>
    <cellStyle name="40% - Accent3 2 4 2 4 2 2 2" xfId="8466" xr:uid="{00000000-0005-0000-0000-00009C210000}"/>
    <cellStyle name="40% - Accent3 2 4 2 4 2 2 2 2" xfId="8467" xr:uid="{00000000-0005-0000-0000-00009D210000}"/>
    <cellStyle name="40% - Accent3 2 4 2 4 2 2 3" xfId="8468" xr:uid="{00000000-0005-0000-0000-00009E210000}"/>
    <cellStyle name="40% - Accent3 2 4 2 4 2 3" xfId="8469" xr:uid="{00000000-0005-0000-0000-00009F210000}"/>
    <cellStyle name="40% - Accent3 2 4 2 4 2 3 2" xfId="8470" xr:uid="{00000000-0005-0000-0000-0000A0210000}"/>
    <cellStyle name="40% - Accent3 2 4 2 4 2 4" xfId="8471" xr:uid="{00000000-0005-0000-0000-0000A1210000}"/>
    <cellStyle name="40% - Accent3 2 4 2 4 3" xfId="8472" xr:uid="{00000000-0005-0000-0000-0000A2210000}"/>
    <cellStyle name="40% - Accent3 2 4 2 4 3 2" xfId="8473" xr:uid="{00000000-0005-0000-0000-0000A3210000}"/>
    <cellStyle name="40% - Accent3 2 4 2 4 3 2 2" xfId="8474" xr:uid="{00000000-0005-0000-0000-0000A4210000}"/>
    <cellStyle name="40% - Accent3 2 4 2 4 3 3" xfId="8475" xr:uid="{00000000-0005-0000-0000-0000A5210000}"/>
    <cellStyle name="40% - Accent3 2 4 2 4 4" xfId="8476" xr:uid="{00000000-0005-0000-0000-0000A6210000}"/>
    <cellStyle name="40% - Accent3 2 4 2 4 4 2" xfId="8477" xr:uid="{00000000-0005-0000-0000-0000A7210000}"/>
    <cellStyle name="40% - Accent3 2 4 2 4 5" xfId="8478" xr:uid="{00000000-0005-0000-0000-0000A8210000}"/>
    <cellStyle name="40% - Accent3 2 4 2 5" xfId="8479" xr:uid="{00000000-0005-0000-0000-0000A9210000}"/>
    <cellStyle name="40% - Accent3 2 4 2 5 2" xfId="8480" xr:uid="{00000000-0005-0000-0000-0000AA210000}"/>
    <cellStyle name="40% - Accent3 2 4 2 5 2 2" xfId="8481" xr:uid="{00000000-0005-0000-0000-0000AB210000}"/>
    <cellStyle name="40% - Accent3 2 4 2 5 2 2 2" xfId="8482" xr:uid="{00000000-0005-0000-0000-0000AC210000}"/>
    <cellStyle name="40% - Accent3 2 4 2 5 2 3" xfId="8483" xr:uid="{00000000-0005-0000-0000-0000AD210000}"/>
    <cellStyle name="40% - Accent3 2 4 2 5 3" xfId="8484" xr:uid="{00000000-0005-0000-0000-0000AE210000}"/>
    <cellStyle name="40% - Accent3 2 4 2 5 3 2" xfId="8485" xr:uid="{00000000-0005-0000-0000-0000AF210000}"/>
    <cellStyle name="40% - Accent3 2 4 2 5 4" xfId="8486" xr:uid="{00000000-0005-0000-0000-0000B0210000}"/>
    <cellStyle name="40% - Accent3 2 4 2 6" xfId="8487" xr:uid="{00000000-0005-0000-0000-0000B1210000}"/>
    <cellStyle name="40% - Accent3 2 4 2 6 2" xfId="8488" xr:uid="{00000000-0005-0000-0000-0000B2210000}"/>
    <cellStyle name="40% - Accent3 2 4 2 6 2 2" xfId="8489" xr:uid="{00000000-0005-0000-0000-0000B3210000}"/>
    <cellStyle name="40% - Accent3 2 4 2 6 3" xfId="8490" xr:uid="{00000000-0005-0000-0000-0000B4210000}"/>
    <cellStyle name="40% - Accent3 2 4 2 7" xfId="8491" xr:uid="{00000000-0005-0000-0000-0000B5210000}"/>
    <cellStyle name="40% - Accent3 2 4 2 7 2" xfId="8492" xr:uid="{00000000-0005-0000-0000-0000B6210000}"/>
    <cellStyle name="40% - Accent3 2 4 2 8" xfId="8493" xr:uid="{00000000-0005-0000-0000-0000B7210000}"/>
    <cellStyle name="40% - Accent3 2 4 3" xfId="8494" xr:uid="{00000000-0005-0000-0000-0000B8210000}"/>
    <cellStyle name="40% - Accent3 2 4 3 2" xfId="8495" xr:uid="{00000000-0005-0000-0000-0000B9210000}"/>
    <cellStyle name="40% - Accent3 2 4 3 2 2" xfId="8496" xr:uid="{00000000-0005-0000-0000-0000BA210000}"/>
    <cellStyle name="40% - Accent3 2 4 3 2 2 2" xfId="8497" xr:uid="{00000000-0005-0000-0000-0000BB210000}"/>
    <cellStyle name="40% - Accent3 2 4 3 2 2 2 2" xfId="8498" xr:uid="{00000000-0005-0000-0000-0000BC210000}"/>
    <cellStyle name="40% - Accent3 2 4 3 2 2 2 2 2" xfId="8499" xr:uid="{00000000-0005-0000-0000-0000BD210000}"/>
    <cellStyle name="40% - Accent3 2 4 3 2 2 2 3" xfId="8500" xr:uid="{00000000-0005-0000-0000-0000BE210000}"/>
    <cellStyle name="40% - Accent3 2 4 3 2 2 3" xfId="8501" xr:uid="{00000000-0005-0000-0000-0000BF210000}"/>
    <cellStyle name="40% - Accent3 2 4 3 2 2 3 2" xfId="8502" xr:uid="{00000000-0005-0000-0000-0000C0210000}"/>
    <cellStyle name="40% - Accent3 2 4 3 2 2 4" xfId="8503" xr:uid="{00000000-0005-0000-0000-0000C1210000}"/>
    <cellStyle name="40% - Accent3 2 4 3 2 3" xfId="8504" xr:uid="{00000000-0005-0000-0000-0000C2210000}"/>
    <cellStyle name="40% - Accent3 2 4 3 2 3 2" xfId="8505" xr:uid="{00000000-0005-0000-0000-0000C3210000}"/>
    <cellStyle name="40% - Accent3 2 4 3 2 3 2 2" xfId="8506" xr:uid="{00000000-0005-0000-0000-0000C4210000}"/>
    <cellStyle name="40% - Accent3 2 4 3 2 3 3" xfId="8507" xr:uid="{00000000-0005-0000-0000-0000C5210000}"/>
    <cellStyle name="40% - Accent3 2 4 3 2 4" xfId="8508" xr:uid="{00000000-0005-0000-0000-0000C6210000}"/>
    <cellStyle name="40% - Accent3 2 4 3 2 4 2" xfId="8509" xr:uid="{00000000-0005-0000-0000-0000C7210000}"/>
    <cellStyle name="40% - Accent3 2 4 3 2 5" xfId="8510" xr:uid="{00000000-0005-0000-0000-0000C8210000}"/>
    <cellStyle name="40% - Accent3 2 4 3 3" xfId="8511" xr:uid="{00000000-0005-0000-0000-0000C9210000}"/>
    <cellStyle name="40% - Accent3 2 4 3 3 2" xfId="8512" xr:uid="{00000000-0005-0000-0000-0000CA210000}"/>
    <cellStyle name="40% - Accent3 2 4 3 3 2 2" xfId="8513" xr:uid="{00000000-0005-0000-0000-0000CB210000}"/>
    <cellStyle name="40% - Accent3 2 4 3 3 2 2 2" xfId="8514" xr:uid="{00000000-0005-0000-0000-0000CC210000}"/>
    <cellStyle name="40% - Accent3 2 4 3 3 2 2 2 2" xfId="8515" xr:uid="{00000000-0005-0000-0000-0000CD210000}"/>
    <cellStyle name="40% - Accent3 2 4 3 3 2 2 3" xfId="8516" xr:uid="{00000000-0005-0000-0000-0000CE210000}"/>
    <cellStyle name="40% - Accent3 2 4 3 3 2 3" xfId="8517" xr:uid="{00000000-0005-0000-0000-0000CF210000}"/>
    <cellStyle name="40% - Accent3 2 4 3 3 2 3 2" xfId="8518" xr:uid="{00000000-0005-0000-0000-0000D0210000}"/>
    <cellStyle name="40% - Accent3 2 4 3 3 2 4" xfId="8519" xr:uid="{00000000-0005-0000-0000-0000D1210000}"/>
    <cellStyle name="40% - Accent3 2 4 3 3 3" xfId="8520" xr:uid="{00000000-0005-0000-0000-0000D2210000}"/>
    <cellStyle name="40% - Accent3 2 4 3 3 3 2" xfId="8521" xr:uid="{00000000-0005-0000-0000-0000D3210000}"/>
    <cellStyle name="40% - Accent3 2 4 3 3 3 2 2" xfId="8522" xr:uid="{00000000-0005-0000-0000-0000D4210000}"/>
    <cellStyle name="40% - Accent3 2 4 3 3 3 3" xfId="8523" xr:uid="{00000000-0005-0000-0000-0000D5210000}"/>
    <cellStyle name="40% - Accent3 2 4 3 3 4" xfId="8524" xr:uid="{00000000-0005-0000-0000-0000D6210000}"/>
    <cellStyle name="40% - Accent3 2 4 3 3 4 2" xfId="8525" xr:uid="{00000000-0005-0000-0000-0000D7210000}"/>
    <cellStyle name="40% - Accent3 2 4 3 3 5" xfId="8526" xr:uid="{00000000-0005-0000-0000-0000D8210000}"/>
    <cellStyle name="40% - Accent3 2 4 3 4" xfId="8527" xr:uid="{00000000-0005-0000-0000-0000D9210000}"/>
    <cellStyle name="40% - Accent3 2 4 3 4 2" xfId="8528" xr:uid="{00000000-0005-0000-0000-0000DA210000}"/>
    <cellStyle name="40% - Accent3 2 4 3 4 2 2" xfId="8529" xr:uid="{00000000-0005-0000-0000-0000DB210000}"/>
    <cellStyle name="40% - Accent3 2 4 3 4 2 2 2" xfId="8530" xr:uid="{00000000-0005-0000-0000-0000DC210000}"/>
    <cellStyle name="40% - Accent3 2 4 3 4 2 3" xfId="8531" xr:uid="{00000000-0005-0000-0000-0000DD210000}"/>
    <cellStyle name="40% - Accent3 2 4 3 4 3" xfId="8532" xr:uid="{00000000-0005-0000-0000-0000DE210000}"/>
    <cellStyle name="40% - Accent3 2 4 3 4 3 2" xfId="8533" xr:uid="{00000000-0005-0000-0000-0000DF210000}"/>
    <cellStyle name="40% - Accent3 2 4 3 4 4" xfId="8534" xr:uid="{00000000-0005-0000-0000-0000E0210000}"/>
    <cellStyle name="40% - Accent3 2 4 3 5" xfId="8535" xr:uid="{00000000-0005-0000-0000-0000E1210000}"/>
    <cellStyle name="40% - Accent3 2 4 3 5 2" xfId="8536" xr:uid="{00000000-0005-0000-0000-0000E2210000}"/>
    <cellStyle name="40% - Accent3 2 4 3 5 2 2" xfId="8537" xr:uid="{00000000-0005-0000-0000-0000E3210000}"/>
    <cellStyle name="40% - Accent3 2 4 3 5 3" xfId="8538" xr:uid="{00000000-0005-0000-0000-0000E4210000}"/>
    <cellStyle name="40% - Accent3 2 4 3 6" xfId="8539" xr:uid="{00000000-0005-0000-0000-0000E5210000}"/>
    <cellStyle name="40% - Accent3 2 4 3 6 2" xfId="8540" xr:uid="{00000000-0005-0000-0000-0000E6210000}"/>
    <cellStyle name="40% - Accent3 2 4 3 7" xfId="8541" xr:uid="{00000000-0005-0000-0000-0000E7210000}"/>
    <cellStyle name="40% - Accent3 2 4 4" xfId="8542" xr:uid="{00000000-0005-0000-0000-0000E8210000}"/>
    <cellStyle name="40% - Accent3 2 4 4 2" xfId="8543" xr:uid="{00000000-0005-0000-0000-0000E9210000}"/>
    <cellStyle name="40% - Accent3 2 4 4 2 2" xfId="8544" xr:uid="{00000000-0005-0000-0000-0000EA210000}"/>
    <cellStyle name="40% - Accent3 2 4 4 2 2 2" xfId="8545" xr:uid="{00000000-0005-0000-0000-0000EB210000}"/>
    <cellStyle name="40% - Accent3 2 4 4 2 2 2 2" xfId="8546" xr:uid="{00000000-0005-0000-0000-0000EC210000}"/>
    <cellStyle name="40% - Accent3 2 4 4 2 2 3" xfId="8547" xr:uid="{00000000-0005-0000-0000-0000ED210000}"/>
    <cellStyle name="40% - Accent3 2 4 4 2 3" xfId="8548" xr:uid="{00000000-0005-0000-0000-0000EE210000}"/>
    <cellStyle name="40% - Accent3 2 4 4 2 3 2" xfId="8549" xr:uid="{00000000-0005-0000-0000-0000EF210000}"/>
    <cellStyle name="40% - Accent3 2 4 4 2 4" xfId="8550" xr:uid="{00000000-0005-0000-0000-0000F0210000}"/>
    <cellStyle name="40% - Accent3 2 4 4 3" xfId="8551" xr:uid="{00000000-0005-0000-0000-0000F1210000}"/>
    <cellStyle name="40% - Accent3 2 4 4 3 2" xfId="8552" xr:uid="{00000000-0005-0000-0000-0000F2210000}"/>
    <cellStyle name="40% - Accent3 2 4 4 3 2 2" xfId="8553" xr:uid="{00000000-0005-0000-0000-0000F3210000}"/>
    <cellStyle name="40% - Accent3 2 4 4 3 3" xfId="8554" xr:uid="{00000000-0005-0000-0000-0000F4210000}"/>
    <cellStyle name="40% - Accent3 2 4 4 4" xfId="8555" xr:uid="{00000000-0005-0000-0000-0000F5210000}"/>
    <cellStyle name="40% - Accent3 2 4 4 4 2" xfId="8556" xr:uid="{00000000-0005-0000-0000-0000F6210000}"/>
    <cellStyle name="40% - Accent3 2 4 4 5" xfId="8557" xr:uid="{00000000-0005-0000-0000-0000F7210000}"/>
    <cellStyle name="40% - Accent3 2 4 5" xfId="8558" xr:uid="{00000000-0005-0000-0000-0000F8210000}"/>
    <cellStyle name="40% - Accent3 2 4 5 2" xfId="8559" xr:uid="{00000000-0005-0000-0000-0000F9210000}"/>
    <cellStyle name="40% - Accent3 2 4 5 2 2" xfId="8560" xr:uid="{00000000-0005-0000-0000-0000FA210000}"/>
    <cellStyle name="40% - Accent3 2 4 5 2 2 2" xfId="8561" xr:uid="{00000000-0005-0000-0000-0000FB210000}"/>
    <cellStyle name="40% - Accent3 2 4 5 2 2 2 2" xfId="8562" xr:uid="{00000000-0005-0000-0000-0000FC210000}"/>
    <cellStyle name="40% - Accent3 2 4 5 2 2 3" xfId="8563" xr:uid="{00000000-0005-0000-0000-0000FD210000}"/>
    <cellStyle name="40% - Accent3 2 4 5 2 3" xfId="8564" xr:uid="{00000000-0005-0000-0000-0000FE210000}"/>
    <cellStyle name="40% - Accent3 2 4 5 2 3 2" xfId="8565" xr:uid="{00000000-0005-0000-0000-0000FF210000}"/>
    <cellStyle name="40% - Accent3 2 4 5 2 4" xfId="8566" xr:uid="{00000000-0005-0000-0000-000000220000}"/>
    <cellStyle name="40% - Accent3 2 4 5 3" xfId="8567" xr:uid="{00000000-0005-0000-0000-000001220000}"/>
    <cellStyle name="40% - Accent3 2 4 5 3 2" xfId="8568" xr:uid="{00000000-0005-0000-0000-000002220000}"/>
    <cellStyle name="40% - Accent3 2 4 5 3 2 2" xfId="8569" xr:uid="{00000000-0005-0000-0000-000003220000}"/>
    <cellStyle name="40% - Accent3 2 4 5 3 3" xfId="8570" xr:uid="{00000000-0005-0000-0000-000004220000}"/>
    <cellStyle name="40% - Accent3 2 4 5 4" xfId="8571" xr:uid="{00000000-0005-0000-0000-000005220000}"/>
    <cellStyle name="40% - Accent3 2 4 5 4 2" xfId="8572" xr:uid="{00000000-0005-0000-0000-000006220000}"/>
    <cellStyle name="40% - Accent3 2 4 5 5" xfId="8573" xr:uid="{00000000-0005-0000-0000-000007220000}"/>
    <cellStyle name="40% - Accent3 2 4 6" xfId="8574" xr:uid="{00000000-0005-0000-0000-000008220000}"/>
    <cellStyle name="40% - Accent3 2 4 6 2" xfId="8575" xr:uid="{00000000-0005-0000-0000-000009220000}"/>
    <cellStyle name="40% - Accent3 2 4 6 2 2" xfId="8576" xr:uid="{00000000-0005-0000-0000-00000A220000}"/>
    <cellStyle name="40% - Accent3 2 4 6 2 2 2" xfId="8577" xr:uid="{00000000-0005-0000-0000-00000B220000}"/>
    <cellStyle name="40% - Accent3 2 4 6 2 3" xfId="8578" xr:uid="{00000000-0005-0000-0000-00000C220000}"/>
    <cellStyle name="40% - Accent3 2 4 6 3" xfId="8579" xr:uid="{00000000-0005-0000-0000-00000D220000}"/>
    <cellStyle name="40% - Accent3 2 4 6 3 2" xfId="8580" xr:uid="{00000000-0005-0000-0000-00000E220000}"/>
    <cellStyle name="40% - Accent3 2 4 6 4" xfId="8581" xr:uid="{00000000-0005-0000-0000-00000F220000}"/>
    <cellStyle name="40% - Accent3 2 4 7" xfId="8582" xr:uid="{00000000-0005-0000-0000-000010220000}"/>
    <cellStyle name="40% - Accent3 2 4 7 2" xfId="8583" xr:uid="{00000000-0005-0000-0000-000011220000}"/>
    <cellStyle name="40% - Accent3 2 4 7 2 2" xfId="8584" xr:uid="{00000000-0005-0000-0000-000012220000}"/>
    <cellStyle name="40% - Accent3 2 4 7 3" xfId="8585" xr:uid="{00000000-0005-0000-0000-000013220000}"/>
    <cellStyle name="40% - Accent3 2 4 8" xfId="8586" xr:uid="{00000000-0005-0000-0000-000014220000}"/>
    <cellStyle name="40% - Accent3 2 4 8 2" xfId="8587" xr:uid="{00000000-0005-0000-0000-000015220000}"/>
    <cellStyle name="40% - Accent3 2 4 9" xfId="8588" xr:uid="{00000000-0005-0000-0000-000016220000}"/>
    <cellStyle name="40% - Accent3 2 5" xfId="8589" xr:uid="{00000000-0005-0000-0000-000017220000}"/>
    <cellStyle name="40% - Accent3 2 5 2" xfId="8590" xr:uid="{00000000-0005-0000-0000-000018220000}"/>
    <cellStyle name="40% - Accent3 2 5 2 2" xfId="8591" xr:uid="{00000000-0005-0000-0000-000019220000}"/>
    <cellStyle name="40% - Accent3 2 5 2 2 2" xfId="8592" xr:uid="{00000000-0005-0000-0000-00001A220000}"/>
    <cellStyle name="40% - Accent3 2 5 2 2 2 2" xfId="8593" xr:uid="{00000000-0005-0000-0000-00001B220000}"/>
    <cellStyle name="40% - Accent3 2 5 2 2 2 2 2" xfId="8594" xr:uid="{00000000-0005-0000-0000-00001C220000}"/>
    <cellStyle name="40% - Accent3 2 5 2 2 2 2 2 2" xfId="8595" xr:uid="{00000000-0005-0000-0000-00001D220000}"/>
    <cellStyle name="40% - Accent3 2 5 2 2 2 2 2 2 2" xfId="8596" xr:uid="{00000000-0005-0000-0000-00001E220000}"/>
    <cellStyle name="40% - Accent3 2 5 2 2 2 2 2 3" xfId="8597" xr:uid="{00000000-0005-0000-0000-00001F220000}"/>
    <cellStyle name="40% - Accent3 2 5 2 2 2 2 3" xfId="8598" xr:uid="{00000000-0005-0000-0000-000020220000}"/>
    <cellStyle name="40% - Accent3 2 5 2 2 2 2 3 2" xfId="8599" xr:uid="{00000000-0005-0000-0000-000021220000}"/>
    <cellStyle name="40% - Accent3 2 5 2 2 2 2 4" xfId="8600" xr:uid="{00000000-0005-0000-0000-000022220000}"/>
    <cellStyle name="40% - Accent3 2 5 2 2 2 3" xfId="8601" xr:uid="{00000000-0005-0000-0000-000023220000}"/>
    <cellStyle name="40% - Accent3 2 5 2 2 2 3 2" xfId="8602" xr:uid="{00000000-0005-0000-0000-000024220000}"/>
    <cellStyle name="40% - Accent3 2 5 2 2 2 3 2 2" xfId="8603" xr:uid="{00000000-0005-0000-0000-000025220000}"/>
    <cellStyle name="40% - Accent3 2 5 2 2 2 3 3" xfId="8604" xr:uid="{00000000-0005-0000-0000-000026220000}"/>
    <cellStyle name="40% - Accent3 2 5 2 2 2 4" xfId="8605" xr:uid="{00000000-0005-0000-0000-000027220000}"/>
    <cellStyle name="40% - Accent3 2 5 2 2 2 4 2" xfId="8606" xr:uid="{00000000-0005-0000-0000-000028220000}"/>
    <cellStyle name="40% - Accent3 2 5 2 2 2 5" xfId="8607" xr:uid="{00000000-0005-0000-0000-000029220000}"/>
    <cellStyle name="40% - Accent3 2 5 2 2 3" xfId="8608" xr:uid="{00000000-0005-0000-0000-00002A220000}"/>
    <cellStyle name="40% - Accent3 2 5 2 2 3 2" xfId="8609" xr:uid="{00000000-0005-0000-0000-00002B220000}"/>
    <cellStyle name="40% - Accent3 2 5 2 2 3 2 2" xfId="8610" xr:uid="{00000000-0005-0000-0000-00002C220000}"/>
    <cellStyle name="40% - Accent3 2 5 2 2 3 2 2 2" xfId="8611" xr:uid="{00000000-0005-0000-0000-00002D220000}"/>
    <cellStyle name="40% - Accent3 2 5 2 2 3 2 2 2 2" xfId="8612" xr:uid="{00000000-0005-0000-0000-00002E220000}"/>
    <cellStyle name="40% - Accent3 2 5 2 2 3 2 2 3" xfId="8613" xr:uid="{00000000-0005-0000-0000-00002F220000}"/>
    <cellStyle name="40% - Accent3 2 5 2 2 3 2 3" xfId="8614" xr:uid="{00000000-0005-0000-0000-000030220000}"/>
    <cellStyle name="40% - Accent3 2 5 2 2 3 2 3 2" xfId="8615" xr:uid="{00000000-0005-0000-0000-000031220000}"/>
    <cellStyle name="40% - Accent3 2 5 2 2 3 2 4" xfId="8616" xr:uid="{00000000-0005-0000-0000-000032220000}"/>
    <cellStyle name="40% - Accent3 2 5 2 2 3 3" xfId="8617" xr:uid="{00000000-0005-0000-0000-000033220000}"/>
    <cellStyle name="40% - Accent3 2 5 2 2 3 3 2" xfId="8618" xr:uid="{00000000-0005-0000-0000-000034220000}"/>
    <cellStyle name="40% - Accent3 2 5 2 2 3 3 2 2" xfId="8619" xr:uid="{00000000-0005-0000-0000-000035220000}"/>
    <cellStyle name="40% - Accent3 2 5 2 2 3 3 3" xfId="8620" xr:uid="{00000000-0005-0000-0000-000036220000}"/>
    <cellStyle name="40% - Accent3 2 5 2 2 3 4" xfId="8621" xr:uid="{00000000-0005-0000-0000-000037220000}"/>
    <cellStyle name="40% - Accent3 2 5 2 2 3 4 2" xfId="8622" xr:uid="{00000000-0005-0000-0000-000038220000}"/>
    <cellStyle name="40% - Accent3 2 5 2 2 3 5" xfId="8623" xr:uid="{00000000-0005-0000-0000-000039220000}"/>
    <cellStyle name="40% - Accent3 2 5 2 2 4" xfId="8624" xr:uid="{00000000-0005-0000-0000-00003A220000}"/>
    <cellStyle name="40% - Accent3 2 5 2 2 4 2" xfId="8625" xr:uid="{00000000-0005-0000-0000-00003B220000}"/>
    <cellStyle name="40% - Accent3 2 5 2 2 4 2 2" xfId="8626" xr:uid="{00000000-0005-0000-0000-00003C220000}"/>
    <cellStyle name="40% - Accent3 2 5 2 2 4 2 2 2" xfId="8627" xr:uid="{00000000-0005-0000-0000-00003D220000}"/>
    <cellStyle name="40% - Accent3 2 5 2 2 4 2 3" xfId="8628" xr:uid="{00000000-0005-0000-0000-00003E220000}"/>
    <cellStyle name="40% - Accent3 2 5 2 2 4 3" xfId="8629" xr:uid="{00000000-0005-0000-0000-00003F220000}"/>
    <cellStyle name="40% - Accent3 2 5 2 2 4 3 2" xfId="8630" xr:uid="{00000000-0005-0000-0000-000040220000}"/>
    <cellStyle name="40% - Accent3 2 5 2 2 4 4" xfId="8631" xr:uid="{00000000-0005-0000-0000-000041220000}"/>
    <cellStyle name="40% - Accent3 2 5 2 2 5" xfId="8632" xr:uid="{00000000-0005-0000-0000-000042220000}"/>
    <cellStyle name="40% - Accent3 2 5 2 2 5 2" xfId="8633" xr:uid="{00000000-0005-0000-0000-000043220000}"/>
    <cellStyle name="40% - Accent3 2 5 2 2 5 2 2" xfId="8634" xr:uid="{00000000-0005-0000-0000-000044220000}"/>
    <cellStyle name="40% - Accent3 2 5 2 2 5 3" xfId="8635" xr:uid="{00000000-0005-0000-0000-000045220000}"/>
    <cellStyle name="40% - Accent3 2 5 2 2 6" xfId="8636" xr:uid="{00000000-0005-0000-0000-000046220000}"/>
    <cellStyle name="40% - Accent3 2 5 2 2 6 2" xfId="8637" xr:uid="{00000000-0005-0000-0000-000047220000}"/>
    <cellStyle name="40% - Accent3 2 5 2 2 7" xfId="8638" xr:uid="{00000000-0005-0000-0000-000048220000}"/>
    <cellStyle name="40% - Accent3 2 5 2 3" xfId="8639" xr:uid="{00000000-0005-0000-0000-000049220000}"/>
    <cellStyle name="40% - Accent3 2 5 2 3 2" xfId="8640" xr:uid="{00000000-0005-0000-0000-00004A220000}"/>
    <cellStyle name="40% - Accent3 2 5 2 3 2 2" xfId="8641" xr:uid="{00000000-0005-0000-0000-00004B220000}"/>
    <cellStyle name="40% - Accent3 2 5 2 3 2 2 2" xfId="8642" xr:uid="{00000000-0005-0000-0000-00004C220000}"/>
    <cellStyle name="40% - Accent3 2 5 2 3 2 2 2 2" xfId="8643" xr:uid="{00000000-0005-0000-0000-00004D220000}"/>
    <cellStyle name="40% - Accent3 2 5 2 3 2 2 3" xfId="8644" xr:uid="{00000000-0005-0000-0000-00004E220000}"/>
    <cellStyle name="40% - Accent3 2 5 2 3 2 3" xfId="8645" xr:uid="{00000000-0005-0000-0000-00004F220000}"/>
    <cellStyle name="40% - Accent3 2 5 2 3 2 3 2" xfId="8646" xr:uid="{00000000-0005-0000-0000-000050220000}"/>
    <cellStyle name="40% - Accent3 2 5 2 3 2 4" xfId="8647" xr:uid="{00000000-0005-0000-0000-000051220000}"/>
    <cellStyle name="40% - Accent3 2 5 2 3 3" xfId="8648" xr:uid="{00000000-0005-0000-0000-000052220000}"/>
    <cellStyle name="40% - Accent3 2 5 2 3 3 2" xfId="8649" xr:uid="{00000000-0005-0000-0000-000053220000}"/>
    <cellStyle name="40% - Accent3 2 5 2 3 3 2 2" xfId="8650" xr:uid="{00000000-0005-0000-0000-000054220000}"/>
    <cellStyle name="40% - Accent3 2 5 2 3 3 3" xfId="8651" xr:uid="{00000000-0005-0000-0000-000055220000}"/>
    <cellStyle name="40% - Accent3 2 5 2 3 4" xfId="8652" xr:uid="{00000000-0005-0000-0000-000056220000}"/>
    <cellStyle name="40% - Accent3 2 5 2 3 4 2" xfId="8653" xr:uid="{00000000-0005-0000-0000-000057220000}"/>
    <cellStyle name="40% - Accent3 2 5 2 3 5" xfId="8654" xr:uid="{00000000-0005-0000-0000-000058220000}"/>
    <cellStyle name="40% - Accent3 2 5 2 4" xfId="8655" xr:uid="{00000000-0005-0000-0000-000059220000}"/>
    <cellStyle name="40% - Accent3 2 5 2 4 2" xfId="8656" xr:uid="{00000000-0005-0000-0000-00005A220000}"/>
    <cellStyle name="40% - Accent3 2 5 2 4 2 2" xfId="8657" xr:uid="{00000000-0005-0000-0000-00005B220000}"/>
    <cellStyle name="40% - Accent3 2 5 2 4 2 2 2" xfId="8658" xr:uid="{00000000-0005-0000-0000-00005C220000}"/>
    <cellStyle name="40% - Accent3 2 5 2 4 2 2 2 2" xfId="8659" xr:uid="{00000000-0005-0000-0000-00005D220000}"/>
    <cellStyle name="40% - Accent3 2 5 2 4 2 2 3" xfId="8660" xr:uid="{00000000-0005-0000-0000-00005E220000}"/>
    <cellStyle name="40% - Accent3 2 5 2 4 2 3" xfId="8661" xr:uid="{00000000-0005-0000-0000-00005F220000}"/>
    <cellStyle name="40% - Accent3 2 5 2 4 2 3 2" xfId="8662" xr:uid="{00000000-0005-0000-0000-000060220000}"/>
    <cellStyle name="40% - Accent3 2 5 2 4 2 4" xfId="8663" xr:uid="{00000000-0005-0000-0000-000061220000}"/>
    <cellStyle name="40% - Accent3 2 5 2 4 3" xfId="8664" xr:uid="{00000000-0005-0000-0000-000062220000}"/>
    <cellStyle name="40% - Accent3 2 5 2 4 3 2" xfId="8665" xr:uid="{00000000-0005-0000-0000-000063220000}"/>
    <cellStyle name="40% - Accent3 2 5 2 4 3 2 2" xfId="8666" xr:uid="{00000000-0005-0000-0000-000064220000}"/>
    <cellStyle name="40% - Accent3 2 5 2 4 3 3" xfId="8667" xr:uid="{00000000-0005-0000-0000-000065220000}"/>
    <cellStyle name="40% - Accent3 2 5 2 4 4" xfId="8668" xr:uid="{00000000-0005-0000-0000-000066220000}"/>
    <cellStyle name="40% - Accent3 2 5 2 4 4 2" xfId="8669" xr:uid="{00000000-0005-0000-0000-000067220000}"/>
    <cellStyle name="40% - Accent3 2 5 2 4 5" xfId="8670" xr:uid="{00000000-0005-0000-0000-000068220000}"/>
    <cellStyle name="40% - Accent3 2 5 2 5" xfId="8671" xr:uid="{00000000-0005-0000-0000-000069220000}"/>
    <cellStyle name="40% - Accent3 2 5 2 5 2" xfId="8672" xr:uid="{00000000-0005-0000-0000-00006A220000}"/>
    <cellStyle name="40% - Accent3 2 5 2 5 2 2" xfId="8673" xr:uid="{00000000-0005-0000-0000-00006B220000}"/>
    <cellStyle name="40% - Accent3 2 5 2 5 2 2 2" xfId="8674" xr:uid="{00000000-0005-0000-0000-00006C220000}"/>
    <cellStyle name="40% - Accent3 2 5 2 5 2 3" xfId="8675" xr:uid="{00000000-0005-0000-0000-00006D220000}"/>
    <cellStyle name="40% - Accent3 2 5 2 5 3" xfId="8676" xr:uid="{00000000-0005-0000-0000-00006E220000}"/>
    <cellStyle name="40% - Accent3 2 5 2 5 3 2" xfId="8677" xr:uid="{00000000-0005-0000-0000-00006F220000}"/>
    <cellStyle name="40% - Accent3 2 5 2 5 4" xfId="8678" xr:uid="{00000000-0005-0000-0000-000070220000}"/>
    <cellStyle name="40% - Accent3 2 5 2 6" xfId="8679" xr:uid="{00000000-0005-0000-0000-000071220000}"/>
    <cellStyle name="40% - Accent3 2 5 2 6 2" xfId="8680" xr:uid="{00000000-0005-0000-0000-000072220000}"/>
    <cellStyle name="40% - Accent3 2 5 2 6 2 2" xfId="8681" xr:uid="{00000000-0005-0000-0000-000073220000}"/>
    <cellStyle name="40% - Accent3 2 5 2 6 3" xfId="8682" xr:uid="{00000000-0005-0000-0000-000074220000}"/>
    <cellStyle name="40% - Accent3 2 5 2 7" xfId="8683" xr:uid="{00000000-0005-0000-0000-000075220000}"/>
    <cellStyle name="40% - Accent3 2 5 2 7 2" xfId="8684" xr:uid="{00000000-0005-0000-0000-000076220000}"/>
    <cellStyle name="40% - Accent3 2 5 2 8" xfId="8685" xr:uid="{00000000-0005-0000-0000-000077220000}"/>
    <cellStyle name="40% - Accent3 2 5 3" xfId="8686" xr:uid="{00000000-0005-0000-0000-000078220000}"/>
    <cellStyle name="40% - Accent3 2 5 3 2" xfId="8687" xr:uid="{00000000-0005-0000-0000-000079220000}"/>
    <cellStyle name="40% - Accent3 2 5 3 2 2" xfId="8688" xr:uid="{00000000-0005-0000-0000-00007A220000}"/>
    <cellStyle name="40% - Accent3 2 5 3 2 2 2" xfId="8689" xr:uid="{00000000-0005-0000-0000-00007B220000}"/>
    <cellStyle name="40% - Accent3 2 5 3 2 2 2 2" xfId="8690" xr:uid="{00000000-0005-0000-0000-00007C220000}"/>
    <cellStyle name="40% - Accent3 2 5 3 2 2 2 2 2" xfId="8691" xr:uid="{00000000-0005-0000-0000-00007D220000}"/>
    <cellStyle name="40% - Accent3 2 5 3 2 2 2 3" xfId="8692" xr:uid="{00000000-0005-0000-0000-00007E220000}"/>
    <cellStyle name="40% - Accent3 2 5 3 2 2 3" xfId="8693" xr:uid="{00000000-0005-0000-0000-00007F220000}"/>
    <cellStyle name="40% - Accent3 2 5 3 2 2 3 2" xfId="8694" xr:uid="{00000000-0005-0000-0000-000080220000}"/>
    <cellStyle name="40% - Accent3 2 5 3 2 2 4" xfId="8695" xr:uid="{00000000-0005-0000-0000-000081220000}"/>
    <cellStyle name="40% - Accent3 2 5 3 2 3" xfId="8696" xr:uid="{00000000-0005-0000-0000-000082220000}"/>
    <cellStyle name="40% - Accent3 2 5 3 2 3 2" xfId="8697" xr:uid="{00000000-0005-0000-0000-000083220000}"/>
    <cellStyle name="40% - Accent3 2 5 3 2 3 2 2" xfId="8698" xr:uid="{00000000-0005-0000-0000-000084220000}"/>
    <cellStyle name="40% - Accent3 2 5 3 2 3 3" xfId="8699" xr:uid="{00000000-0005-0000-0000-000085220000}"/>
    <cellStyle name="40% - Accent3 2 5 3 2 4" xfId="8700" xr:uid="{00000000-0005-0000-0000-000086220000}"/>
    <cellStyle name="40% - Accent3 2 5 3 2 4 2" xfId="8701" xr:uid="{00000000-0005-0000-0000-000087220000}"/>
    <cellStyle name="40% - Accent3 2 5 3 2 5" xfId="8702" xr:uid="{00000000-0005-0000-0000-000088220000}"/>
    <cellStyle name="40% - Accent3 2 5 3 3" xfId="8703" xr:uid="{00000000-0005-0000-0000-000089220000}"/>
    <cellStyle name="40% - Accent3 2 5 3 3 2" xfId="8704" xr:uid="{00000000-0005-0000-0000-00008A220000}"/>
    <cellStyle name="40% - Accent3 2 5 3 3 2 2" xfId="8705" xr:uid="{00000000-0005-0000-0000-00008B220000}"/>
    <cellStyle name="40% - Accent3 2 5 3 3 2 2 2" xfId="8706" xr:uid="{00000000-0005-0000-0000-00008C220000}"/>
    <cellStyle name="40% - Accent3 2 5 3 3 2 2 2 2" xfId="8707" xr:uid="{00000000-0005-0000-0000-00008D220000}"/>
    <cellStyle name="40% - Accent3 2 5 3 3 2 2 3" xfId="8708" xr:uid="{00000000-0005-0000-0000-00008E220000}"/>
    <cellStyle name="40% - Accent3 2 5 3 3 2 3" xfId="8709" xr:uid="{00000000-0005-0000-0000-00008F220000}"/>
    <cellStyle name="40% - Accent3 2 5 3 3 2 3 2" xfId="8710" xr:uid="{00000000-0005-0000-0000-000090220000}"/>
    <cellStyle name="40% - Accent3 2 5 3 3 2 4" xfId="8711" xr:uid="{00000000-0005-0000-0000-000091220000}"/>
    <cellStyle name="40% - Accent3 2 5 3 3 3" xfId="8712" xr:uid="{00000000-0005-0000-0000-000092220000}"/>
    <cellStyle name="40% - Accent3 2 5 3 3 3 2" xfId="8713" xr:uid="{00000000-0005-0000-0000-000093220000}"/>
    <cellStyle name="40% - Accent3 2 5 3 3 3 2 2" xfId="8714" xr:uid="{00000000-0005-0000-0000-000094220000}"/>
    <cellStyle name="40% - Accent3 2 5 3 3 3 3" xfId="8715" xr:uid="{00000000-0005-0000-0000-000095220000}"/>
    <cellStyle name="40% - Accent3 2 5 3 3 4" xfId="8716" xr:uid="{00000000-0005-0000-0000-000096220000}"/>
    <cellStyle name="40% - Accent3 2 5 3 3 4 2" xfId="8717" xr:uid="{00000000-0005-0000-0000-000097220000}"/>
    <cellStyle name="40% - Accent3 2 5 3 3 5" xfId="8718" xr:uid="{00000000-0005-0000-0000-000098220000}"/>
    <cellStyle name="40% - Accent3 2 5 3 4" xfId="8719" xr:uid="{00000000-0005-0000-0000-000099220000}"/>
    <cellStyle name="40% - Accent3 2 5 3 4 2" xfId="8720" xr:uid="{00000000-0005-0000-0000-00009A220000}"/>
    <cellStyle name="40% - Accent3 2 5 3 4 2 2" xfId="8721" xr:uid="{00000000-0005-0000-0000-00009B220000}"/>
    <cellStyle name="40% - Accent3 2 5 3 4 2 2 2" xfId="8722" xr:uid="{00000000-0005-0000-0000-00009C220000}"/>
    <cellStyle name="40% - Accent3 2 5 3 4 2 3" xfId="8723" xr:uid="{00000000-0005-0000-0000-00009D220000}"/>
    <cellStyle name="40% - Accent3 2 5 3 4 3" xfId="8724" xr:uid="{00000000-0005-0000-0000-00009E220000}"/>
    <cellStyle name="40% - Accent3 2 5 3 4 3 2" xfId="8725" xr:uid="{00000000-0005-0000-0000-00009F220000}"/>
    <cellStyle name="40% - Accent3 2 5 3 4 4" xfId="8726" xr:uid="{00000000-0005-0000-0000-0000A0220000}"/>
    <cellStyle name="40% - Accent3 2 5 3 5" xfId="8727" xr:uid="{00000000-0005-0000-0000-0000A1220000}"/>
    <cellStyle name="40% - Accent3 2 5 3 5 2" xfId="8728" xr:uid="{00000000-0005-0000-0000-0000A2220000}"/>
    <cellStyle name="40% - Accent3 2 5 3 5 2 2" xfId="8729" xr:uid="{00000000-0005-0000-0000-0000A3220000}"/>
    <cellStyle name="40% - Accent3 2 5 3 5 3" xfId="8730" xr:uid="{00000000-0005-0000-0000-0000A4220000}"/>
    <cellStyle name="40% - Accent3 2 5 3 6" xfId="8731" xr:uid="{00000000-0005-0000-0000-0000A5220000}"/>
    <cellStyle name="40% - Accent3 2 5 3 6 2" xfId="8732" xr:uid="{00000000-0005-0000-0000-0000A6220000}"/>
    <cellStyle name="40% - Accent3 2 5 3 7" xfId="8733" xr:uid="{00000000-0005-0000-0000-0000A7220000}"/>
    <cellStyle name="40% - Accent3 2 5 4" xfId="8734" xr:uid="{00000000-0005-0000-0000-0000A8220000}"/>
    <cellStyle name="40% - Accent3 2 5 4 2" xfId="8735" xr:uid="{00000000-0005-0000-0000-0000A9220000}"/>
    <cellStyle name="40% - Accent3 2 5 4 2 2" xfId="8736" xr:uid="{00000000-0005-0000-0000-0000AA220000}"/>
    <cellStyle name="40% - Accent3 2 5 4 2 2 2" xfId="8737" xr:uid="{00000000-0005-0000-0000-0000AB220000}"/>
    <cellStyle name="40% - Accent3 2 5 4 2 2 2 2" xfId="8738" xr:uid="{00000000-0005-0000-0000-0000AC220000}"/>
    <cellStyle name="40% - Accent3 2 5 4 2 2 3" xfId="8739" xr:uid="{00000000-0005-0000-0000-0000AD220000}"/>
    <cellStyle name="40% - Accent3 2 5 4 2 3" xfId="8740" xr:uid="{00000000-0005-0000-0000-0000AE220000}"/>
    <cellStyle name="40% - Accent3 2 5 4 2 3 2" xfId="8741" xr:uid="{00000000-0005-0000-0000-0000AF220000}"/>
    <cellStyle name="40% - Accent3 2 5 4 2 4" xfId="8742" xr:uid="{00000000-0005-0000-0000-0000B0220000}"/>
    <cellStyle name="40% - Accent3 2 5 4 3" xfId="8743" xr:uid="{00000000-0005-0000-0000-0000B1220000}"/>
    <cellStyle name="40% - Accent3 2 5 4 3 2" xfId="8744" xr:uid="{00000000-0005-0000-0000-0000B2220000}"/>
    <cellStyle name="40% - Accent3 2 5 4 3 2 2" xfId="8745" xr:uid="{00000000-0005-0000-0000-0000B3220000}"/>
    <cellStyle name="40% - Accent3 2 5 4 3 3" xfId="8746" xr:uid="{00000000-0005-0000-0000-0000B4220000}"/>
    <cellStyle name="40% - Accent3 2 5 4 4" xfId="8747" xr:uid="{00000000-0005-0000-0000-0000B5220000}"/>
    <cellStyle name="40% - Accent3 2 5 4 4 2" xfId="8748" xr:uid="{00000000-0005-0000-0000-0000B6220000}"/>
    <cellStyle name="40% - Accent3 2 5 4 5" xfId="8749" xr:uid="{00000000-0005-0000-0000-0000B7220000}"/>
    <cellStyle name="40% - Accent3 2 5 5" xfId="8750" xr:uid="{00000000-0005-0000-0000-0000B8220000}"/>
    <cellStyle name="40% - Accent3 2 5 5 2" xfId="8751" xr:uid="{00000000-0005-0000-0000-0000B9220000}"/>
    <cellStyle name="40% - Accent3 2 5 5 2 2" xfId="8752" xr:uid="{00000000-0005-0000-0000-0000BA220000}"/>
    <cellStyle name="40% - Accent3 2 5 5 2 2 2" xfId="8753" xr:uid="{00000000-0005-0000-0000-0000BB220000}"/>
    <cellStyle name="40% - Accent3 2 5 5 2 2 2 2" xfId="8754" xr:uid="{00000000-0005-0000-0000-0000BC220000}"/>
    <cellStyle name="40% - Accent3 2 5 5 2 2 3" xfId="8755" xr:uid="{00000000-0005-0000-0000-0000BD220000}"/>
    <cellStyle name="40% - Accent3 2 5 5 2 3" xfId="8756" xr:uid="{00000000-0005-0000-0000-0000BE220000}"/>
    <cellStyle name="40% - Accent3 2 5 5 2 3 2" xfId="8757" xr:uid="{00000000-0005-0000-0000-0000BF220000}"/>
    <cellStyle name="40% - Accent3 2 5 5 2 4" xfId="8758" xr:uid="{00000000-0005-0000-0000-0000C0220000}"/>
    <cellStyle name="40% - Accent3 2 5 5 3" xfId="8759" xr:uid="{00000000-0005-0000-0000-0000C1220000}"/>
    <cellStyle name="40% - Accent3 2 5 5 3 2" xfId="8760" xr:uid="{00000000-0005-0000-0000-0000C2220000}"/>
    <cellStyle name="40% - Accent3 2 5 5 3 2 2" xfId="8761" xr:uid="{00000000-0005-0000-0000-0000C3220000}"/>
    <cellStyle name="40% - Accent3 2 5 5 3 3" xfId="8762" xr:uid="{00000000-0005-0000-0000-0000C4220000}"/>
    <cellStyle name="40% - Accent3 2 5 5 4" xfId="8763" xr:uid="{00000000-0005-0000-0000-0000C5220000}"/>
    <cellStyle name="40% - Accent3 2 5 5 4 2" xfId="8764" xr:uid="{00000000-0005-0000-0000-0000C6220000}"/>
    <cellStyle name="40% - Accent3 2 5 5 5" xfId="8765" xr:uid="{00000000-0005-0000-0000-0000C7220000}"/>
    <cellStyle name="40% - Accent3 2 5 6" xfId="8766" xr:uid="{00000000-0005-0000-0000-0000C8220000}"/>
    <cellStyle name="40% - Accent3 2 5 6 2" xfId="8767" xr:uid="{00000000-0005-0000-0000-0000C9220000}"/>
    <cellStyle name="40% - Accent3 2 5 6 2 2" xfId="8768" xr:uid="{00000000-0005-0000-0000-0000CA220000}"/>
    <cellStyle name="40% - Accent3 2 5 6 2 2 2" xfId="8769" xr:uid="{00000000-0005-0000-0000-0000CB220000}"/>
    <cellStyle name="40% - Accent3 2 5 6 2 3" xfId="8770" xr:uid="{00000000-0005-0000-0000-0000CC220000}"/>
    <cellStyle name="40% - Accent3 2 5 6 3" xfId="8771" xr:uid="{00000000-0005-0000-0000-0000CD220000}"/>
    <cellStyle name="40% - Accent3 2 5 6 3 2" xfId="8772" xr:uid="{00000000-0005-0000-0000-0000CE220000}"/>
    <cellStyle name="40% - Accent3 2 5 6 4" xfId="8773" xr:uid="{00000000-0005-0000-0000-0000CF220000}"/>
    <cellStyle name="40% - Accent3 2 5 7" xfId="8774" xr:uid="{00000000-0005-0000-0000-0000D0220000}"/>
    <cellStyle name="40% - Accent3 2 5 7 2" xfId="8775" xr:uid="{00000000-0005-0000-0000-0000D1220000}"/>
    <cellStyle name="40% - Accent3 2 5 7 2 2" xfId="8776" xr:uid="{00000000-0005-0000-0000-0000D2220000}"/>
    <cellStyle name="40% - Accent3 2 5 7 3" xfId="8777" xr:uid="{00000000-0005-0000-0000-0000D3220000}"/>
    <cellStyle name="40% - Accent3 2 5 8" xfId="8778" xr:uid="{00000000-0005-0000-0000-0000D4220000}"/>
    <cellStyle name="40% - Accent3 2 5 8 2" xfId="8779" xr:uid="{00000000-0005-0000-0000-0000D5220000}"/>
    <cellStyle name="40% - Accent3 2 5 9" xfId="8780" xr:uid="{00000000-0005-0000-0000-0000D6220000}"/>
    <cellStyle name="40% - Accent3 2 6" xfId="8781" xr:uid="{00000000-0005-0000-0000-0000D7220000}"/>
    <cellStyle name="40% - Accent3 2 6 2" xfId="8782" xr:uid="{00000000-0005-0000-0000-0000D8220000}"/>
    <cellStyle name="40% - Accent3 2 6 2 2" xfId="8783" xr:uid="{00000000-0005-0000-0000-0000D9220000}"/>
    <cellStyle name="40% - Accent3 2 6 2 2 2" xfId="8784" xr:uid="{00000000-0005-0000-0000-0000DA220000}"/>
    <cellStyle name="40% - Accent3 2 6 2 2 2 2" xfId="8785" xr:uid="{00000000-0005-0000-0000-0000DB220000}"/>
    <cellStyle name="40% - Accent3 2 6 2 2 2 2 2" xfId="8786" xr:uid="{00000000-0005-0000-0000-0000DC220000}"/>
    <cellStyle name="40% - Accent3 2 6 2 2 2 2 2 2" xfId="8787" xr:uid="{00000000-0005-0000-0000-0000DD220000}"/>
    <cellStyle name="40% - Accent3 2 6 2 2 2 2 3" xfId="8788" xr:uid="{00000000-0005-0000-0000-0000DE220000}"/>
    <cellStyle name="40% - Accent3 2 6 2 2 2 3" xfId="8789" xr:uid="{00000000-0005-0000-0000-0000DF220000}"/>
    <cellStyle name="40% - Accent3 2 6 2 2 2 3 2" xfId="8790" xr:uid="{00000000-0005-0000-0000-0000E0220000}"/>
    <cellStyle name="40% - Accent3 2 6 2 2 2 4" xfId="8791" xr:uid="{00000000-0005-0000-0000-0000E1220000}"/>
    <cellStyle name="40% - Accent3 2 6 2 2 3" xfId="8792" xr:uid="{00000000-0005-0000-0000-0000E2220000}"/>
    <cellStyle name="40% - Accent3 2 6 2 2 3 2" xfId="8793" xr:uid="{00000000-0005-0000-0000-0000E3220000}"/>
    <cellStyle name="40% - Accent3 2 6 2 2 3 2 2" xfId="8794" xr:uid="{00000000-0005-0000-0000-0000E4220000}"/>
    <cellStyle name="40% - Accent3 2 6 2 2 3 3" xfId="8795" xr:uid="{00000000-0005-0000-0000-0000E5220000}"/>
    <cellStyle name="40% - Accent3 2 6 2 2 4" xfId="8796" xr:uid="{00000000-0005-0000-0000-0000E6220000}"/>
    <cellStyle name="40% - Accent3 2 6 2 2 4 2" xfId="8797" xr:uid="{00000000-0005-0000-0000-0000E7220000}"/>
    <cellStyle name="40% - Accent3 2 6 2 2 5" xfId="8798" xr:uid="{00000000-0005-0000-0000-0000E8220000}"/>
    <cellStyle name="40% - Accent3 2 6 2 3" xfId="8799" xr:uid="{00000000-0005-0000-0000-0000E9220000}"/>
    <cellStyle name="40% - Accent3 2 6 2 3 2" xfId="8800" xr:uid="{00000000-0005-0000-0000-0000EA220000}"/>
    <cellStyle name="40% - Accent3 2 6 2 3 2 2" xfId="8801" xr:uid="{00000000-0005-0000-0000-0000EB220000}"/>
    <cellStyle name="40% - Accent3 2 6 2 3 2 2 2" xfId="8802" xr:uid="{00000000-0005-0000-0000-0000EC220000}"/>
    <cellStyle name="40% - Accent3 2 6 2 3 2 2 2 2" xfId="8803" xr:uid="{00000000-0005-0000-0000-0000ED220000}"/>
    <cellStyle name="40% - Accent3 2 6 2 3 2 2 3" xfId="8804" xr:uid="{00000000-0005-0000-0000-0000EE220000}"/>
    <cellStyle name="40% - Accent3 2 6 2 3 2 3" xfId="8805" xr:uid="{00000000-0005-0000-0000-0000EF220000}"/>
    <cellStyle name="40% - Accent3 2 6 2 3 2 3 2" xfId="8806" xr:uid="{00000000-0005-0000-0000-0000F0220000}"/>
    <cellStyle name="40% - Accent3 2 6 2 3 2 4" xfId="8807" xr:uid="{00000000-0005-0000-0000-0000F1220000}"/>
    <cellStyle name="40% - Accent3 2 6 2 3 3" xfId="8808" xr:uid="{00000000-0005-0000-0000-0000F2220000}"/>
    <cellStyle name="40% - Accent3 2 6 2 3 3 2" xfId="8809" xr:uid="{00000000-0005-0000-0000-0000F3220000}"/>
    <cellStyle name="40% - Accent3 2 6 2 3 3 2 2" xfId="8810" xr:uid="{00000000-0005-0000-0000-0000F4220000}"/>
    <cellStyle name="40% - Accent3 2 6 2 3 3 3" xfId="8811" xr:uid="{00000000-0005-0000-0000-0000F5220000}"/>
    <cellStyle name="40% - Accent3 2 6 2 3 4" xfId="8812" xr:uid="{00000000-0005-0000-0000-0000F6220000}"/>
    <cellStyle name="40% - Accent3 2 6 2 3 4 2" xfId="8813" xr:uid="{00000000-0005-0000-0000-0000F7220000}"/>
    <cellStyle name="40% - Accent3 2 6 2 3 5" xfId="8814" xr:uid="{00000000-0005-0000-0000-0000F8220000}"/>
    <cellStyle name="40% - Accent3 2 6 2 4" xfId="8815" xr:uid="{00000000-0005-0000-0000-0000F9220000}"/>
    <cellStyle name="40% - Accent3 2 6 2 4 2" xfId="8816" xr:uid="{00000000-0005-0000-0000-0000FA220000}"/>
    <cellStyle name="40% - Accent3 2 6 2 4 2 2" xfId="8817" xr:uid="{00000000-0005-0000-0000-0000FB220000}"/>
    <cellStyle name="40% - Accent3 2 6 2 4 2 2 2" xfId="8818" xr:uid="{00000000-0005-0000-0000-0000FC220000}"/>
    <cellStyle name="40% - Accent3 2 6 2 4 2 3" xfId="8819" xr:uid="{00000000-0005-0000-0000-0000FD220000}"/>
    <cellStyle name="40% - Accent3 2 6 2 4 3" xfId="8820" xr:uid="{00000000-0005-0000-0000-0000FE220000}"/>
    <cellStyle name="40% - Accent3 2 6 2 4 3 2" xfId="8821" xr:uid="{00000000-0005-0000-0000-0000FF220000}"/>
    <cellStyle name="40% - Accent3 2 6 2 4 4" xfId="8822" xr:uid="{00000000-0005-0000-0000-000000230000}"/>
    <cellStyle name="40% - Accent3 2 6 2 5" xfId="8823" xr:uid="{00000000-0005-0000-0000-000001230000}"/>
    <cellStyle name="40% - Accent3 2 6 2 5 2" xfId="8824" xr:uid="{00000000-0005-0000-0000-000002230000}"/>
    <cellStyle name="40% - Accent3 2 6 2 5 2 2" xfId="8825" xr:uid="{00000000-0005-0000-0000-000003230000}"/>
    <cellStyle name="40% - Accent3 2 6 2 5 3" xfId="8826" xr:uid="{00000000-0005-0000-0000-000004230000}"/>
    <cellStyle name="40% - Accent3 2 6 2 6" xfId="8827" xr:uid="{00000000-0005-0000-0000-000005230000}"/>
    <cellStyle name="40% - Accent3 2 6 2 6 2" xfId="8828" xr:uid="{00000000-0005-0000-0000-000006230000}"/>
    <cellStyle name="40% - Accent3 2 6 2 7" xfId="8829" xr:uid="{00000000-0005-0000-0000-000007230000}"/>
    <cellStyle name="40% - Accent3 2 6 3" xfId="8830" xr:uid="{00000000-0005-0000-0000-000008230000}"/>
    <cellStyle name="40% - Accent3 2 6 3 2" xfId="8831" xr:uid="{00000000-0005-0000-0000-000009230000}"/>
    <cellStyle name="40% - Accent3 2 6 3 2 2" xfId="8832" xr:uid="{00000000-0005-0000-0000-00000A230000}"/>
    <cellStyle name="40% - Accent3 2 6 3 2 2 2" xfId="8833" xr:uid="{00000000-0005-0000-0000-00000B230000}"/>
    <cellStyle name="40% - Accent3 2 6 3 2 2 2 2" xfId="8834" xr:uid="{00000000-0005-0000-0000-00000C230000}"/>
    <cellStyle name="40% - Accent3 2 6 3 2 2 3" xfId="8835" xr:uid="{00000000-0005-0000-0000-00000D230000}"/>
    <cellStyle name="40% - Accent3 2 6 3 2 3" xfId="8836" xr:uid="{00000000-0005-0000-0000-00000E230000}"/>
    <cellStyle name="40% - Accent3 2 6 3 2 3 2" xfId="8837" xr:uid="{00000000-0005-0000-0000-00000F230000}"/>
    <cellStyle name="40% - Accent3 2 6 3 2 4" xfId="8838" xr:uid="{00000000-0005-0000-0000-000010230000}"/>
    <cellStyle name="40% - Accent3 2 6 3 3" xfId="8839" xr:uid="{00000000-0005-0000-0000-000011230000}"/>
    <cellStyle name="40% - Accent3 2 6 3 3 2" xfId="8840" xr:uid="{00000000-0005-0000-0000-000012230000}"/>
    <cellStyle name="40% - Accent3 2 6 3 3 2 2" xfId="8841" xr:uid="{00000000-0005-0000-0000-000013230000}"/>
    <cellStyle name="40% - Accent3 2 6 3 3 3" xfId="8842" xr:uid="{00000000-0005-0000-0000-000014230000}"/>
    <cellStyle name="40% - Accent3 2 6 3 4" xfId="8843" xr:uid="{00000000-0005-0000-0000-000015230000}"/>
    <cellStyle name="40% - Accent3 2 6 3 4 2" xfId="8844" xr:uid="{00000000-0005-0000-0000-000016230000}"/>
    <cellStyle name="40% - Accent3 2 6 3 5" xfId="8845" xr:uid="{00000000-0005-0000-0000-000017230000}"/>
    <cellStyle name="40% - Accent3 2 6 4" xfId="8846" xr:uid="{00000000-0005-0000-0000-000018230000}"/>
    <cellStyle name="40% - Accent3 2 6 4 2" xfId="8847" xr:uid="{00000000-0005-0000-0000-000019230000}"/>
    <cellStyle name="40% - Accent3 2 6 4 2 2" xfId="8848" xr:uid="{00000000-0005-0000-0000-00001A230000}"/>
    <cellStyle name="40% - Accent3 2 6 4 2 2 2" xfId="8849" xr:uid="{00000000-0005-0000-0000-00001B230000}"/>
    <cellStyle name="40% - Accent3 2 6 4 2 2 2 2" xfId="8850" xr:uid="{00000000-0005-0000-0000-00001C230000}"/>
    <cellStyle name="40% - Accent3 2 6 4 2 2 3" xfId="8851" xr:uid="{00000000-0005-0000-0000-00001D230000}"/>
    <cellStyle name="40% - Accent3 2 6 4 2 3" xfId="8852" xr:uid="{00000000-0005-0000-0000-00001E230000}"/>
    <cellStyle name="40% - Accent3 2 6 4 2 3 2" xfId="8853" xr:uid="{00000000-0005-0000-0000-00001F230000}"/>
    <cellStyle name="40% - Accent3 2 6 4 2 4" xfId="8854" xr:uid="{00000000-0005-0000-0000-000020230000}"/>
    <cellStyle name="40% - Accent3 2 6 4 3" xfId="8855" xr:uid="{00000000-0005-0000-0000-000021230000}"/>
    <cellStyle name="40% - Accent3 2 6 4 3 2" xfId="8856" xr:uid="{00000000-0005-0000-0000-000022230000}"/>
    <cellStyle name="40% - Accent3 2 6 4 3 2 2" xfId="8857" xr:uid="{00000000-0005-0000-0000-000023230000}"/>
    <cellStyle name="40% - Accent3 2 6 4 3 3" xfId="8858" xr:uid="{00000000-0005-0000-0000-000024230000}"/>
    <cellStyle name="40% - Accent3 2 6 4 4" xfId="8859" xr:uid="{00000000-0005-0000-0000-000025230000}"/>
    <cellStyle name="40% - Accent3 2 6 4 4 2" xfId="8860" xr:uid="{00000000-0005-0000-0000-000026230000}"/>
    <cellStyle name="40% - Accent3 2 6 4 5" xfId="8861" xr:uid="{00000000-0005-0000-0000-000027230000}"/>
    <cellStyle name="40% - Accent3 2 6 5" xfId="8862" xr:uid="{00000000-0005-0000-0000-000028230000}"/>
    <cellStyle name="40% - Accent3 2 6 5 2" xfId="8863" xr:uid="{00000000-0005-0000-0000-000029230000}"/>
    <cellStyle name="40% - Accent3 2 6 5 2 2" xfId="8864" xr:uid="{00000000-0005-0000-0000-00002A230000}"/>
    <cellStyle name="40% - Accent3 2 6 5 2 2 2" xfId="8865" xr:uid="{00000000-0005-0000-0000-00002B230000}"/>
    <cellStyle name="40% - Accent3 2 6 5 2 3" xfId="8866" xr:uid="{00000000-0005-0000-0000-00002C230000}"/>
    <cellStyle name="40% - Accent3 2 6 5 3" xfId="8867" xr:uid="{00000000-0005-0000-0000-00002D230000}"/>
    <cellStyle name="40% - Accent3 2 6 5 3 2" xfId="8868" xr:uid="{00000000-0005-0000-0000-00002E230000}"/>
    <cellStyle name="40% - Accent3 2 6 5 4" xfId="8869" xr:uid="{00000000-0005-0000-0000-00002F230000}"/>
    <cellStyle name="40% - Accent3 2 6 6" xfId="8870" xr:uid="{00000000-0005-0000-0000-000030230000}"/>
    <cellStyle name="40% - Accent3 2 6 6 2" xfId="8871" xr:uid="{00000000-0005-0000-0000-000031230000}"/>
    <cellStyle name="40% - Accent3 2 6 6 2 2" xfId="8872" xr:uid="{00000000-0005-0000-0000-000032230000}"/>
    <cellStyle name="40% - Accent3 2 6 6 3" xfId="8873" xr:uid="{00000000-0005-0000-0000-000033230000}"/>
    <cellStyle name="40% - Accent3 2 6 7" xfId="8874" xr:uid="{00000000-0005-0000-0000-000034230000}"/>
    <cellStyle name="40% - Accent3 2 6 7 2" xfId="8875" xr:uid="{00000000-0005-0000-0000-000035230000}"/>
    <cellStyle name="40% - Accent3 2 6 8" xfId="8876" xr:uid="{00000000-0005-0000-0000-000036230000}"/>
    <cellStyle name="40% - Accent3 2 7" xfId="8877" xr:uid="{00000000-0005-0000-0000-000037230000}"/>
    <cellStyle name="40% - Accent3 2 7 2" xfId="8878" xr:uid="{00000000-0005-0000-0000-000038230000}"/>
    <cellStyle name="40% - Accent3 2 7 2 2" xfId="8879" xr:uid="{00000000-0005-0000-0000-000039230000}"/>
    <cellStyle name="40% - Accent3 2 7 2 2 2" xfId="8880" xr:uid="{00000000-0005-0000-0000-00003A230000}"/>
    <cellStyle name="40% - Accent3 2 7 2 2 2 2" xfId="8881" xr:uid="{00000000-0005-0000-0000-00003B230000}"/>
    <cellStyle name="40% - Accent3 2 7 2 2 2 2 2" xfId="8882" xr:uid="{00000000-0005-0000-0000-00003C230000}"/>
    <cellStyle name="40% - Accent3 2 7 2 2 2 3" xfId="8883" xr:uid="{00000000-0005-0000-0000-00003D230000}"/>
    <cellStyle name="40% - Accent3 2 7 2 2 3" xfId="8884" xr:uid="{00000000-0005-0000-0000-00003E230000}"/>
    <cellStyle name="40% - Accent3 2 7 2 2 3 2" xfId="8885" xr:uid="{00000000-0005-0000-0000-00003F230000}"/>
    <cellStyle name="40% - Accent3 2 7 2 2 4" xfId="8886" xr:uid="{00000000-0005-0000-0000-000040230000}"/>
    <cellStyle name="40% - Accent3 2 7 2 3" xfId="8887" xr:uid="{00000000-0005-0000-0000-000041230000}"/>
    <cellStyle name="40% - Accent3 2 7 2 3 2" xfId="8888" xr:uid="{00000000-0005-0000-0000-000042230000}"/>
    <cellStyle name="40% - Accent3 2 7 2 3 2 2" xfId="8889" xr:uid="{00000000-0005-0000-0000-000043230000}"/>
    <cellStyle name="40% - Accent3 2 7 2 3 3" xfId="8890" xr:uid="{00000000-0005-0000-0000-000044230000}"/>
    <cellStyle name="40% - Accent3 2 7 2 4" xfId="8891" xr:uid="{00000000-0005-0000-0000-000045230000}"/>
    <cellStyle name="40% - Accent3 2 7 2 4 2" xfId="8892" xr:uid="{00000000-0005-0000-0000-000046230000}"/>
    <cellStyle name="40% - Accent3 2 7 2 5" xfId="8893" xr:uid="{00000000-0005-0000-0000-000047230000}"/>
    <cellStyle name="40% - Accent3 2 7 3" xfId="8894" xr:uid="{00000000-0005-0000-0000-000048230000}"/>
    <cellStyle name="40% - Accent3 2 7 3 2" xfId="8895" xr:uid="{00000000-0005-0000-0000-000049230000}"/>
    <cellStyle name="40% - Accent3 2 7 3 2 2" xfId="8896" xr:uid="{00000000-0005-0000-0000-00004A230000}"/>
    <cellStyle name="40% - Accent3 2 7 3 2 2 2" xfId="8897" xr:uid="{00000000-0005-0000-0000-00004B230000}"/>
    <cellStyle name="40% - Accent3 2 7 3 2 2 2 2" xfId="8898" xr:uid="{00000000-0005-0000-0000-00004C230000}"/>
    <cellStyle name="40% - Accent3 2 7 3 2 2 3" xfId="8899" xr:uid="{00000000-0005-0000-0000-00004D230000}"/>
    <cellStyle name="40% - Accent3 2 7 3 2 3" xfId="8900" xr:uid="{00000000-0005-0000-0000-00004E230000}"/>
    <cellStyle name="40% - Accent3 2 7 3 2 3 2" xfId="8901" xr:uid="{00000000-0005-0000-0000-00004F230000}"/>
    <cellStyle name="40% - Accent3 2 7 3 2 4" xfId="8902" xr:uid="{00000000-0005-0000-0000-000050230000}"/>
    <cellStyle name="40% - Accent3 2 7 3 3" xfId="8903" xr:uid="{00000000-0005-0000-0000-000051230000}"/>
    <cellStyle name="40% - Accent3 2 7 3 3 2" xfId="8904" xr:uid="{00000000-0005-0000-0000-000052230000}"/>
    <cellStyle name="40% - Accent3 2 7 3 3 2 2" xfId="8905" xr:uid="{00000000-0005-0000-0000-000053230000}"/>
    <cellStyle name="40% - Accent3 2 7 3 3 3" xfId="8906" xr:uid="{00000000-0005-0000-0000-000054230000}"/>
    <cellStyle name="40% - Accent3 2 7 3 4" xfId="8907" xr:uid="{00000000-0005-0000-0000-000055230000}"/>
    <cellStyle name="40% - Accent3 2 7 3 4 2" xfId="8908" xr:uid="{00000000-0005-0000-0000-000056230000}"/>
    <cellStyle name="40% - Accent3 2 7 3 5" xfId="8909" xr:uid="{00000000-0005-0000-0000-000057230000}"/>
    <cellStyle name="40% - Accent3 2 7 4" xfId="8910" xr:uid="{00000000-0005-0000-0000-000058230000}"/>
    <cellStyle name="40% - Accent3 2 7 4 2" xfId="8911" xr:uid="{00000000-0005-0000-0000-000059230000}"/>
    <cellStyle name="40% - Accent3 2 7 4 2 2" xfId="8912" xr:uid="{00000000-0005-0000-0000-00005A230000}"/>
    <cellStyle name="40% - Accent3 2 7 4 2 2 2" xfId="8913" xr:uid="{00000000-0005-0000-0000-00005B230000}"/>
    <cellStyle name="40% - Accent3 2 7 4 2 3" xfId="8914" xr:uid="{00000000-0005-0000-0000-00005C230000}"/>
    <cellStyle name="40% - Accent3 2 7 4 3" xfId="8915" xr:uid="{00000000-0005-0000-0000-00005D230000}"/>
    <cellStyle name="40% - Accent3 2 7 4 3 2" xfId="8916" xr:uid="{00000000-0005-0000-0000-00005E230000}"/>
    <cellStyle name="40% - Accent3 2 7 4 4" xfId="8917" xr:uid="{00000000-0005-0000-0000-00005F230000}"/>
    <cellStyle name="40% - Accent3 2 7 5" xfId="8918" xr:uid="{00000000-0005-0000-0000-000060230000}"/>
    <cellStyle name="40% - Accent3 2 7 5 2" xfId="8919" xr:uid="{00000000-0005-0000-0000-000061230000}"/>
    <cellStyle name="40% - Accent3 2 7 5 2 2" xfId="8920" xr:uid="{00000000-0005-0000-0000-000062230000}"/>
    <cellStyle name="40% - Accent3 2 7 5 3" xfId="8921" xr:uid="{00000000-0005-0000-0000-000063230000}"/>
    <cellStyle name="40% - Accent3 2 7 6" xfId="8922" xr:uid="{00000000-0005-0000-0000-000064230000}"/>
    <cellStyle name="40% - Accent3 2 7 6 2" xfId="8923" xr:uid="{00000000-0005-0000-0000-000065230000}"/>
    <cellStyle name="40% - Accent3 2 7 7" xfId="8924" xr:uid="{00000000-0005-0000-0000-000066230000}"/>
    <cellStyle name="40% - Accent3 2 8" xfId="8925" xr:uid="{00000000-0005-0000-0000-000067230000}"/>
    <cellStyle name="40% - Accent3 2 8 2" xfId="8926" xr:uid="{00000000-0005-0000-0000-000068230000}"/>
    <cellStyle name="40% - Accent3 2 8 2 2" xfId="8927" xr:uid="{00000000-0005-0000-0000-000069230000}"/>
    <cellStyle name="40% - Accent3 2 8 2 2 2" xfId="8928" xr:uid="{00000000-0005-0000-0000-00006A230000}"/>
    <cellStyle name="40% - Accent3 2 8 2 2 2 2" xfId="8929" xr:uid="{00000000-0005-0000-0000-00006B230000}"/>
    <cellStyle name="40% - Accent3 2 8 2 2 3" xfId="8930" xr:uid="{00000000-0005-0000-0000-00006C230000}"/>
    <cellStyle name="40% - Accent3 2 8 2 3" xfId="8931" xr:uid="{00000000-0005-0000-0000-00006D230000}"/>
    <cellStyle name="40% - Accent3 2 8 2 3 2" xfId="8932" xr:uid="{00000000-0005-0000-0000-00006E230000}"/>
    <cellStyle name="40% - Accent3 2 8 2 4" xfId="8933" xr:uid="{00000000-0005-0000-0000-00006F230000}"/>
    <cellStyle name="40% - Accent3 2 8 3" xfId="8934" xr:uid="{00000000-0005-0000-0000-000070230000}"/>
    <cellStyle name="40% - Accent3 2 8 3 2" xfId="8935" xr:uid="{00000000-0005-0000-0000-000071230000}"/>
    <cellStyle name="40% - Accent3 2 8 3 2 2" xfId="8936" xr:uid="{00000000-0005-0000-0000-000072230000}"/>
    <cellStyle name="40% - Accent3 2 8 3 3" xfId="8937" xr:uid="{00000000-0005-0000-0000-000073230000}"/>
    <cellStyle name="40% - Accent3 2 8 4" xfId="8938" xr:uid="{00000000-0005-0000-0000-000074230000}"/>
    <cellStyle name="40% - Accent3 2 8 4 2" xfId="8939" xr:uid="{00000000-0005-0000-0000-000075230000}"/>
    <cellStyle name="40% - Accent3 2 8 5" xfId="8940" xr:uid="{00000000-0005-0000-0000-000076230000}"/>
    <cellStyle name="40% - Accent3 2 9" xfId="8941" xr:uid="{00000000-0005-0000-0000-000077230000}"/>
    <cellStyle name="40% - Accent3 2 9 2" xfId="8942" xr:uid="{00000000-0005-0000-0000-000078230000}"/>
    <cellStyle name="40% - Accent3 2 9 2 2" xfId="8943" xr:uid="{00000000-0005-0000-0000-000079230000}"/>
    <cellStyle name="40% - Accent3 2 9 2 2 2" xfId="8944" xr:uid="{00000000-0005-0000-0000-00007A230000}"/>
    <cellStyle name="40% - Accent3 2 9 2 2 2 2" xfId="8945" xr:uid="{00000000-0005-0000-0000-00007B230000}"/>
    <cellStyle name="40% - Accent3 2 9 2 2 3" xfId="8946" xr:uid="{00000000-0005-0000-0000-00007C230000}"/>
    <cellStyle name="40% - Accent3 2 9 2 3" xfId="8947" xr:uid="{00000000-0005-0000-0000-00007D230000}"/>
    <cellStyle name="40% - Accent3 2 9 2 3 2" xfId="8948" xr:uid="{00000000-0005-0000-0000-00007E230000}"/>
    <cellStyle name="40% - Accent3 2 9 2 4" xfId="8949" xr:uid="{00000000-0005-0000-0000-00007F230000}"/>
    <cellStyle name="40% - Accent3 2 9 3" xfId="8950" xr:uid="{00000000-0005-0000-0000-000080230000}"/>
    <cellStyle name="40% - Accent3 2 9 3 2" xfId="8951" xr:uid="{00000000-0005-0000-0000-000081230000}"/>
    <cellStyle name="40% - Accent3 2 9 3 2 2" xfId="8952" xr:uid="{00000000-0005-0000-0000-000082230000}"/>
    <cellStyle name="40% - Accent3 2 9 3 3" xfId="8953" xr:uid="{00000000-0005-0000-0000-000083230000}"/>
    <cellStyle name="40% - Accent3 2 9 4" xfId="8954" xr:uid="{00000000-0005-0000-0000-000084230000}"/>
    <cellStyle name="40% - Accent3 2 9 4 2" xfId="8955" xr:uid="{00000000-0005-0000-0000-000085230000}"/>
    <cellStyle name="40% - Accent3 2 9 5" xfId="8956" xr:uid="{00000000-0005-0000-0000-000086230000}"/>
    <cellStyle name="40% - Accent3 3" xfId="8957" xr:uid="{00000000-0005-0000-0000-000087230000}"/>
    <cellStyle name="40% - Accent3 3 2" xfId="8958" xr:uid="{00000000-0005-0000-0000-000088230000}"/>
    <cellStyle name="40% - Accent3 3 2 2" xfId="8959" xr:uid="{00000000-0005-0000-0000-000089230000}"/>
    <cellStyle name="40% - Accent3 3 2 2 2" xfId="8960" xr:uid="{00000000-0005-0000-0000-00008A230000}"/>
    <cellStyle name="40% - Accent3 3 2 2 2 2" xfId="8961" xr:uid="{00000000-0005-0000-0000-00008B230000}"/>
    <cellStyle name="40% - Accent3 3 2 2 2 2 2" xfId="8962" xr:uid="{00000000-0005-0000-0000-00008C230000}"/>
    <cellStyle name="40% - Accent3 3 2 2 2 2 2 2" xfId="8963" xr:uid="{00000000-0005-0000-0000-00008D230000}"/>
    <cellStyle name="40% - Accent3 3 2 2 2 2 2 2 2" xfId="8964" xr:uid="{00000000-0005-0000-0000-00008E230000}"/>
    <cellStyle name="40% - Accent3 3 2 2 2 2 2 2 2 2" xfId="8965" xr:uid="{00000000-0005-0000-0000-00008F230000}"/>
    <cellStyle name="40% - Accent3 3 2 2 2 2 2 2 3" xfId="8966" xr:uid="{00000000-0005-0000-0000-000090230000}"/>
    <cellStyle name="40% - Accent3 3 2 2 2 2 2 3" xfId="8967" xr:uid="{00000000-0005-0000-0000-000091230000}"/>
    <cellStyle name="40% - Accent3 3 2 2 2 2 2 3 2" xfId="8968" xr:uid="{00000000-0005-0000-0000-000092230000}"/>
    <cellStyle name="40% - Accent3 3 2 2 2 2 2 4" xfId="8969" xr:uid="{00000000-0005-0000-0000-000093230000}"/>
    <cellStyle name="40% - Accent3 3 2 2 2 2 3" xfId="8970" xr:uid="{00000000-0005-0000-0000-000094230000}"/>
    <cellStyle name="40% - Accent3 3 2 2 2 2 3 2" xfId="8971" xr:uid="{00000000-0005-0000-0000-000095230000}"/>
    <cellStyle name="40% - Accent3 3 2 2 2 2 3 2 2" xfId="8972" xr:uid="{00000000-0005-0000-0000-000096230000}"/>
    <cellStyle name="40% - Accent3 3 2 2 2 2 3 3" xfId="8973" xr:uid="{00000000-0005-0000-0000-000097230000}"/>
    <cellStyle name="40% - Accent3 3 2 2 2 2 4" xfId="8974" xr:uid="{00000000-0005-0000-0000-000098230000}"/>
    <cellStyle name="40% - Accent3 3 2 2 2 2 4 2" xfId="8975" xr:uid="{00000000-0005-0000-0000-000099230000}"/>
    <cellStyle name="40% - Accent3 3 2 2 2 2 5" xfId="8976" xr:uid="{00000000-0005-0000-0000-00009A230000}"/>
    <cellStyle name="40% - Accent3 3 2 2 2 3" xfId="8977" xr:uid="{00000000-0005-0000-0000-00009B230000}"/>
    <cellStyle name="40% - Accent3 3 2 2 2 3 2" xfId="8978" xr:uid="{00000000-0005-0000-0000-00009C230000}"/>
    <cellStyle name="40% - Accent3 3 2 2 2 3 2 2" xfId="8979" xr:uid="{00000000-0005-0000-0000-00009D230000}"/>
    <cellStyle name="40% - Accent3 3 2 2 2 3 2 2 2" xfId="8980" xr:uid="{00000000-0005-0000-0000-00009E230000}"/>
    <cellStyle name="40% - Accent3 3 2 2 2 3 2 2 2 2" xfId="8981" xr:uid="{00000000-0005-0000-0000-00009F230000}"/>
    <cellStyle name="40% - Accent3 3 2 2 2 3 2 2 3" xfId="8982" xr:uid="{00000000-0005-0000-0000-0000A0230000}"/>
    <cellStyle name="40% - Accent3 3 2 2 2 3 2 3" xfId="8983" xr:uid="{00000000-0005-0000-0000-0000A1230000}"/>
    <cellStyle name="40% - Accent3 3 2 2 2 3 2 3 2" xfId="8984" xr:uid="{00000000-0005-0000-0000-0000A2230000}"/>
    <cellStyle name="40% - Accent3 3 2 2 2 3 2 4" xfId="8985" xr:uid="{00000000-0005-0000-0000-0000A3230000}"/>
    <cellStyle name="40% - Accent3 3 2 2 2 3 3" xfId="8986" xr:uid="{00000000-0005-0000-0000-0000A4230000}"/>
    <cellStyle name="40% - Accent3 3 2 2 2 3 3 2" xfId="8987" xr:uid="{00000000-0005-0000-0000-0000A5230000}"/>
    <cellStyle name="40% - Accent3 3 2 2 2 3 3 2 2" xfId="8988" xr:uid="{00000000-0005-0000-0000-0000A6230000}"/>
    <cellStyle name="40% - Accent3 3 2 2 2 3 3 3" xfId="8989" xr:uid="{00000000-0005-0000-0000-0000A7230000}"/>
    <cellStyle name="40% - Accent3 3 2 2 2 3 4" xfId="8990" xr:uid="{00000000-0005-0000-0000-0000A8230000}"/>
    <cellStyle name="40% - Accent3 3 2 2 2 3 4 2" xfId="8991" xr:uid="{00000000-0005-0000-0000-0000A9230000}"/>
    <cellStyle name="40% - Accent3 3 2 2 2 3 5" xfId="8992" xr:uid="{00000000-0005-0000-0000-0000AA230000}"/>
    <cellStyle name="40% - Accent3 3 2 2 2 4" xfId="8993" xr:uid="{00000000-0005-0000-0000-0000AB230000}"/>
    <cellStyle name="40% - Accent3 3 2 2 2 4 2" xfId="8994" xr:uid="{00000000-0005-0000-0000-0000AC230000}"/>
    <cellStyle name="40% - Accent3 3 2 2 2 4 2 2" xfId="8995" xr:uid="{00000000-0005-0000-0000-0000AD230000}"/>
    <cellStyle name="40% - Accent3 3 2 2 2 4 2 2 2" xfId="8996" xr:uid="{00000000-0005-0000-0000-0000AE230000}"/>
    <cellStyle name="40% - Accent3 3 2 2 2 4 2 3" xfId="8997" xr:uid="{00000000-0005-0000-0000-0000AF230000}"/>
    <cellStyle name="40% - Accent3 3 2 2 2 4 3" xfId="8998" xr:uid="{00000000-0005-0000-0000-0000B0230000}"/>
    <cellStyle name="40% - Accent3 3 2 2 2 4 3 2" xfId="8999" xr:uid="{00000000-0005-0000-0000-0000B1230000}"/>
    <cellStyle name="40% - Accent3 3 2 2 2 4 4" xfId="9000" xr:uid="{00000000-0005-0000-0000-0000B2230000}"/>
    <cellStyle name="40% - Accent3 3 2 2 2 5" xfId="9001" xr:uid="{00000000-0005-0000-0000-0000B3230000}"/>
    <cellStyle name="40% - Accent3 3 2 2 2 5 2" xfId="9002" xr:uid="{00000000-0005-0000-0000-0000B4230000}"/>
    <cellStyle name="40% - Accent3 3 2 2 2 5 2 2" xfId="9003" xr:uid="{00000000-0005-0000-0000-0000B5230000}"/>
    <cellStyle name="40% - Accent3 3 2 2 2 5 3" xfId="9004" xr:uid="{00000000-0005-0000-0000-0000B6230000}"/>
    <cellStyle name="40% - Accent3 3 2 2 2 6" xfId="9005" xr:uid="{00000000-0005-0000-0000-0000B7230000}"/>
    <cellStyle name="40% - Accent3 3 2 2 2 6 2" xfId="9006" xr:uid="{00000000-0005-0000-0000-0000B8230000}"/>
    <cellStyle name="40% - Accent3 3 2 2 2 7" xfId="9007" xr:uid="{00000000-0005-0000-0000-0000B9230000}"/>
    <cellStyle name="40% - Accent3 3 2 2 3" xfId="9008" xr:uid="{00000000-0005-0000-0000-0000BA230000}"/>
    <cellStyle name="40% - Accent3 3 2 2 3 2" xfId="9009" xr:uid="{00000000-0005-0000-0000-0000BB230000}"/>
    <cellStyle name="40% - Accent3 3 2 2 3 2 2" xfId="9010" xr:uid="{00000000-0005-0000-0000-0000BC230000}"/>
    <cellStyle name="40% - Accent3 3 2 2 3 2 2 2" xfId="9011" xr:uid="{00000000-0005-0000-0000-0000BD230000}"/>
    <cellStyle name="40% - Accent3 3 2 2 3 2 2 2 2" xfId="9012" xr:uid="{00000000-0005-0000-0000-0000BE230000}"/>
    <cellStyle name="40% - Accent3 3 2 2 3 2 2 3" xfId="9013" xr:uid="{00000000-0005-0000-0000-0000BF230000}"/>
    <cellStyle name="40% - Accent3 3 2 2 3 2 3" xfId="9014" xr:uid="{00000000-0005-0000-0000-0000C0230000}"/>
    <cellStyle name="40% - Accent3 3 2 2 3 2 3 2" xfId="9015" xr:uid="{00000000-0005-0000-0000-0000C1230000}"/>
    <cellStyle name="40% - Accent3 3 2 2 3 2 4" xfId="9016" xr:uid="{00000000-0005-0000-0000-0000C2230000}"/>
    <cellStyle name="40% - Accent3 3 2 2 3 3" xfId="9017" xr:uid="{00000000-0005-0000-0000-0000C3230000}"/>
    <cellStyle name="40% - Accent3 3 2 2 3 3 2" xfId="9018" xr:uid="{00000000-0005-0000-0000-0000C4230000}"/>
    <cellStyle name="40% - Accent3 3 2 2 3 3 2 2" xfId="9019" xr:uid="{00000000-0005-0000-0000-0000C5230000}"/>
    <cellStyle name="40% - Accent3 3 2 2 3 3 3" xfId="9020" xr:uid="{00000000-0005-0000-0000-0000C6230000}"/>
    <cellStyle name="40% - Accent3 3 2 2 3 4" xfId="9021" xr:uid="{00000000-0005-0000-0000-0000C7230000}"/>
    <cellStyle name="40% - Accent3 3 2 2 3 4 2" xfId="9022" xr:uid="{00000000-0005-0000-0000-0000C8230000}"/>
    <cellStyle name="40% - Accent3 3 2 2 3 5" xfId="9023" xr:uid="{00000000-0005-0000-0000-0000C9230000}"/>
    <cellStyle name="40% - Accent3 3 2 2 4" xfId="9024" xr:uid="{00000000-0005-0000-0000-0000CA230000}"/>
    <cellStyle name="40% - Accent3 3 2 2 4 2" xfId="9025" xr:uid="{00000000-0005-0000-0000-0000CB230000}"/>
    <cellStyle name="40% - Accent3 3 2 2 4 2 2" xfId="9026" xr:uid="{00000000-0005-0000-0000-0000CC230000}"/>
    <cellStyle name="40% - Accent3 3 2 2 4 2 2 2" xfId="9027" xr:uid="{00000000-0005-0000-0000-0000CD230000}"/>
    <cellStyle name="40% - Accent3 3 2 2 4 2 2 2 2" xfId="9028" xr:uid="{00000000-0005-0000-0000-0000CE230000}"/>
    <cellStyle name="40% - Accent3 3 2 2 4 2 2 3" xfId="9029" xr:uid="{00000000-0005-0000-0000-0000CF230000}"/>
    <cellStyle name="40% - Accent3 3 2 2 4 2 3" xfId="9030" xr:uid="{00000000-0005-0000-0000-0000D0230000}"/>
    <cellStyle name="40% - Accent3 3 2 2 4 2 3 2" xfId="9031" xr:uid="{00000000-0005-0000-0000-0000D1230000}"/>
    <cellStyle name="40% - Accent3 3 2 2 4 2 4" xfId="9032" xr:uid="{00000000-0005-0000-0000-0000D2230000}"/>
    <cellStyle name="40% - Accent3 3 2 2 4 3" xfId="9033" xr:uid="{00000000-0005-0000-0000-0000D3230000}"/>
    <cellStyle name="40% - Accent3 3 2 2 4 3 2" xfId="9034" xr:uid="{00000000-0005-0000-0000-0000D4230000}"/>
    <cellStyle name="40% - Accent3 3 2 2 4 3 2 2" xfId="9035" xr:uid="{00000000-0005-0000-0000-0000D5230000}"/>
    <cellStyle name="40% - Accent3 3 2 2 4 3 3" xfId="9036" xr:uid="{00000000-0005-0000-0000-0000D6230000}"/>
    <cellStyle name="40% - Accent3 3 2 2 4 4" xfId="9037" xr:uid="{00000000-0005-0000-0000-0000D7230000}"/>
    <cellStyle name="40% - Accent3 3 2 2 4 4 2" xfId="9038" xr:uid="{00000000-0005-0000-0000-0000D8230000}"/>
    <cellStyle name="40% - Accent3 3 2 2 4 5" xfId="9039" xr:uid="{00000000-0005-0000-0000-0000D9230000}"/>
    <cellStyle name="40% - Accent3 3 2 2 5" xfId="9040" xr:uid="{00000000-0005-0000-0000-0000DA230000}"/>
    <cellStyle name="40% - Accent3 3 2 2 5 2" xfId="9041" xr:uid="{00000000-0005-0000-0000-0000DB230000}"/>
    <cellStyle name="40% - Accent3 3 2 2 5 2 2" xfId="9042" xr:uid="{00000000-0005-0000-0000-0000DC230000}"/>
    <cellStyle name="40% - Accent3 3 2 2 5 2 2 2" xfId="9043" xr:uid="{00000000-0005-0000-0000-0000DD230000}"/>
    <cellStyle name="40% - Accent3 3 2 2 5 2 3" xfId="9044" xr:uid="{00000000-0005-0000-0000-0000DE230000}"/>
    <cellStyle name="40% - Accent3 3 2 2 5 3" xfId="9045" xr:uid="{00000000-0005-0000-0000-0000DF230000}"/>
    <cellStyle name="40% - Accent3 3 2 2 5 3 2" xfId="9046" xr:uid="{00000000-0005-0000-0000-0000E0230000}"/>
    <cellStyle name="40% - Accent3 3 2 2 5 4" xfId="9047" xr:uid="{00000000-0005-0000-0000-0000E1230000}"/>
    <cellStyle name="40% - Accent3 3 2 2 6" xfId="9048" xr:uid="{00000000-0005-0000-0000-0000E2230000}"/>
    <cellStyle name="40% - Accent3 3 2 2 6 2" xfId="9049" xr:uid="{00000000-0005-0000-0000-0000E3230000}"/>
    <cellStyle name="40% - Accent3 3 2 2 6 2 2" xfId="9050" xr:uid="{00000000-0005-0000-0000-0000E4230000}"/>
    <cellStyle name="40% - Accent3 3 2 2 6 3" xfId="9051" xr:uid="{00000000-0005-0000-0000-0000E5230000}"/>
    <cellStyle name="40% - Accent3 3 2 2 7" xfId="9052" xr:uid="{00000000-0005-0000-0000-0000E6230000}"/>
    <cellStyle name="40% - Accent3 3 2 2 7 2" xfId="9053" xr:uid="{00000000-0005-0000-0000-0000E7230000}"/>
    <cellStyle name="40% - Accent3 3 2 2 8" xfId="9054" xr:uid="{00000000-0005-0000-0000-0000E8230000}"/>
    <cellStyle name="40% - Accent3 3 2 3" xfId="9055" xr:uid="{00000000-0005-0000-0000-0000E9230000}"/>
    <cellStyle name="40% - Accent3 3 2 3 2" xfId="9056" xr:uid="{00000000-0005-0000-0000-0000EA230000}"/>
    <cellStyle name="40% - Accent3 3 2 3 2 2" xfId="9057" xr:uid="{00000000-0005-0000-0000-0000EB230000}"/>
    <cellStyle name="40% - Accent3 3 2 3 2 2 2" xfId="9058" xr:uid="{00000000-0005-0000-0000-0000EC230000}"/>
    <cellStyle name="40% - Accent3 3 2 3 2 2 2 2" xfId="9059" xr:uid="{00000000-0005-0000-0000-0000ED230000}"/>
    <cellStyle name="40% - Accent3 3 2 3 2 2 2 2 2" xfId="9060" xr:uid="{00000000-0005-0000-0000-0000EE230000}"/>
    <cellStyle name="40% - Accent3 3 2 3 2 2 2 3" xfId="9061" xr:uid="{00000000-0005-0000-0000-0000EF230000}"/>
    <cellStyle name="40% - Accent3 3 2 3 2 2 3" xfId="9062" xr:uid="{00000000-0005-0000-0000-0000F0230000}"/>
    <cellStyle name="40% - Accent3 3 2 3 2 2 3 2" xfId="9063" xr:uid="{00000000-0005-0000-0000-0000F1230000}"/>
    <cellStyle name="40% - Accent3 3 2 3 2 2 4" xfId="9064" xr:uid="{00000000-0005-0000-0000-0000F2230000}"/>
    <cellStyle name="40% - Accent3 3 2 3 2 3" xfId="9065" xr:uid="{00000000-0005-0000-0000-0000F3230000}"/>
    <cellStyle name="40% - Accent3 3 2 3 2 3 2" xfId="9066" xr:uid="{00000000-0005-0000-0000-0000F4230000}"/>
    <cellStyle name="40% - Accent3 3 2 3 2 3 2 2" xfId="9067" xr:uid="{00000000-0005-0000-0000-0000F5230000}"/>
    <cellStyle name="40% - Accent3 3 2 3 2 3 3" xfId="9068" xr:uid="{00000000-0005-0000-0000-0000F6230000}"/>
    <cellStyle name="40% - Accent3 3 2 3 2 4" xfId="9069" xr:uid="{00000000-0005-0000-0000-0000F7230000}"/>
    <cellStyle name="40% - Accent3 3 2 3 2 4 2" xfId="9070" xr:uid="{00000000-0005-0000-0000-0000F8230000}"/>
    <cellStyle name="40% - Accent3 3 2 3 2 5" xfId="9071" xr:uid="{00000000-0005-0000-0000-0000F9230000}"/>
    <cellStyle name="40% - Accent3 3 2 3 3" xfId="9072" xr:uid="{00000000-0005-0000-0000-0000FA230000}"/>
    <cellStyle name="40% - Accent3 3 2 3 3 2" xfId="9073" xr:uid="{00000000-0005-0000-0000-0000FB230000}"/>
    <cellStyle name="40% - Accent3 3 2 3 3 2 2" xfId="9074" xr:uid="{00000000-0005-0000-0000-0000FC230000}"/>
    <cellStyle name="40% - Accent3 3 2 3 3 2 2 2" xfId="9075" xr:uid="{00000000-0005-0000-0000-0000FD230000}"/>
    <cellStyle name="40% - Accent3 3 2 3 3 2 2 2 2" xfId="9076" xr:uid="{00000000-0005-0000-0000-0000FE230000}"/>
    <cellStyle name="40% - Accent3 3 2 3 3 2 2 3" xfId="9077" xr:uid="{00000000-0005-0000-0000-0000FF230000}"/>
    <cellStyle name="40% - Accent3 3 2 3 3 2 3" xfId="9078" xr:uid="{00000000-0005-0000-0000-000000240000}"/>
    <cellStyle name="40% - Accent3 3 2 3 3 2 3 2" xfId="9079" xr:uid="{00000000-0005-0000-0000-000001240000}"/>
    <cellStyle name="40% - Accent3 3 2 3 3 2 4" xfId="9080" xr:uid="{00000000-0005-0000-0000-000002240000}"/>
    <cellStyle name="40% - Accent3 3 2 3 3 3" xfId="9081" xr:uid="{00000000-0005-0000-0000-000003240000}"/>
    <cellStyle name="40% - Accent3 3 2 3 3 3 2" xfId="9082" xr:uid="{00000000-0005-0000-0000-000004240000}"/>
    <cellStyle name="40% - Accent3 3 2 3 3 3 2 2" xfId="9083" xr:uid="{00000000-0005-0000-0000-000005240000}"/>
    <cellStyle name="40% - Accent3 3 2 3 3 3 3" xfId="9084" xr:uid="{00000000-0005-0000-0000-000006240000}"/>
    <cellStyle name="40% - Accent3 3 2 3 3 4" xfId="9085" xr:uid="{00000000-0005-0000-0000-000007240000}"/>
    <cellStyle name="40% - Accent3 3 2 3 3 4 2" xfId="9086" xr:uid="{00000000-0005-0000-0000-000008240000}"/>
    <cellStyle name="40% - Accent3 3 2 3 3 5" xfId="9087" xr:uid="{00000000-0005-0000-0000-000009240000}"/>
    <cellStyle name="40% - Accent3 3 2 3 4" xfId="9088" xr:uid="{00000000-0005-0000-0000-00000A240000}"/>
    <cellStyle name="40% - Accent3 3 2 3 4 2" xfId="9089" xr:uid="{00000000-0005-0000-0000-00000B240000}"/>
    <cellStyle name="40% - Accent3 3 2 3 4 2 2" xfId="9090" xr:uid="{00000000-0005-0000-0000-00000C240000}"/>
    <cellStyle name="40% - Accent3 3 2 3 4 2 2 2" xfId="9091" xr:uid="{00000000-0005-0000-0000-00000D240000}"/>
    <cellStyle name="40% - Accent3 3 2 3 4 2 3" xfId="9092" xr:uid="{00000000-0005-0000-0000-00000E240000}"/>
    <cellStyle name="40% - Accent3 3 2 3 4 3" xfId="9093" xr:uid="{00000000-0005-0000-0000-00000F240000}"/>
    <cellStyle name="40% - Accent3 3 2 3 4 3 2" xfId="9094" xr:uid="{00000000-0005-0000-0000-000010240000}"/>
    <cellStyle name="40% - Accent3 3 2 3 4 4" xfId="9095" xr:uid="{00000000-0005-0000-0000-000011240000}"/>
    <cellStyle name="40% - Accent3 3 2 3 5" xfId="9096" xr:uid="{00000000-0005-0000-0000-000012240000}"/>
    <cellStyle name="40% - Accent3 3 2 3 5 2" xfId="9097" xr:uid="{00000000-0005-0000-0000-000013240000}"/>
    <cellStyle name="40% - Accent3 3 2 3 5 2 2" xfId="9098" xr:uid="{00000000-0005-0000-0000-000014240000}"/>
    <cellStyle name="40% - Accent3 3 2 3 5 3" xfId="9099" xr:uid="{00000000-0005-0000-0000-000015240000}"/>
    <cellStyle name="40% - Accent3 3 2 3 6" xfId="9100" xr:uid="{00000000-0005-0000-0000-000016240000}"/>
    <cellStyle name="40% - Accent3 3 2 3 6 2" xfId="9101" xr:uid="{00000000-0005-0000-0000-000017240000}"/>
    <cellStyle name="40% - Accent3 3 2 3 7" xfId="9102" xr:uid="{00000000-0005-0000-0000-000018240000}"/>
    <cellStyle name="40% - Accent3 3 2 4" xfId="9103" xr:uid="{00000000-0005-0000-0000-000019240000}"/>
    <cellStyle name="40% - Accent3 3 2 4 2" xfId="9104" xr:uid="{00000000-0005-0000-0000-00001A240000}"/>
    <cellStyle name="40% - Accent3 3 2 4 2 2" xfId="9105" xr:uid="{00000000-0005-0000-0000-00001B240000}"/>
    <cellStyle name="40% - Accent3 3 2 4 2 2 2" xfId="9106" xr:uid="{00000000-0005-0000-0000-00001C240000}"/>
    <cellStyle name="40% - Accent3 3 2 4 2 2 2 2" xfId="9107" xr:uid="{00000000-0005-0000-0000-00001D240000}"/>
    <cellStyle name="40% - Accent3 3 2 4 2 2 3" xfId="9108" xr:uid="{00000000-0005-0000-0000-00001E240000}"/>
    <cellStyle name="40% - Accent3 3 2 4 2 3" xfId="9109" xr:uid="{00000000-0005-0000-0000-00001F240000}"/>
    <cellStyle name="40% - Accent3 3 2 4 2 3 2" xfId="9110" xr:uid="{00000000-0005-0000-0000-000020240000}"/>
    <cellStyle name="40% - Accent3 3 2 4 2 4" xfId="9111" xr:uid="{00000000-0005-0000-0000-000021240000}"/>
    <cellStyle name="40% - Accent3 3 2 4 3" xfId="9112" xr:uid="{00000000-0005-0000-0000-000022240000}"/>
    <cellStyle name="40% - Accent3 3 2 4 3 2" xfId="9113" xr:uid="{00000000-0005-0000-0000-000023240000}"/>
    <cellStyle name="40% - Accent3 3 2 4 3 2 2" xfId="9114" xr:uid="{00000000-0005-0000-0000-000024240000}"/>
    <cellStyle name="40% - Accent3 3 2 4 3 3" xfId="9115" xr:uid="{00000000-0005-0000-0000-000025240000}"/>
    <cellStyle name="40% - Accent3 3 2 4 4" xfId="9116" xr:uid="{00000000-0005-0000-0000-000026240000}"/>
    <cellStyle name="40% - Accent3 3 2 4 4 2" xfId="9117" xr:uid="{00000000-0005-0000-0000-000027240000}"/>
    <cellStyle name="40% - Accent3 3 2 4 5" xfId="9118" xr:uid="{00000000-0005-0000-0000-000028240000}"/>
    <cellStyle name="40% - Accent3 3 2 5" xfId="9119" xr:uid="{00000000-0005-0000-0000-000029240000}"/>
    <cellStyle name="40% - Accent3 3 2 5 2" xfId="9120" xr:uid="{00000000-0005-0000-0000-00002A240000}"/>
    <cellStyle name="40% - Accent3 3 2 5 2 2" xfId="9121" xr:uid="{00000000-0005-0000-0000-00002B240000}"/>
    <cellStyle name="40% - Accent3 3 2 5 2 2 2" xfId="9122" xr:uid="{00000000-0005-0000-0000-00002C240000}"/>
    <cellStyle name="40% - Accent3 3 2 5 2 2 2 2" xfId="9123" xr:uid="{00000000-0005-0000-0000-00002D240000}"/>
    <cellStyle name="40% - Accent3 3 2 5 2 2 3" xfId="9124" xr:uid="{00000000-0005-0000-0000-00002E240000}"/>
    <cellStyle name="40% - Accent3 3 2 5 2 3" xfId="9125" xr:uid="{00000000-0005-0000-0000-00002F240000}"/>
    <cellStyle name="40% - Accent3 3 2 5 2 3 2" xfId="9126" xr:uid="{00000000-0005-0000-0000-000030240000}"/>
    <cellStyle name="40% - Accent3 3 2 5 2 4" xfId="9127" xr:uid="{00000000-0005-0000-0000-000031240000}"/>
    <cellStyle name="40% - Accent3 3 2 5 3" xfId="9128" xr:uid="{00000000-0005-0000-0000-000032240000}"/>
    <cellStyle name="40% - Accent3 3 2 5 3 2" xfId="9129" xr:uid="{00000000-0005-0000-0000-000033240000}"/>
    <cellStyle name="40% - Accent3 3 2 5 3 2 2" xfId="9130" xr:uid="{00000000-0005-0000-0000-000034240000}"/>
    <cellStyle name="40% - Accent3 3 2 5 3 3" xfId="9131" xr:uid="{00000000-0005-0000-0000-000035240000}"/>
    <cellStyle name="40% - Accent3 3 2 5 4" xfId="9132" xr:uid="{00000000-0005-0000-0000-000036240000}"/>
    <cellStyle name="40% - Accent3 3 2 5 4 2" xfId="9133" xr:uid="{00000000-0005-0000-0000-000037240000}"/>
    <cellStyle name="40% - Accent3 3 2 5 5" xfId="9134" xr:uid="{00000000-0005-0000-0000-000038240000}"/>
    <cellStyle name="40% - Accent3 3 2 6" xfId="9135" xr:uid="{00000000-0005-0000-0000-000039240000}"/>
    <cellStyle name="40% - Accent3 3 2 6 2" xfId="9136" xr:uid="{00000000-0005-0000-0000-00003A240000}"/>
    <cellStyle name="40% - Accent3 3 2 6 2 2" xfId="9137" xr:uid="{00000000-0005-0000-0000-00003B240000}"/>
    <cellStyle name="40% - Accent3 3 2 6 2 2 2" xfId="9138" xr:uid="{00000000-0005-0000-0000-00003C240000}"/>
    <cellStyle name="40% - Accent3 3 2 6 2 3" xfId="9139" xr:uid="{00000000-0005-0000-0000-00003D240000}"/>
    <cellStyle name="40% - Accent3 3 2 6 3" xfId="9140" xr:uid="{00000000-0005-0000-0000-00003E240000}"/>
    <cellStyle name="40% - Accent3 3 2 6 3 2" xfId="9141" xr:uid="{00000000-0005-0000-0000-00003F240000}"/>
    <cellStyle name="40% - Accent3 3 2 6 4" xfId="9142" xr:uid="{00000000-0005-0000-0000-000040240000}"/>
    <cellStyle name="40% - Accent3 3 2 7" xfId="9143" xr:uid="{00000000-0005-0000-0000-000041240000}"/>
    <cellStyle name="40% - Accent3 3 2 7 2" xfId="9144" xr:uid="{00000000-0005-0000-0000-000042240000}"/>
    <cellStyle name="40% - Accent3 3 2 7 2 2" xfId="9145" xr:uid="{00000000-0005-0000-0000-000043240000}"/>
    <cellStyle name="40% - Accent3 3 2 7 3" xfId="9146" xr:uid="{00000000-0005-0000-0000-000044240000}"/>
    <cellStyle name="40% - Accent3 3 2 8" xfId="9147" xr:uid="{00000000-0005-0000-0000-000045240000}"/>
    <cellStyle name="40% - Accent3 3 2 8 2" xfId="9148" xr:uid="{00000000-0005-0000-0000-000046240000}"/>
    <cellStyle name="40% - Accent3 3 2 9" xfId="9149" xr:uid="{00000000-0005-0000-0000-000047240000}"/>
    <cellStyle name="40% - Accent3 3 3" xfId="9150" xr:uid="{00000000-0005-0000-0000-000048240000}"/>
    <cellStyle name="40% - Accent3 3 3 2" xfId="9151" xr:uid="{00000000-0005-0000-0000-000049240000}"/>
    <cellStyle name="40% - Accent3 3 3 2 2" xfId="9152" xr:uid="{00000000-0005-0000-0000-00004A240000}"/>
    <cellStyle name="40% - Accent3 3 3 2 2 2" xfId="9153" xr:uid="{00000000-0005-0000-0000-00004B240000}"/>
    <cellStyle name="40% - Accent3 3 3 2 2 2 2" xfId="9154" xr:uid="{00000000-0005-0000-0000-00004C240000}"/>
    <cellStyle name="40% - Accent3 3 3 2 2 3" xfId="9155" xr:uid="{00000000-0005-0000-0000-00004D240000}"/>
    <cellStyle name="40% - Accent3 3 3 2 3" xfId="9156" xr:uid="{00000000-0005-0000-0000-00004E240000}"/>
    <cellStyle name="40% - Accent3 3 3 2 3 2" xfId="9157" xr:uid="{00000000-0005-0000-0000-00004F240000}"/>
    <cellStyle name="40% - Accent3 3 3 2 4" xfId="9158" xr:uid="{00000000-0005-0000-0000-000050240000}"/>
    <cellStyle name="40% - Accent3 3 3 3" xfId="9159" xr:uid="{00000000-0005-0000-0000-000051240000}"/>
    <cellStyle name="40% - Accent3 3 3 3 2" xfId="9160" xr:uid="{00000000-0005-0000-0000-000052240000}"/>
    <cellStyle name="40% - Accent3 3 3 3 2 2" xfId="9161" xr:uid="{00000000-0005-0000-0000-000053240000}"/>
    <cellStyle name="40% - Accent3 3 3 3 3" xfId="9162" xr:uid="{00000000-0005-0000-0000-000054240000}"/>
    <cellStyle name="40% - Accent3 3 3 4" xfId="9163" xr:uid="{00000000-0005-0000-0000-000055240000}"/>
    <cellStyle name="40% - Accent3 3 3 4 2" xfId="9164" xr:uid="{00000000-0005-0000-0000-000056240000}"/>
    <cellStyle name="40% - Accent3 3 3 5" xfId="9165" xr:uid="{00000000-0005-0000-0000-000057240000}"/>
    <cellStyle name="40% - Accent3 3 4" xfId="9166" xr:uid="{00000000-0005-0000-0000-000058240000}"/>
    <cellStyle name="40% - Accent3 3 4 2" xfId="9167" xr:uid="{00000000-0005-0000-0000-000059240000}"/>
    <cellStyle name="40% - Accent3 3 4 2 2" xfId="9168" xr:uid="{00000000-0005-0000-0000-00005A240000}"/>
    <cellStyle name="40% - Accent3 3 4 2 2 2" xfId="9169" xr:uid="{00000000-0005-0000-0000-00005B240000}"/>
    <cellStyle name="40% - Accent3 3 4 2 3" xfId="9170" xr:uid="{00000000-0005-0000-0000-00005C240000}"/>
    <cellStyle name="40% - Accent3 3 4 3" xfId="9171" xr:uid="{00000000-0005-0000-0000-00005D240000}"/>
    <cellStyle name="40% - Accent3 3 4 3 2" xfId="9172" xr:uid="{00000000-0005-0000-0000-00005E240000}"/>
    <cellStyle name="40% - Accent3 3 4 4" xfId="9173" xr:uid="{00000000-0005-0000-0000-00005F240000}"/>
    <cellStyle name="40% - Accent3 3 5" xfId="9174" xr:uid="{00000000-0005-0000-0000-000060240000}"/>
    <cellStyle name="40% - Accent3 4" xfId="9175" xr:uid="{00000000-0005-0000-0000-000061240000}"/>
    <cellStyle name="40% - Accent3 4 2" xfId="9176" xr:uid="{00000000-0005-0000-0000-000062240000}"/>
    <cellStyle name="40% - Accent3 4 2 2" xfId="9177" xr:uid="{00000000-0005-0000-0000-000063240000}"/>
    <cellStyle name="40% - Accent3 4 2 2 2" xfId="9178" xr:uid="{00000000-0005-0000-0000-000064240000}"/>
    <cellStyle name="40% - Accent3 4 2 2 2 2" xfId="9179" xr:uid="{00000000-0005-0000-0000-000065240000}"/>
    <cellStyle name="40% - Accent3 4 2 2 2 2 2" xfId="9180" xr:uid="{00000000-0005-0000-0000-000066240000}"/>
    <cellStyle name="40% - Accent3 4 2 2 2 3" xfId="9181" xr:uid="{00000000-0005-0000-0000-000067240000}"/>
    <cellStyle name="40% - Accent3 4 2 2 3" xfId="9182" xr:uid="{00000000-0005-0000-0000-000068240000}"/>
    <cellStyle name="40% - Accent3 4 2 2 3 2" xfId="9183" xr:uid="{00000000-0005-0000-0000-000069240000}"/>
    <cellStyle name="40% - Accent3 4 2 2 4" xfId="9184" xr:uid="{00000000-0005-0000-0000-00006A240000}"/>
    <cellStyle name="40% - Accent3 4 2 3" xfId="9185" xr:uid="{00000000-0005-0000-0000-00006B240000}"/>
    <cellStyle name="40% - Accent3 4 2 3 2" xfId="9186" xr:uid="{00000000-0005-0000-0000-00006C240000}"/>
    <cellStyle name="40% - Accent3 4 2 3 2 2" xfId="9187" xr:uid="{00000000-0005-0000-0000-00006D240000}"/>
    <cellStyle name="40% - Accent3 4 2 3 3" xfId="9188" xr:uid="{00000000-0005-0000-0000-00006E240000}"/>
    <cellStyle name="40% - Accent3 4 2 4" xfId="9189" xr:uid="{00000000-0005-0000-0000-00006F240000}"/>
    <cellStyle name="40% - Accent3 4 2 4 2" xfId="9190" xr:uid="{00000000-0005-0000-0000-000070240000}"/>
    <cellStyle name="40% - Accent3 4 2 5" xfId="9191" xr:uid="{00000000-0005-0000-0000-000071240000}"/>
    <cellStyle name="40% - Accent3 5" xfId="9192" xr:uid="{00000000-0005-0000-0000-000072240000}"/>
    <cellStyle name="40% - Accent3 5 2" xfId="9193" xr:uid="{00000000-0005-0000-0000-000073240000}"/>
    <cellStyle name="40% - Accent3 5 2 2" xfId="9194" xr:uid="{00000000-0005-0000-0000-000074240000}"/>
    <cellStyle name="40% - Accent3 5 2 2 2" xfId="9195" xr:uid="{00000000-0005-0000-0000-000075240000}"/>
    <cellStyle name="40% - Accent3 5 2 3" xfId="9196" xr:uid="{00000000-0005-0000-0000-000076240000}"/>
    <cellStyle name="40% - Accent3 5 3" xfId="9197" xr:uid="{00000000-0005-0000-0000-000077240000}"/>
    <cellStyle name="40% - Accent3 5 3 2" xfId="9198" xr:uid="{00000000-0005-0000-0000-000078240000}"/>
    <cellStyle name="40% - Accent3 5 4" xfId="9199" xr:uid="{00000000-0005-0000-0000-000079240000}"/>
    <cellStyle name="40% - Accent3 6" xfId="9200" xr:uid="{00000000-0005-0000-0000-00007A240000}"/>
    <cellStyle name="40% - Accent3 6 2" xfId="9201" xr:uid="{00000000-0005-0000-0000-00007B240000}"/>
    <cellStyle name="40% - Accent3 6 2 2" xfId="9202" xr:uid="{00000000-0005-0000-0000-00007C240000}"/>
    <cellStyle name="40% - Accent3 6 3" xfId="9203" xr:uid="{00000000-0005-0000-0000-00007D240000}"/>
    <cellStyle name="40% - Accent3 7" xfId="9204" xr:uid="{00000000-0005-0000-0000-00007E240000}"/>
    <cellStyle name="40% - Accent3 7 2" xfId="9205" xr:uid="{00000000-0005-0000-0000-00007F240000}"/>
    <cellStyle name="40% - Accent3 8" xfId="9206" xr:uid="{00000000-0005-0000-0000-000080240000}"/>
    <cellStyle name="40% - Accent4 2" xfId="9207" xr:uid="{00000000-0005-0000-0000-000081240000}"/>
    <cellStyle name="40% - Accent4 2 10" xfId="9208" xr:uid="{00000000-0005-0000-0000-000082240000}"/>
    <cellStyle name="40% - Accent4 2 10 2" xfId="9209" xr:uid="{00000000-0005-0000-0000-000083240000}"/>
    <cellStyle name="40% - Accent4 2 10 2 2" xfId="9210" xr:uid="{00000000-0005-0000-0000-000084240000}"/>
    <cellStyle name="40% - Accent4 2 10 2 2 2" xfId="9211" xr:uid="{00000000-0005-0000-0000-000085240000}"/>
    <cellStyle name="40% - Accent4 2 10 2 3" xfId="9212" xr:uid="{00000000-0005-0000-0000-000086240000}"/>
    <cellStyle name="40% - Accent4 2 10 3" xfId="9213" xr:uid="{00000000-0005-0000-0000-000087240000}"/>
    <cellStyle name="40% - Accent4 2 10 3 2" xfId="9214" xr:uid="{00000000-0005-0000-0000-000088240000}"/>
    <cellStyle name="40% - Accent4 2 10 4" xfId="9215" xr:uid="{00000000-0005-0000-0000-000089240000}"/>
    <cellStyle name="40% - Accent4 2 11" xfId="9216" xr:uid="{00000000-0005-0000-0000-00008A240000}"/>
    <cellStyle name="40% - Accent4 2 11 2" xfId="9217" xr:uid="{00000000-0005-0000-0000-00008B240000}"/>
    <cellStyle name="40% - Accent4 2 11 2 2" xfId="9218" xr:uid="{00000000-0005-0000-0000-00008C240000}"/>
    <cellStyle name="40% - Accent4 2 11 3" xfId="9219" xr:uid="{00000000-0005-0000-0000-00008D240000}"/>
    <cellStyle name="40% - Accent4 2 12" xfId="9220" xr:uid="{00000000-0005-0000-0000-00008E240000}"/>
    <cellStyle name="40% - Accent4 2 12 2" xfId="9221" xr:uid="{00000000-0005-0000-0000-00008F240000}"/>
    <cellStyle name="40% - Accent4 2 13" xfId="9222" xr:uid="{00000000-0005-0000-0000-000090240000}"/>
    <cellStyle name="40% - Accent4 2 2" xfId="9223" xr:uid="{00000000-0005-0000-0000-000091240000}"/>
    <cellStyle name="40% - Accent4 2 2 2" xfId="9224" xr:uid="{00000000-0005-0000-0000-000092240000}"/>
    <cellStyle name="40% - Accent4 2 3" xfId="9225" xr:uid="{00000000-0005-0000-0000-000093240000}"/>
    <cellStyle name="40% - Accent4 2 3 2" xfId="9226" xr:uid="{00000000-0005-0000-0000-000094240000}"/>
    <cellStyle name="40% - Accent4 2 3 2 2" xfId="9227" xr:uid="{00000000-0005-0000-0000-000095240000}"/>
    <cellStyle name="40% - Accent4 2 3 2 2 2" xfId="9228" xr:uid="{00000000-0005-0000-0000-000096240000}"/>
    <cellStyle name="40% - Accent4 2 3 2 2 2 2" xfId="9229" xr:uid="{00000000-0005-0000-0000-000097240000}"/>
    <cellStyle name="40% - Accent4 2 3 2 2 2 2 2" xfId="9230" xr:uid="{00000000-0005-0000-0000-000098240000}"/>
    <cellStyle name="40% - Accent4 2 3 2 2 2 2 2 2" xfId="9231" xr:uid="{00000000-0005-0000-0000-000099240000}"/>
    <cellStyle name="40% - Accent4 2 3 2 2 2 2 2 2 2" xfId="9232" xr:uid="{00000000-0005-0000-0000-00009A240000}"/>
    <cellStyle name="40% - Accent4 2 3 2 2 2 2 2 3" xfId="9233" xr:uid="{00000000-0005-0000-0000-00009B240000}"/>
    <cellStyle name="40% - Accent4 2 3 2 2 2 2 3" xfId="9234" xr:uid="{00000000-0005-0000-0000-00009C240000}"/>
    <cellStyle name="40% - Accent4 2 3 2 2 2 2 3 2" xfId="9235" xr:uid="{00000000-0005-0000-0000-00009D240000}"/>
    <cellStyle name="40% - Accent4 2 3 2 2 2 2 4" xfId="9236" xr:uid="{00000000-0005-0000-0000-00009E240000}"/>
    <cellStyle name="40% - Accent4 2 3 2 2 2 3" xfId="9237" xr:uid="{00000000-0005-0000-0000-00009F240000}"/>
    <cellStyle name="40% - Accent4 2 3 2 2 2 3 2" xfId="9238" xr:uid="{00000000-0005-0000-0000-0000A0240000}"/>
    <cellStyle name="40% - Accent4 2 3 2 2 2 3 2 2" xfId="9239" xr:uid="{00000000-0005-0000-0000-0000A1240000}"/>
    <cellStyle name="40% - Accent4 2 3 2 2 2 3 3" xfId="9240" xr:uid="{00000000-0005-0000-0000-0000A2240000}"/>
    <cellStyle name="40% - Accent4 2 3 2 2 2 4" xfId="9241" xr:uid="{00000000-0005-0000-0000-0000A3240000}"/>
    <cellStyle name="40% - Accent4 2 3 2 2 2 4 2" xfId="9242" xr:uid="{00000000-0005-0000-0000-0000A4240000}"/>
    <cellStyle name="40% - Accent4 2 3 2 2 2 5" xfId="9243" xr:uid="{00000000-0005-0000-0000-0000A5240000}"/>
    <cellStyle name="40% - Accent4 2 3 2 2 3" xfId="9244" xr:uid="{00000000-0005-0000-0000-0000A6240000}"/>
    <cellStyle name="40% - Accent4 2 3 2 2 3 2" xfId="9245" xr:uid="{00000000-0005-0000-0000-0000A7240000}"/>
    <cellStyle name="40% - Accent4 2 3 2 2 3 2 2" xfId="9246" xr:uid="{00000000-0005-0000-0000-0000A8240000}"/>
    <cellStyle name="40% - Accent4 2 3 2 2 3 2 2 2" xfId="9247" xr:uid="{00000000-0005-0000-0000-0000A9240000}"/>
    <cellStyle name="40% - Accent4 2 3 2 2 3 2 2 2 2" xfId="9248" xr:uid="{00000000-0005-0000-0000-0000AA240000}"/>
    <cellStyle name="40% - Accent4 2 3 2 2 3 2 2 3" xfId="9249" xr:uid="{00000000-0005-0000-0000-0000AB240000}"/>
    <cellStyle name="40% - Accent4 2 3 2 2 3 2 3" xfId="9250" xr:uid="{00000000-0005-0000-0000-0000AC240000}"/>
    <cellStyle name="40% - Accent4 2 3 2 2 3 2 3 2" xfId="9251" xr:uid="{00000000-0005-0000-0000-0000AD240000}"/>
    <cellStyle name="40% - Accent4 2 3 2 2 3 2 4" xfId="9252" xr:uid="{00000000-0005-0000-0000-0000AE240000}"/>
    <cellStyle name="40% - Accent4 2 3 2 2 3 3" xfId="9253" xr:uid="{00000000-0005-0000-0000-0000AF240000}"/>
    <cellStyle name="40% - Accent4 2 3 2 2 3 3 2" xfId="9254" xr:uid="{00000000-0005-0000-0000-0000B0240000}"/>
    <cellStyle name="40% - Accent4 2 3 2 2 3 3 2 2" xfId="9255" xr:uid="{00000000-0005-0000-0000-0000B1240000}"/>
    <cellStyle name="40% - Accent4 2 3 2 2 3 3 3" xfId="9256" xr:uid="{00000000-0005-0000-0000-0000B2240000}"/>
    <cellStyle name="40% - Accent4 2 3 2 2 3 4" xfId="9257" xr:uid="{00000000-0005-0000-0000-0000B3240000}"/>
    <cellStyle name="40% - Accent4 2 3 2 2 3 4 2" xfId="9258" xr:uid="{00000000-0005-0000-0000-0000B4240000}"/>
    <cellStyle name="40% - Accent4 2 3 2 2 3 5" xfId="9259" xr:uid="{00000000-0005-0000-0000-0000B5240000}"/>
    <cellStyle name="40% - Accent4 2 3 2 2 4" xfId="9260" xr:uid="{00000000-0005-0000-0000-0000B6240000}"/>
    <cellStyle name="40% - Accent4 2 3 2 2 4 2" xfId="9261" xr:uid="{00000000-0005-0000-0000-0000B7240000}"/>
    <cellStyle name="40% - Accent4 2 3 2 2 4 2 2" xfId="9262" xr:uid="{00000000-0005-0000-0000-0000B8240000}"/>
    <cellStyle name="40% - Accent4 2 3 2 2 4 2 2 2" xfId="9263" xr:uid="{00000000-0005-0000-0000-0000B9240000}"/>
    <cellStyle name="40% - Accent4 2 3 2 2 4 2 3" xfId="9264" xr:uid="{00000000-0005-0000-0000-0000BA240000}"/>
    <cellStyle name="40% - Accent4 2 3 2 2 4 3" xfId="9265" xr:uid="{00000000-0005-0000-0000-0000BB240000}"/>
    <cellStyle name="40% - Accent4 2 3 2 2 4 3 2" xfId="9266" xr:uid="{00000000-0005-0000-0000-0000BC240000}"/>
    <cellStyle name="40% - Accent4 2 3 2 2 4 4" xfId="9267" xr:uid="{00000000-0005-0000-0000-0000BD240000}"/>
    <cellStyle name="40% - Accent4 2 3 2 2 5" xfId="9268" xr:uid="{00000000-0005-0000-0000-0000BE240000}"/>
    <cellStyle name="40% - Accent4 2 3 2 2 5 2" xfId="9269" xr:uid="{00000000-0005-0000-0000-0000BF240000}"/>
    <cellStyle name="40% - Accent4 2 3 2 2 5 2 2" xfId="9270" xr:uid="{00000000-0005-0000-0000-0000C0240000}"/>
    <cellStyle name="40% - Accent4 2 3 2 2 5 3" xfId="9271" xr:uid="{00000000-0005-0000-0000-0000C1240000}"/>
    <cellStyle name="40% - Accent4 2 3 2 2 6" xfId="9272" xr:uid="{00000000-0005-0000-0000-0000C2240000}"/>
    <cellStyle name="40% - Accent4 2 3 2 2 6 2" xfId="9273" xr:uid="{00000000-0005-0000-0000-0000C3240000}"/>
    <cellStyle name="40% - Accent4 2 3 2 2 7" xfId="9274" xr:uid="{00000000-0005-0000-0000-0000C4240000}"/>
    <cellStyle name="40% - Accent4 2 3 2 3" xfId="9275" xr:uid="{00000000-0005-0000-0000-0000C5240000}"/>
    <cellStyle name="40% - Accent4 2 3 2 3 2" xfId="9276" xr:uid="{00000000-0005-0000-0000-0000C6240000}"/>
    <cellStyle name="40% - Accent4 2 3 2 3 2 2" xfId="9277" xr:uid="{00000000-0005-0000-0000-0000C7240000}"/>
    <cellStyle name="40% - Accent4 2 3 2 3 2 2 2" xfId="9278" xr:uid="{00000000-0005-0000-0000-0000C8240000}"/>
    <cellStyle name="40% - Accent4 2 3 2 3 2 2 2 2" xfId="9279" xr:uid="{00000000-0005-0000-0000-0000C9240000}"/>
    <cellStyle name="40% - Accent4 2 3 2 3 2 2 3" xfId="9280" xr:uid="{00000000-0005-0000-0000-0000CA240000}"/>
    <cellStyle name="40% - Accent4 2 3 2 3 2 3" xfId="9281" xr:uid="{00000000-0005-0000-0000-0000CB240000}"/>
    <cellStyle name="40% - Accent4 2 3 2 3 2 3 2" xfId="9282" xr:uid="{00000000-0005-0000-0000-0000CC240000}"/>
    <cellStyle name="40% - Accent4 2 3 2 3 2 4" xfId="9283" xr:uid="{00000000-0005-0000-0000-0000CD240000}"/>
    <cellStyle name="40% - Accent4 2 3 2 3 3" xfId="9284" xr:uid="{00000000-0005-0000-0000-0000CE240000}"/>
    <cellStyle name="40% - Accent4 2 3 2 3 3 2" xfId="9285" xr:uid="{00000000-0005-0000-0000-0000CF240000}"/>
    <cellStyle name="40% - Accent4 2 3 2 3 3 2 2" xfId="9286" xr:uid="{00000000-0005-0000-0000-0000D0240000}"/>
    <cellStyle name="40% - Accent4 2 3 2 3 3 3" xfId="9287" xr:uid="{00000000-0005-0000-0000-0000D1240000}"/>
    <cellStyle name="40% - Accent4 2 3 2 3 4" xfId="9288" xr:uid="{00000000-0005-0000-0000-0000D2240000}"/>
    <cellStyle name="40% - Accent4 2 3 2 3 4 2" xfId="9289" xr:uid="{00000000-0005-0000-0000-0000D3240000}"/>
    <cellStyle name="40% - Accent4 2 3 2 3 5" xfId="9290" xr:uid="{00000000-0005-0000-0000-0000D4240000}"/>
    <cellStyle name="40% - Accent4 2 3 2 4" xfId="9291" xr:uid="{00000000-0005-0000-0000-0000D5240000}"/>
    <cellStyle name="40% - Accent4 2 3 2 4 2" xfId="9292" xr:uid="{00000000-0005-0000-0000-0000D6240000}"/>
    <cellStyle name="40% - Accent4 2 3 2 4 2 2" xfId="9293" xr:uid="{00000000-0005-0000-0000-0000D7240000}"/>
    <cellStyle name="40% - Accent4 2 3 2 4 2 2 2" xfId="9294" xr:uid="{00000000-0005-0000-0000-0000D8240000}"/>
    <cellStyle name="40% - Accent4 2 3 2 4 2 2 2 2" xfId="9295" xr:uid="{00000000-0005-0000-0000-0000D9240000}"/>
    <cellStyle name="40% - Accent4 2 3 2 4 2 2 3" xfId="9296" xr:uid="{00000000-0005-0000-0000-0000DA240000}"/>
    <cellStyle name="40% - Accent4 2 3 2 4 2 3" xfId="9297" xr:uid="{00000000-0005-0000-0000-0000DB240000}"/>
    <cellStyle name="40% - Accent4 2 3 2 4 2 3 2" xfId="9298" xr:uid="{00000000-0005-0000-0000-0000DC240000}"/>
    <cellStyle name="40% - Accent4 2 3 2 4 2 4" xfId="9299" xr:uid="{00000000-0005-0000-0000-0000DD240000}"/>
    <cellStyle name="40% - Accent4 2 3 2 4 3" xfId="9300" xr:uid="{00000000-0005-0000-0000-0000DE240000}"/>
    <cellStyle name="40% - Accent4 2 3 2 4 3 2" xfId="9301" xr:uid="{00000000-0005-0000-0000-0000DF240000}"/>
    <cellStyle name="40% - Accent4 2 3 2 4 3 2 2" xfId="9302" xr:uid="{00000000-0005-0000-0000-0000E0240000}"/>
    <cellStyle name="40% - Accent4 2 3 2 4 3 3" xfId="9303" xr:uid="{00000000-0005-0000-0000-0000E1240000}"/>
    <cellStyle name="40% - Accent4 2 3 2 4 4" xfId="9304" xr:uid="{00000000-0005-0000-0000-0000E2240000}"/>
    <cellStyle name="40% - Accent4 2 3 2 4 4 2" xfId="9305" xr:uid="{00000000-0005-0000-0000-0000E3240000}"/>
    <cellStyle name="40% - Accent4 2 3 2 4 5" xfId="9306" xr:uid="{00000000-0005-0000-0000-0000E4240000}"/>
    <cellStyle name="40% - Accent4 2 3 2 5" xfId="9307" xr:uid="{00000000-0005-0000-0000-0000E5240000}"/>
    <cellStyle name="40% - Accent4 2 3 2 5 2" xfId="9308" xr:uid="{00000000-0005-0000-0000-0000E6240000}"/>
    <cellStyle name="40% - Accent4 2 3 2 5 2 2" xfId="9309" xr:uid="{00000000-0005-0000-0000-0000E7240000}"/>
    <cellStyle name="40% - Accent4 2 3 2 5 2 2 2" xfId="9310" xr:uid="{00000000-0005-0000-0000-0000E8240000}"/>
    <cellStyle name="40% - Accent4 2 3 2 5 2 3" xfId="9311" xr:uid="{00000000-0005-0000-0000-0000E9240000}"/>
    <cellStyle name="40% - Accent4 2 3 2 5 3" xfId="9312" xr:uid="{00000000-0005-0000-0000-0000EA240000}"/>
    <cellStyle name="40% - Accent4 2 3 2 5 3 2" xfId="9313" xr:uid="{00000000-0005-0000-0000-0000EB240000}"/>
    <cellStyle name="40% - Accent4 2 3 2 5 4" xfId="9314" xr:uid="{00000000-0005-0000-0000-0000EC240000}"/>
    <cellStyle name="40% - Accent4 2 3 2 6" xfId="9315" xr:uid="{00000000-0005-0000-0000-0000ED240000}"/>
    <cellStyle name="40% - Accent4 2 3 2 6 2" xfId="9316" xr:uid="{00000000-0005-0000-0000-0000EE240000}"/>
    <cellStyle name="40% - Accent4 2 3 2 6 2 2" xfId="9317" xr:uid="{00000000-0005-0000-0000-0000EF240000}"/>
    <cellStyle name="40% - Accent4 2 3 2 6 3" xfId="9318" xr:uid="{00000000-0005-0000-0000-0000F0240000}"/>
    <cellStyle name="40% - Accent4 2 3 2 7" xfId="9319" xr:uid="{00000000-0005-0000-0000-0000F1240000}"/>
    <cellStyle name="40% - Accent4 2 3 2 7 2" xfId="9320" xr:uid="{00000000-0005-0000-0000-0000F2240000}"/>
    <cellStyle name="40% - Accent4 2 3 2 8" xfId="9321" xr:uid="{00000000-0005-0000-0000-0000F3240000}"/>
    <cellStyle name="40% - Accent4 2 3 3" xfId="9322" xr:uid="{00000000-0005-0000-0000-0000F4240000}"/>
    <cellStyle name="40% - Accent4 2 3 3 2" xfId="9323" xr:uid="{00000000-0005-0000-0000-0000F5240000}"/>
    <cellStyle name="40% - Accent4 2 3 3 2 2" xfId="9324" xr:uid="{00000000-0005-0000-0000-0000F6240000}"/>
    <cellStyle name="40% - Accent4 2 3 3 2 2 2" xfId="9325" xr:uid="{00000000-0005-0000-0000-0000F7240000}"/>
    <cellStyle name="40% - Accent4 2 3 3 2 2 2 2" xfId="9326" xr:uid="{00000000-0005-0000-0000-0000F8240000}"/>
    <cellStyle name="40% - Accent4 2 3 3 2 2 2 2 2" xfId="9327" xr:uid="{00000000-0005-0000-0000-0000F9240000}"/>
    <cellStyle name="40% - Accent4 2 3 3 2 2 2 3" xfId="9328" xr:uid="{00000000-0005-0000-0000-0000FA240000}"/>
    <cellStyle name="40% - Accent4 2 3 3 2 2 3" xfId="9329" xr:uid="{00000000-0005-0000-0000-0000FB240000}"/>
    <cellStyle name="40% - Accent4 2 3 3 2 2 3 2" xfId="9330" xr:uid="{00000000-0005-0000-0000-0000FC240000}"/>
    <cellStyle name="40% - Accent4 2 3 3 2 2 4" xfId="9331" xr:uid="{00000000-0005-0000-0000-0000FD240000}"/>
    <cellStyle name="40% - Accent4 2 3 3 2 3" xfId="9332" xr:uid="{00000000-0005-0000-0000-0000FE240000}"/>
    <cellStyle name="40% - Accent4 2 3 3 2 3 2" xfId="9333" xr:uid="{00000000-0005-0000-0000-0000FF240000}"/>
    <cellStyle name="40% - Accent4 2 3 3 2 3 2 2" xfId="9334" xr:uid="{00000000-0005-0000-0000-000000250000}"/>
    <cellStyle name="40% - Accent4 2 3 3 2 3 3" xfId="9335" xr:uid="{00000000-0005-0000-0000-000001250000}"/>
    <cellStyle name="40% - Accent4 2 3 3 2 4" xfId="9336" xr:uid="{00000000-0005-0000-0000-000002250000}"/>
    <cellStyle name="40% - Accent4 2 3 3 2 4 2" xfId="9337" xr:uid="{00000000-0005-0000-0000-000003250000}"/>
    <cellStyle name="40% - Accent4 2 3 3 2 5" xfId="9338" xr:uid="{00000000-0005-0000-0000-000004250000}"/>
    <cellStyle name="40% - Accent4 2 3 3 3" xfId="9339" xr:uid="{00000000-0005-0000-0000-000005250000}"/>
    <cellStyle name="40% - Accent4 2 3 3 3 2" xfId="9340" xr:uid="{00000000-0005-0000-0000-000006250000}"/>
    <cellStyle name="40% - Accent4 2 3 3 3 2 2" xfId="9341" xr:uid="{00000000-0005-0000-0000-000007250000}"/>
    <cellStyle name="40% - Accent4 2 3 3 3 2 2 2" xfId="9342" xr:uid="{00000000-0005-0000-0000-000008250000}"/>
    <cellStyle name="40% - Accent4 2 3 3 3 2 2 2 2" xfId="9343" xr:uid="{00000000-0005-0000-0000-000009250000}"/>
    <cellStyle name="40% - Accent4 2 3 3 3 2 2 3" xfId="9344" xr:uid="{00000000-0005-0000-0000-00000A250000}"/>
    <cellStyle name="40% - Accent4 2 3 3 3 2 3" xfId="9345" xr:uid="{00000000-0005-0000-0000-00000B250000}"/>
    <cellStyle name="40% - Accent4 2 3 3 3 2 3 2" xfId="9346" xr:uid="{00000000-0005-0000-0000-00000C250000}"/>
    <cellStyle name="40% - Accent4 2 3 3 3 2 4" xfId="9347" xr:uid="{00000000-0005-0000-0000-00000D250000}"/>
    <cellStyle name="40% - Accent4 2 3 3 3 3" xfId="9348" xr:uid="{00000000-0005-0000-0000-00000E250000}"/>
    <cellStyle name="40% - Accent4 2 3 3 3 3 2" xfId="9349" xr:uid="{00000000-0005-0000-0000-00000F250000}"/>
    <cellStyle name="40% - Accent4 2 3 3 3 3 2 2" xfId="9350" xr:uid="{00000000-0005-0000-0000-000010250000}"/>
    <cellStyle name="40% - Accent4 2 3 3 3 3 3" xfId="9351" xr:uid="{00000000-0005-0000-0000-000011250000}"/>
    <cellStyle name="40% - Accent4 2 3 3 3 4" xfId="9352" xr:uid="{00000000-0005-0000-0000-000012250000}"/>
    <cellStyle name="40% - Accent4 2 3 3 3 4 2" xfId="9353" xr:uid="{00000000-0005-0000-0000-000013250000}"/>
    <cellStyle name="40% - Accent4 2 3 3 3 5" xfId="9354" xr:uid="{00000000-0005-0000-0000-000014250000}"/>
    <cellStyle name="40% - Accent4 2 3 3 4" xfId="9355" xr:uid="{00000000-0005-0000-0000-000015250000}"/>
    <cellStyle name="40% - Accent4 2 3 3 4 2" xfId="9356" xr:uid="{00000000-0005-0000-0000-000016250000}"/>
    <cellStyle name="40% - Accent4 2 3 3 4 2 2" xfId="9357" xr:uid="{00000000-0005-0000-0000-000017250000}"/>
    <cellStyle name="40% - Accent4 2 3 3 4 2 2 2" xfId="9358" xr:uid="{00000000-0005-0000-0000-000018250000}"/>
    <cellStyle name="40% - Accent4 2 3 3 4 2 3" xfId="9359" xr:uid="{00000000-0005-0000-0000-000019250000}"/>
    <cellStyle name="40% - Accent4 2 3 3 4 3" xfId="9360" xr:uid="{00000000-0005-0000-0000-00001A250000}"/>
    <cellStyle name="40% - Accent4 2 3 3 4 3 2" xfId="9361" xr:uid="{00000000-0005-0000-0000-00001B250000}"/>
    <cellStyle name="40% - Accent4 2 3 3 4 4" xfId="9362" xr:uid="{00000000-0005-0000-0000-00001C250000}"/>
    <cellStyle name="40% - Accent4 2 3 3 5" xfId="9363" xr:uid="{00000000-0005-0000-0000-00001D250000}"/>
    <cellStyle name="40% - Accent4 2 3 3 5 2" xfId="9364" xr:uid="{00000000-0005-0000-0000-00001E250000}"/>
    <cellStyle name="40% - Accent4 2 3 3 5 2 2" xfId="9365" xr:uid="{00000000-0005-0000-0000-00001F250000}"/>
    <cellStyle name="40% - Accent4 2 3 3 5 3" xfId="9366" xr:uid="{00000000-0005-0000-0000-000020250000}"/>
    <cellStyle name="40% - Accent4 2 3 3 6" xfId="9367" xr:uid="{00000000-0005-0000-0000-000021250000}"/>
    <cellStyle name="40% - Accent4 2 3 3 6 2" xfId="9368" xr:uid="{00000000-0005-0000-0000-000022250000}"/>
    <cellStyle name="40% - Accent4 2 3 3 7" xfId="9369" xr:uid="{00000000-0005-0000-0000-000023250000}"/>
    <cellStyle name="40% - Accent4 2 3 4" xfId="9370" xr:uid="{00000000-0005-0000-0000-000024250000}"/>
    <cellStyle name="40% - Accent4 2 3 4 2" xfId="9371" xr:uid="{00000000-0005-0000-0000-000025250000}"/>
    <cellStyle name="40% - Accent4 2 3 4 2 2" xfId="9372" xr:uid="{00000000-0005-0000-0000-000026250000}"/>
    <cellStyle name="40% - Accent4 2 3 4 2 2 2" xfId="9373" xr:uid="{00000000-0005-0000-0000-000027250000}"/>
    <cellStyle name="40% - Accent4 2 3 4 2 2 2 2" xfId="9374" xr:uid="{00000000-0005-0000-0000-000028250000}"/>
    <cellStyle name="40% - Accent4 2 3 4 2 2 3" xfId="9375" xr:uid="{00000000-0005-0000-0000-000029250000}"/>
    <cellStyle name="40% - Accent4 2 3 4 2 3" xfId="9376" xr:uid="{00000000-0005-0000-0000-00002A250000}"/>
    <cellStyle name="40% - Accent4 2 3 4 2 3 2" xfId="9377" xr:uid="{00000000-0005-0000-0000-00002B250000}"/>
    <cellStyle name="40% - Accent4 2 3 4 2 4" xfId="9378" xr:uid="{00000000-0005-0000-0000-00002C250000}"/>
    <cellStyle name="40% - Accent4 2 3 4 3" xfId="9379" xr:uid="{00000000-0005-0000-0000-00002D250000}"/>
    <cellStyle name="40% - Accent4 2 3 4 3 2" xfId="9380" xr:uid="{00000000-0005-0000-0000-00002E250000}"/>
    <cellStyle name="40% - Accent4 2 3 4 3 2 2" xfId="9381" xr:uid="{00000000-0005-0000-0000-00002F250000}"/>
    <cellStyle name="40% - Accent4 2 3 4 3 3" xfId="9382" xr:uid="{00000000-0005-0000-0000-000030250000}"/>
    <cellStyle name="40% - Accent4 2 3 4 4" xfId="9383" xr:uid="{00000000-0005-0000-0000-000031250000}"/>
    <cellStyle name="40% - Accent4 2 3 4 4 2" xfId="9384" xr:uid="{00000000-0005-0000-0000-000032250000}"/>
    <cellStyle name="40% - Accent4 2 3 4 5" xfId="9385" xr:uid="{00000000-0005-0000-0000-000033250000}"/>
    <cellStyle name="40% - Accent4 2 3 5" xfId="9386" xr:uid="{00000000-0005-0000-0000-000034250000}"/>
    <cellStyle name="40% - Accent4 2 3 5 2" xfId="9387" xr:uid="{00000000-0005-0000-0000-000035250000}"/>
    <cellStyle name="40% - Accent4 2 3 5 2 2" xfId="9388" xr:uid="{00000000-0005-0000-0000-000036250000}"/>
    <cellStyle name="40% - Accent4 2 3 5 2 2 2" xfId="9389" xr:uid="{00000000-0005-0000-0000-000037250000}"/>
    <cellStyle name="40% - Accent4 2 3 5 2 2 2 2" xfId="9390" xr:uid="{00000000-0005-0000-0000-000038250000}"/>
    <cellStyle name="40% - Accent4 2 3 5 2 2 3" xfId="9391" xr:uid="{00000000-0005-0000-0000-000039250000}"/>
    <cellStyle name="40% - Accent4 2 3 5 2 3" xfId="9392" xr:uid="{00000000-0005-0000-0000-00003A250000}"/>
    <cellStyle name="40% - Accent4 2 3 5 2 3 2" xfId="9393" xr:uid="{00000000-0005-0000-0000-00003B250000}"/>
    <cellStyle name="40% - Accent4 2 3 5 2 4" xfId="9394" xr:uid="{00000000-0005-0000-0000-00003C250000}"/>
    <cellStyle name="40% - Accent4 2 3 5 3" xfId="9395" xr:uid="{00000000-0005-0000-0000-00003D250000}"/>
    <cellStyle name="40% - Accent4 2 3 5 3 2" xfId="9396" xr:uid="{00000000-0005-0000-0000-00003E250000}"/>
    <cellStyle name="40% - Accent4 2 3 5 3 2 2" xfId="9397" xr:uid="{00000000-0005-0000-0000-00003F250000}"/>
    <cellStyle name="40% - Accent4 2 3 5 3 3" xfId="9398" xr:uid="{00000000-0005-0000-0000-000040250000}"/>
    <cellStyle name="40% - Accent4 2 3 5 4" xfId="9399" xr:uid="{00000000-0005-0000-0000-000041250000}"/>
    <cellStyle name="40% - Accent4 2 3 5 4 2" xfId="9400" xr:uid="{00000000-0005-0000-0000-000042250000}"/>
    <cellStyle name="40% - Accent4 2 3 5 5" xfId="9401" xr:uid="{00000000-0005-0000-0000-000043250000}"/>
    <cellStyle name="40% - Accent4 2 3 6" xfId="9402" xr:uid="{00000000-0005-0000-0000-000044250000}"/>
    <cellStyle name="40% - Accent4 2 3 6 2" xfId="9403" xr:uid="{00000000-0005-0000-0000-000045250000}"/>
    <cellStyle name="40% - Accent4 2 3 6 2 2" xfId="9404" xr:uid="{00000000-0005-0000-0000-000046250000}"/>
    <cellStyle name="40% - Accent4 2 3 6 2 2 2" xfId="9405" xr:uid="{00000000-0005-0000-0000-000047250000}"/>
    <cellStyle name="40% - Accent4 2 3 6 2 3" xfId="9406" xr:uid="{00000000-0005-0000-0000-000048250000}"/>
    <cellStyle name="40% - Accent4 2 3 6 3" xfId="9407" xr:uid="{00000000-0005-0000-0000-000049250000}"/>
    <cellStyle name="40% - Accent4 2 3 6 3 2" xfId="9408" xr:uid="{00000000-0005-0000-0000-00004A250000}"/>
    <cellStyle name="40% - Accent4 2 3 6 4" xfId="9409" xr:uid="{00000000-0005-0000-0000-00004B250000}"/>
    <cellStyle name="40% - Accent4 2 3 7" xfId="9410" xr:uid="{00000000-0005-0000-0000-00004C250000}"/>
    <cellStyle name="40% - Accent4 2 3 7 2" xfId="9411" xr:uid="{00000000-0005-0000-0000-00004D250000}"/>
    <cellStyle name="40% - Accent4 2 3 7 2 2" xfId="9412" xr:uid="{00000000-0005-0000-0000-00004E250000}"/>
    <cellStyle name="40% - Accent4 2 3 7 3" xfId="9413" xr:uid="{00000000-0005-0000-0000-00004F250000}"/>
    <cellStyle name="40% - Accent4 2 3 8" xfId="9414" xr:uid="{00000000-0005-0000-0000-000050250000}"/>
    <cellStyle name="40% - Accent4 2 3 8 2" xfId="9415" xr:uid="{00000000-0005-0000-0000-000051250000}"/>
    <cellStyle name="40% - Accent4 2 3 9" xfId="9416" xr:uid="{00000000-0005-0000-0000-000052250000}"/>
    <cellStyle name="40% - Accent4 2 4" xfId="9417" xr:uid="{00000000-0005-0000-0000-000053250000}"/>
    <cellStyle name="40% - Accent4 2 4 2" xfId="9418" xr:uid="{00000000-0005-0000-0000-000054250000}"/>
    <cellStyle name="40% - Accent4 2 4 2 2" xfId="9419" xr:uid="{00000000-0005-0000-0000-000055250000}"/>
    <cellStyle name="40% - Accent4 2 4 2 2 2" xfId="9420" xr:uid="{00000000-0005-0000-0000-000056250000}"/>
    <cellStyle name="40% - Accent4 2 4 2 2 2 2" xfId="9421" xr:uid="{00000000-0005-0000-0000-000057250000}"/>
    <cellStyle name="40% - Accent4 2 4 2 2 2 2 2" xfId="9422" xr:uid="{00000000-0005-0000-0000-000058250000}"/>
    <cellStyle name="40% - Accent4 2 4 2 2 2 2 2 2" xfId="9423" xr:uid="{00000000-0005-0000-0000-000059250000}"/>
    <cellStyle name="40% - Accent4 2 4 2 2 2 2 2 2 2" xfId="9424" xr:uid="{00000000-0005-0000-0000-00005A250000}"/>
    <cellStyle name="40% - Accent4 2 4 2 2 2 2 2 3" xfId="9425" xr:uid="{00000000-0005-0000-0000-00005B250000}"/>
    <cellStyle name="40% - Accent4 2 4 2 2 2 2 3" xfId="9426" xr:uid="{00000000-0005-0000-0000-00005C250000}"/>
    <cellStyle name="40% - Accent4 2 4 2 2 2 2 3 2" xfId="9427" xr:uid="{00000000-0005-0000-0000-00005D250000}"/>
    <cellStyle name="40% - Accent4 2 4 2 2 2 2 4" xfId="9428" xr:uid="{00000000-0005-0000-0000-00005E250000}"/>
    <cellStyle name="40% - Accent4 2 4 2 2 2 3" xfId="9429" xr:uid="{00000000-0005-0000-0000-00005F250000}"/>
    <cellStyle name="40% - Accent4 2 4 2 2 2 3 2" xfId="9430" xr:uid="{00000000-0005-0000-0000-000060250000}"/>
    <cellStyle name="40% - Accent4 2 4 2 2 2 3 2 2" xfId="9431" xr:uid="{00000000-0005-0000-0000-000061250000}"/>
    <cellStyle name="40% - Accent4 2 4 2 2 2 3 3" xfId="9432" xr:uid="{00000000-0005-0000-0000-000062250000}"/>
    <cellStyle name="40% - Accent4 2 4 2 2 2 4" xfId="9433" xr:uid="{00000000-0005-0000-0000-000063250000}"/>
    <cellStyle name="40% - Accent4 2 4 2 2 2 4 2" xfId="9434" xr:uid="{00000000-0005-0000-0000-000064250000}"/>
    <cellStyle name="40% - Accent4 2 4 2 2 2 5" xfId="9435" xr:uid="{00000000-0005-0000-0000-000065250000}"/>
    <cellStyle name="40% - Accent4 2 4 2 2 3" xfId="9436" xr:uid="{00000000-0005-0000-0000-000066250000}"/>
    <cellStyle name="40% - Accent4 2 4 2 2 3 2" xfId="9437" xr:uid="{00000000-0005-0000-0000-000067250000}"/>
    <cellStyle name="40% - Accent4 2 4 2 2 3 2 2" xfId="9438" xr:uid="{00000000-0005-0000-0000-000068250000}"/>
    <cellStyle name="40% - Accent4 2 4 2 2 3 2 2 2" xfId="9439" xr:uid="{00000000-0005-0000-0000-000069250000}"/>
    <cellStyle name="40% - Accent4 2 4 2 2 3 2 2 2 2" xfId="9440" xr:uid="{00000000-0005-0000-0000-00006A250000}"/>
    <cellStyle name="40% - Accent4 2 4 2 2 3 2 2 3" xfId="9441" xr:uid="{00000000-0005-0000-0000-00006B250000}"/>
    <cellStyle name="40% - Accent4 2 4 2 2 3 2 3" xfId="9442" xr:uid="{00000000-0005-0000-0000-00006C250000}"/>
    <cellStyle name="40% - Accent4 2 4 2 2 3 2 3 2" xfId="9443" xr:uid="{00000000-0005-0000-0000-00006D250000}"/>
    <cellStyle name="40% - Accent4 2 4 2 2 3 2 4" xfId="9444" xr:uid="{00000000-0005-0000-0000-00006E250000}"/>
    <cellStyle name="40% - Accent4 2 4 2 2 3 3" xfId="9445" xr:uid="{00000000-0005-0000-0000-00006F250000}"/>
    <cellStyle name="40% - Accent4 2 4 2 2 3 3 2" xfId="9446" xr:uid="{00000000-0005-0000-0000-000070250000}"/>
    <cellStyle name="40% - Accent4 2 4 2 2 3 3 2 2" xfId="9447" xr:uid="{00000000-0005-0000-0000-000071250000}"/>
    <cellStyle name="40% - Accent4 2 4 2 2 3 3 3" xfId="9448" xr:uid="{00000000-0005-0000-0000-000072250000}"/>
    <cellStyle name="40% - Accent4 2 4 2 2 3 4" xfId="9449" xr:uid="{00000000-0005-0000-0000-000073250000}"/>
    <cellStyle name="40% - Accent4 2 4 2 2 3 4 2" xfId="9450" xr:uid="{00000000-0005-0000-0000-000074250000}"/>
    <cellStyle name="40% - Accent4 2 4 2 2 3 5" xfId="9451" xr:uid="{00000000-0005-0000-0000-000075250000}"/>
    <cellStyle name="40% - Accent4 2 4 2 2 4" xfId="9452" xr:uid="{00000000-0005-0000-0000-000076250000}"/>
    <cellStyle name="40% - Accent4 2 4 2 2 4 2" xfId="9453" xr:uid="{00000000-0005-0000-0000-000077250000}"/>
    <cellStyle name="40% - Accent4 2 4 2 2 4 2 2" xfId="9454" xr:uid="{00000000-0005-0000-0000-000078250000}"/>
    <cellStyle name="40% - Accent4 2 4 2 2 4 2 2 2" xfId="9455" xr:uid="{00000000-0005-0000-0000-000079250000}"/>
    <cellStyle name="40% - Accent4 2 4 2 2 4 2 3" xfId="9456" xr:uid="{00000000-0005-0000-0000-00007A250000}"/>
    <cellStyle name="40% - Accent4 2 4 2 2 4 3" xfId="9457" xr:uid="{00000000-0005-0000-0000-00007B250000}"/>
    <cellStyle name="40% - Accent4 2 4 2 2 4 3 2" xfId="9458" xr:uid="{00000000-0005-0000-0000-00007C250000}"/>
    <cellStyle name="40% - Accent4 2 4 2 2 4 4" xfId="9459" xr:uid="{00000000-0005-0000-0000-00007D250000}"/>
    <cellStyle name="40% - Accent4 2 4 2 2 5" xfId="9460" xr:uid="{00000000-0005-0000-0000-00007E250000}"/>
    <cellStyle name="40% - Accent4 2 4 2 2 5 2" xfId="9461" xr:uid="{00000000-0005-0000-0000-00007F250000}"/>
    <cellStyle name="40% - Accent4 2 4 2 2 5 2 2" xfId="9462" xr:uid="{00000000-0005-0000-0000-000080250000}"/>
    <cellStyle name="40% - Accent4 2 4 2 2 5 3" xfId="9463" xr:uid="{00000000-0005-0000-0000-000081250000}"/>
    <cellStyle name="40% - Accent4 2 4 2 2 6" xfId="9464" xr:uid="{00000000-0005-0000-0000-000082250000}"/>
    <cellStyle name="40% - Accent4 2 4 2 2 6 2" xfId="9465" xr:uid="{00000000-0005-0000-0000-000083250000}"/>
    <cellStyle name="40% - Accent4 2 4 2 2 7" xfId="9466" xr:uid="{00000000-0005-0000-0000-000084250000}"/>
    <cellStyle name="40% - Accent4 2 4 2 3" xfId="9467" xr:uid="{00000000-0005-0000-0000-000085250000}"/>
    <cellStyle name="40% - Accent4 2 4 2 3 2" xfId="9468" xr:uid="{00000000-0005-0000-0000-000086250000}"/>
    <cellStyle name="40% - Accent4 2 4 2 3 2 2" xfId="9469" xr:uid="{00000000-0005-0000-0000-000087250000}"/>
    <cellStyle name="40% - Accent4 2 4 2 3 2 2 2" xfId="9470" xr:uid="{00000000-0005-0000-0000-000088250000}"/>
    <cellStyle name="40% - Accent4 2 4 2 3 2 2 2 2" xfId="9471" xr:uid="{00000000-0005-0000-0000-000089250000}"/>
    <cellStyle name="40% - Accent4 2 4 2 3 2 2 3" xfId="9472" xr:uid="{00000000-0005-0000-0000-00008A250000}"/>
    <cellStyle name="40% - Accent4 2 4 2 3 2 3" xfId="9473" xr:uid="{00000000-0005-0000-0000-00008B250000}"/>
    <cellStyle name="40% - Accent4 2 4 2 3 2 3 2" xfId="9474" xr:uid="{00000000-0005-0000-0000-00008C250000}"/>
    <cellStyle name="40% - Accent4 2 4 2 3 2 4" xfId="9475" xr:uid="{00000000-0005-0000-0000-00008D250000}"/>
    <cellStyle name="40% - Accent4 2 4 2 3 3" xfId="9476" xr:uid="{00000000-0005-0000-0000-00008E250000}"/>
    <cellStyle name="40% - Accent4 2 4 2 3 3 2" xfId="9477" xr:uid="{00000000-0005-0000-0000-00008F250000}"/>
    <cellStyle name="40% - Accent4 2 4 2 3 3 2 2" xfId="9478" xr:uid="{00000000-0005-0000-0000-000090250000}"/>
    <cellStyle name="40% - Accent4 2 4 2 3 3 3" xfId="9479" xr:uid="{00000000-0005-0000-0000-000091250000}"/>
    <cellStyle name="40% - Accent4 2 4 2 3 4" xfId="9480" xr:uid="{00000000-0005-0000-0000-000092250000}"/>
    <cellStyle name="40% - Accent4 2 4 2 3 4 2" xfId="9481" xr:uid="{00000000-0005-0000-0000-000093250000}"/>
    <cellStyle name="40% - Accent4 2 4 2 3 5" xfId="9482" xr:uid="{00000000-0005-0000-0000-000094250000}"/>
    <cellStyle name="40% - Accent4 2 4 2 4" xfId="9483" xr:uid="{00000000-0005-0000-0000-000095250000}"/>
    <cellStyle name="40% - Accent4 2 4 2 4 2" xfId="9484" xr:uid="{00000000-0005-0000-0000-000096250000}"/>
    <cellStyle name="40% - Accent4 2 4 2 4 2 2" xfId="9485" xr:uid="{00000000-0005-0000-0000-000097250000}"/>
    <cellStyle name="40% - Accent4 2 4 2 4 2 2 2" xfId="9486" xr:uid="{00000000-0005-0000-0000-000098250000}"/>
    <cellStyle name="40% - Accent4 2 4 2 4 2 2 2 2" xfId="9487" xr:uid="{00000000-0005-0000-0000-000099250000}"/>
    <cellStyle name="40% - Accent4 2 4 2 4 2 2 3" xfId="9488" xr:uid="{00000000-0005-0000-0000-00009A250000}"/>
    <cellStyle name="40% - Accent4 2 4 2 4 2 3" xfId="9489" xr:uid="{00000000-0005-0000-0000-00009B250000}"/>
    <cellStyle name="40% - Accent4 2 4 2 4 2 3 2" xfId="9490" xr:uid="{00000000-0005-0000-0000-00009C250000}"/>
    <cellStyle name="40% - Accent4 2 4 2 4 2 4" xfId="9491" xr:uid="{00000000-0005-0000-0000-00009D250000}"/>
    <cellStyle name="40% - Accent4 2 4 2 4 3" xfId="9492" xr:uid="{00000000-0005-0000-0000-00009E250000}"/>
    <cellStyle name="40% - Accent4 2 4 2 4 3 2" xfId="9493" xr:uid="{00000000-0005-0000-0000-00009F250000}"/>
    <cellStyle name="40% - Accent4 2 4 2 4 3 2 2" xfId="9494" xr:uid="{00000000-0005-0000-0000-0000A0250000}"/>
    <cellStyle name="40% - Accent4 2 4 2 4 3 3" xfId="9495" xr:uid="{00000000-0005-0000-0000-0000A1250000}"/>
    <cellStyle name="40% - Accent4 2 4 2 4 4" xfId="9496" xr:uid="{00000000-0005-0000-0000-0000A2250000}"/>
    <cellStyle name="40% - Accent4 2 4 2 4 4 2" xfId="9497" xr:uid="{00000000-0005-0000-0000-0000A3250000}"/>
    <cellStyle name="40% - Accent4 2 4 2 4 5" xfId="9498" xr:uid="{00000000-0005-0000-0000-0000A4250000}"/>
    <cellStyle name="40% - Accent4 2 4 2 5" xfId="9499" xr:uid="{00000000-0005-0000-0000-0000A5250000}"/>
    <cellStyle name="40% - Accent4 2 4 2 5 2" xfId="9500" xr:uid="{00000000-0005-0000-0000-0000A6250000}"/>
    <cellStyle name="40% - Accent4 2 4 2 5 2 2" xfId="9501" xr:uid="{00000000-0005-0000-0000-0000A7250000}"/>
    <cellStyle name="40% - Accent4 2 4 2 5 2 2 2" xfId="9502" xr:uid="{00000000-0005-0000-0000-0000A8250000}"/>
    <cellStyle name="40% - Accent4 2 4 2 5 2 3" xfId="9503" xr:uid="{00000000-0005-0000-0000-0000A9250000}"/>
    <cellStyle name="40% - Accent4 2 4 2 5 3" xfId="9504" xr:uid="{00000000-0005-0000-0000-0000AA250000}"/>
    <cellStyle name="40% - Accent4 2 4 2 5 3 2" xfId="9505" xr:uid="{00000000-0005-0000-0000-0000AB250000}"/>
    <cellStyle name="40% - Accent4 2 4 2 5 4" xfId="9506" xr:uid="{00000000-0005-0000-0000-0000AC250000}"/>
    <cellStyle name="40% - Accent4 2 4 2 6" xfId="9507" xr:uid="{00000000-0005-0000-0000-0000AD250000}"/>
    <cellStyle name="40% - Accent4 2 4 2 6 2" xfId="9508" xr:uid="{00000000-0005-0000-0000-0000AE250000}"/>
    <cellStyle name="40% - Accent4 2 4 2 6 2 2" xfId="9509" xr:uid="{00000000-0005-0000-0000-0000AF250000}"/>
    <cellStyle name="40% - Accent4 2 4 2 6 3" xfId="9510" xr:uid="{00000000-0005-0000-0000-0000B0250000}"/>
    <cellStyle name="40% - Accent4 2 4 2 7" xfId="9511" xr:uid="{00000000-0005-0000-0000-0000B1250000}"/>
    <cellStyle name="40% - Accent4 2 4 2 7 2" xfId="9512" xr:uid="{00000000-0005-0000-0000-0000B2250000}"/>
    <cellStyle name="40% - Accent4 2 4 2 8" xfId="9513" xr:uid="{00000000-0005-0000-0000-0000B3250000}"/>
    <cellStyle name="40% - Accent4 2 4 3" xfId="9514" xr:uid="{00000000-0005-0000-0000-0000B4250000}"/>
    <cellStyle name="40% - Accent4 2 4 3 2" xfId="9515" xr:uid="{00000000-0005-0000-0000-0000B5250000}"/>
    <cellStyle name="40% - Accent4 2 4 3 2 2" xfId="9516" xr:uid="{00000000-0005-0000-0000-0000B6250000}"/>
    <cellStyle name="40% - Accent4 2 4 3 2 2 2" xfId="9517" xr:uid="{00000000-0005-0000-0000-0000B7250000}"/>
    <cellStyle name="40% - Accent4 2 4 3 2 2 2 2" xfId="9518" xr:uid="{00000000-0005-0000-0000-0000B8250000}"/>
    <cellStyle name="40% - Accent4 2 4 3 2 2 2 2 2" xfId="9519" xr:uid="{00000000-0005-0000-0000-0000B9250000}"/>
    <cellStyle name="40% - Accent4 2 4 3 2 2 2 3" xfId="9520" xr:uid="{00000000-0005-0000-0000-0000BA250000}"/>
    <cellStyle name="40% - Accent4 2 4 3 2 2 3" xfId="9521" xr:uid="{00000000-0005-0000-0000-0000BB250000}"/>
    <cellStyle name="40% - Accent4 2 4 3 2 2 3 2" xfId="9522" xr:uid="{00000000-0005-0000-0000-0000BC250000}"/>
    <cellStyle name="40% - Accent4 2 4 3 2 2 4" xfId="9523" xr:uid="{00000000-0005-0000-0000-0000BD250000}"/>
    <cellStyle name="40% - Accent4 2 4 3 2 3" xfId="9524" xr:uid="{00000000-0005-0000-0000-0000BE250000}"/>
    <cellStyle name="40% - Accent4 2 4 3 2 3 2" xfId="9525" xr:uid="{00000000-0005-0000-0000-0000BF250000}"/>
    <cellStyle name="40% - Accent4 2 4 3 2 3 2 2" xfId="9526" xr:uid="{00000000-0005-0000-0000-0000C0250000}"/>
    <cellStyle name="40% - Accent4 2 4 3 2 3 3" xfId="9527" xr:uid="{00000000-0005-0000-0000-0000C1250000}"/>
    <cellStyle name="40% - Accent4 2 4 3 2 4" xfId="9528" xr:uid="{00000000-0005-0000-0000-0000C2250000}"/>
    <cellStyle name="40% - Accent4 2 4 3 2 4 2" xfId="9529" xr:uid="{00000000-0005-0000-0000-0000C3250000}"/>
    <cellStyle name="40% - Accent4 2 4 3 2 5" xfId="9530" xr:uid="{00000000-0005-0000-0000-0000C4250000}"/>
    <cellStyle name="40% - Accent4 2 4 3 3" xfId="9531" xr:uid="{00000000-0005-0000-0000-0000C5250000}"/>
    <cellStyle name="40% - Accent4 2 4 3 3 2" xfId="9532" xr:uid="{00000000-0005-0000-0000-0000C6250000}"/>
    <cellStyle name="40% - Accent4 2 4 3 3 2 2" xfId="9533" xr:uid="{00000000-0005-0000-0000-0000C7250000}"/>
    <cellStyle name="40% - Accent4 2 4 3 3 2 2 2" xfId="9534" xr:uid="{00000000-0005-0000-0000-0000C8250000}"/>
    <cellStyle name="40% - Accent4 2 4 3 3 2 2 2 2" xfId="9535" xr:uid="{00000000-0005-0000-0000-0000C9250000}"/>
    <cellStyle name="40% - Accent4 2 4 3 3 2 2 3" xfId="9536" xr:uid="{00000000-0005-0000-0000-0000CA250000}"/>
    <cellStyle name="40% - Accent4 2 4 3 3 2 3" xfId="9537" xr:uid="{00000000-0005-0000-0000-0000CB250000}"/>
    <cellStyle name="40% - Accent4 2 4 3 3 2 3 2" xfId="9538" xr:uid="{00000000-0005-0000-0000-0000CC250000}"/>
    <cellStyle name="40% - Accent4 2 4 3 3 2 4" xfId="9539" xr:uid="{00000000-0005-0000-0000-0000CD250000}"/>
    <cellStyle name="40% - Accent4 2 4 3 3 3" xfId="9540" xr:uid="{00000000-0005-0000-0000-0000CE250000}"/>
    <cellStyle name="40% - Accent4 2 4 3 3 3 2" xfId="9541" xr:uid="{00000000-0005-0000-0000-0000CF250000}"/>
    <cellStyle name="40% - Accent4 2 4 3 3 3 2 2" xfId="9542" xr:uid="{00000000-0005-0000-0000-0000D0250000}"/>
    <cellStyle name="40% - Accent4 2 4 3 3 3 3" xfId="9543" xr:uid="{00000000-0005-0000-0000-0000D1250000}"/>
    <cellStyle name="40% - Accent4 2 4 3 3 4" xfId="9544" xr:uid="{00000000-0005-0000-0000-0000D2250000}"/>
    <cellStyle name="40% - Accent4 2 4 3 3 4 2" xfId="9545" xr:uid="{00000000-0005-0000-0000-0000D3250000}"/>
    <cellStyle name="40% - Accent4 2 4 3 3 5" xfId="9546" xr:uid="{00000000-0005-0000-0000-0000D4250000}"/>
    <cellStyle name="40% - Accent4 2 4 3 4" xfId="9547" xr:uid="{00000000-0005-0000-0000-0000D5250000}"/>
    <cellStyle name="40% - Accent4 2 4 3 4 2" xfId="9548" xr:uid="{00000000-0005-0000-0000-0000D6250000}"/>
    <cellStyle name="40% - Accent4 2 4 3 4 2 2" xfId="9549" xr:uid="{00000000-0005-0000-0000-0000D7250000}"/>
    <cellStyle name="40% - Accent4 2 4 3 4 2 2 2" xfId="9550" xr:uid="{00000000-0005-0000-0000-0000D8250000}"/>
    <cellStyle name="40% - Accent4 2 4 3 4 2 3" xfId="9551" xr:uid="{00000000-0005-0000-0000-0000D9250000}"/>
    <cellStyle name="40% - Accent4 2 4 3 4 3" xfId="9552" xr:uid="{00000000-0005-0000-0000-0000DA250000}"/>
    <cellStyle name="40% - Accent4 2 4 3 4 3 2" xfId="9553" xr:uid="{00000000-0005-0000-0000-0000DB250000}"/>
    <cellStyle name="40% - Accent4 2 4 3 4 4" xfId="9554" xr:uid="{00000000-0005-0000-0000-0000DC250000}"/>
    <cellStyle name="40% - Accent4 2 4 3 5" xfId="9555" xr:uid="{00000000-0005-0000-0000-0000DD250000}"/>
    <cellStyle name="40% - Accent4 2 4 3 5 2" xfId="9556" xr:uid="{00000000-0005-0000-0000-0000DE250000}"/>
    <cellStyle name="40% - Accent4 2 4 3 5 2 2" xfId="9557" xr:uid="{00000000-0005-0000-0000-0000DF250000}"/>
    <cellStyle name="40% - Accent4 2 4 3 5 3" xfId="9558" xr:uid="{00000000-0005-0000-0000-0000E0250000}"/>
    <cellStyle name="40% - Accent4 2 4 3 6" xfId="9559" xr:uid="{00000000-0005-0000-0000-0000E1250000}"/>
    <cellStyle name="40% - Accent4 2 4 3 6 2" xfId="9560" xr:uid="{00000000-0005-0000-0000-0000E2250000}"/>
    <cellStyle name="40% - Accent4 2 4 3 7" xfId="9561" xr:uid="{00000000-0005-0000-0000-0000E3250000}"/>
    <cellStyle name="40% - Accent4 2 4 4" xfId="9562" xr:uid="{00000000-0005-0000-0000-0000E4250000}"/>
    <cellStyle name="40% - Accent4 2 4 4 2" xfId="9563" xr:uid="{00000000-0005-0000-0000-0000E5250000}"/>
    <cellStyle name="40% - Accent4 2 4 4 2 2" xfId="9564" xr:uid="{00000000-0005-0000-0000-0000E6250000}"/>
    <cellStyle name="40% - Accent4 2 4 4 2 2 2" xfId="9565" xr:uid="{00000000-0005-0000-0000-0000E7250000}"/>
    <cellStyle name="40% - Accent4 2 4 4 2 2 2 2" xfId="9566" xr:uid="{00000000-0005-0000-0000-0000E8250000}"/>
    <cellStyle name="40% - Accent4 2 4 4 2 2 3" xfId="9567" xr:uid="{00000000-0005-0000-0000-0000E9250000}"/>
    <cellStyle name="40% - Accent4 2 4 4 2 3" xfId="9568" xr:uid="{00000000-0005-0000-0000-0000EA250000}"/>
    <cellStyle name="40% - Accent4 2 4 4 2 3 2" xfId="9569" xr:uid="{00000000-0005-0000-0000-0000EB250000}"/>
    <cellStyle name="40% - Accent4 2 4 4 2 4" xfId="9570" xr:uid="{00000000-0005-0000-0000-0000EC250000}"/>
    <cellStyle name="40% - Accent4 2 4 4 3" xfId="9571" xr:uid="{00000000-0005-0000-0000-0000ED250000}"/>
    <cellStyle name="40% - Accent4 2 4 4 3 2" xfId="9572" xr:uid="{00000000-0005-0000-0000-0000EE250000}"/>
    <cellStyle name="40% - Accent4 2 4 4 3 2 2" xfId="9573" xr:uid="{00000000-0005-0000-0000-0000EF250000}"/>
    <cellStyle name="40% - Accent4 2 4 4 3 3" xfId="9574" xr:uid="{00000000-0005-0000-0000-0000F0250000}"/>
    <cellStyle name="40% - Accent4 2 4 4 4" xfId="9575" xr:uid="{00000000-0005-0000-0000-0000F1250000}"/>
    <cellStyle name="40% - Accent4 2 4 4 4 2" xfId="9576" xr:uid="{00000000-0005-0000-0000-0000F2250000}"/>
    <cellStyle name="40% - Accent4 2 4 4 5" xfId="9577" xr:uid="{00000000-0005-0000-0000-0000F3250000}"/>
    <cellStyle name="40% - Accent4 2 4 5" xfId="9578" xr:uid="{00000000-0005-0000-0000-0000F4250000}"/>
    <cellStyle name="40% - Accent4 2 4 5 2" xfId="9579" xr:uid="{00000000-0005-0000-0000-0000F5250000}"/>
    <cellStyle name="40% - Accent4 2 4 5 2 2" xfId="9580" xr:uid="{00000000-0005-0000-0000-0000F6250000}"/>
    <cellStyle name="40% - Accent4 2 4 5 2 2 2" xfId="9581" xr:uid="{00000000-0005-0000-0000-0000F7250000}"/>
    <cellStyle name="40% - Accent4 2 4 5 2 2 2 2" xfId="9582" xr:uid="{00000000-0005-0000-0000-0000F8250000}"/>
    <cellStyle name="40% - Accent4 2 4 5 2 2 3" xfId="9583" xr:uid="{00000000-0005-0000-0000-0000F9250000}"/>
    <cellStyle name="40% - Accent4 2 4 5 2 3" xfId="9584" xr:uid="{00000000-0005-0000-0000-0000FA250000}"/>
    <cellStyle name="40% - Accent4 2 4 5 2 3 2" xfId="9585" xr:uid="{00000000-0005-0000-0000-0000FB250000}"/>
    <cellStyle name="40% - Accent4 2 4 5 2 4" xfId="9586" xr:uid="{00000000-0005-0000-0000-0000FC250000}"/>
    <cellStyle name="40% - Accent4 2 4 5 3" xfId="9587" xr:uid="{00000000-0005-0000-0000-0000FD250000}"/>
    <cellStyle name="40% - Accent4 2 4 5 3 2" xfId="9588" xr:uid="{00000000-0005-0000-0000-0000FE250000}"/>
    <cellStyle name="40% - Accent4 2 4 5 3 2 2" xfId="9589" xr:uid="{00000000-0005-0000-0000-0000FF250000}"/>
    <cellStyle name="40% - Accent4 2 4 5 3 3" xfId="9590" xr:uid="{00000000-0005-0000-0000-000000260000}"/>
    <cellStyle name="40% - Accent4 2 4 5 4" xfId="9591" xr:uid="{00000000-0005-0000-0000-000001260000}"/>
    <cellStyle name="40% - Accent4 2 4 5 4 2" xfId="9592" xr:uid="{00000000-0005-0000-0000-000002260000}"/>
    <cellStyle name="40% - Accent4 2 4 5 5" xfId="9593" xr:uid="{00000000-0005-0000-0000-000003260000}"/>
    <cellStyle name="40% - Accent4 2 4 6" xfId="9594" xr:uid="{00000000-0005-0000-0000-000004260000}"/>
    <cellStyle name="40% - Accent4 2 4 6 2" xfId="9595" xr:uid="{00000000-0005-0000-0000-000005260000}"/>
    <cellStyle name="40% - Accent4 2 4 6 2 2" xfId="9596" xr:uid="{00000000-0005-0000-0000-000006260000}"/>
    <cellStyle name="40% - Accent4 2 4 6 2 2 2" xfId="9597" xr:uid="{00000000-0005-0000-0000-000007260000}"/>
    <cellStyle name="40% - Accent4 2 4 6 2 3" xfId="9598" xr:uid="{00000000-0005-0000-0000-000008260000}"/>
    <cellStyle name="40% - Accent4 2 4 6 3" xfId="9599" xr:uid="{00000000-0005-0000-0000-000009260000}"/>
    <cellStyle name="40% - Accent4 2 4 6 3 2" xfId="9600" xr:uid="{00000000-0005-0000-0000-00000A260000}"/>
    <cellStyle name="40% - Accent4 2 4 6 4" xfId="9601" xr:uid="{00000000-0005-0000-0000-00000B260000}"/>
    <cellStyle name="40% - Accent4 2 4 7" xfId="9602" xr:uid="{00000000-0005-0000-0000-00000C260000}"/>
    <cellStyle name="40% - Accent4 2 4 7 2" xfId="9603" xr:uid="{00000000-0005-0000-0000-00000D260000}"/>
    <cellStyle name="40% - Accent4 2 4 7 2 2" xfId="9604" xr:uid="{00000000-0005-0000-0000-00000E260000}"/>
    <cellStyle name="40% - Accent4 2 4 7 3" xfId="9605" xr:uid="{00000000-0005-0000-0000-00000F260000}"/>
    <cellStyle name="40% - Accent4 2 4 8" xfId="9606" xr:uid="{00000000-0005-0000-0000-000010260000}"/>
    <cellStyle name="40% - Accent4 2 4 8 2" xfId="9607" xr:uid="{00000000-0005-0000-0000-000011260000}"/>
    <cellStyle name="40% - Accent4 2 4 9" xfId="9608" xr:uid="{00000000-0005-0000-0000-000012260000}"/>
    <cellStyle name="40% - Accent4 2 5" xfId="9609" xr:uid="{00000000-0005-0000-0000-000013260000}"/>
    <cellStyle name="40% - Accent4 2 5 2" xfId="9610" xr:uid="{00000000-0005-0000-0000-000014260000}"/>
    <cellStyle name="40% - Accent4 2 5 2 2" xfId="9611" xr:uid="{00000000-0005-0000-0000-000015260000}"/>
    <cellStyle name="40% - Accent4 2 5 2 2 2" xfId="9612" xr:uid="{00000000-0005-0000-0000-000016260000}"/>
    <cellStyle name="40% - Accent4 2 5 2 2 2 2" xfId="9613" xr:uid="{00000000-0005-0000-0000-000017260000}"/>
    <cellStyle name="40% - Accent4 2 5 2 2 2 2 2" xfId="9614" xr:uid="{00000000-0005-0000-0000-000018260000}"/>
    <cellStyle name="40% - Accent4 2 5 2 2 2 2 2 2" xfId="9615" xr:uid="{00000000-0005-0000-0000-000019260000}"/>
    <cellStyle name="40% - Accent4 2 5 2 2 2 2 2 2 2" xfId="9616" xr:uid="{00000000-0005-0000-0000-00001A260000}"/>
    <cellStyle name="40% - Accent4 2 5 2 2 2 2 2 3" xfId="9617" xr:uid="{00000000-0005-0000-0000-00001B260000}"/>
    <cellStyle name="40% - Accent4 2 5 2 2 2 2 3" xfId="9618" xr:uid="{00000000-0005-0000-0000-00001C260000}"/>
    <cellStyle name="40% - Accent4 2 5 2 2 2 2 3 2" xfId="9619" xr:uid="{00000000-0005-0000-0000-00001D260000}"/>
    <cellStyle name="40% - Accent4 2 5 2 2 2 2 4" xfId="9620" xr:uid="{00000000-0005-0000-0000-00001E260000}"/>
    <cellStyle name="40% - Accent4 2 5 2 2 2 3" xfId="9621" xr:uid="{00000000-0005-0000-0000-00001F260000}"/>
    <cellStyle name="40% - Accent4 2 5 2 2 2 3 2" xfId="9622" xr:uid="{00000000-0005-0000-0000-000020260000}"/>
    <cellStyle name="40% - Accent4 2 5 2 2 2 3 2 2" xfId="9623" xr:uid="{00000000-0005-0000-0000-000021260000}"/>
    <cellStyle name="40% - Accent4 2 5 2 2 2 3 3" xfId="9624" xr:uid="{00000000-0005-0000-0000-000022260000}"/>
    <cellStyle name="40% - Accent4 2 5 2 2 2 4" xfId="9625" xr:uid="{00000000-0005-0000-0000-000023260000}"/>
    <cellStyle name="40% - Accent4 2 5 2 2 2 4 2" xfId="9626" xr:uid="{00000000-0005-0000-0000-000024260000}"/>
    <cellStyle name="40% - Accent4 2 5 2 2 2 5" xfId="9627" xr:uid="{00000000-0005-0000-0000-000025260000}"/>
    <cellStyle name="40% - Accent4 2 5 2 2 3" xfId="9628" xr:uid="{00000000-0005-0000-0000-000026260000}"/>
    <cellStyle name="40% - Accent4 2 5 2 2 3 2" xfId="9629" xr:uid="{00000000-0005-0000-0000-000027260000}"/>
    <cellStyle name="40% - Accent4 2 5 2 2 3 2 2" xfId="9630" xr:uid="{00000000-0005-0000-0000-000028260000}"/>
    <cellStyle name="40% - Accent4 2 5 2 2 3 2 2 2" xfId="9631" xr:uid="{00000000-0005-0000-0000-000029260000}"/>
    <cellStyle name="40% - Accent4 2 5 2 2 3 2 2 2 2" xfId="9632" xr:uid="{00000000-0005-0000-0000-00002A260000}"/>
    <cellStyle name="40% - Accent4 2 5 2 2 3 2 2 3" xfId="9633" xr:uid="{00000000-0005-0000-0000-00002B260000}"/>
    <cellStyle name="40% - Accent4 2 5 2 2 3 2 3" xfId="9634" xr:uid="{00000000-0005-0000-0000-00002C260000}"/>
    <cellStyle name="40% - Accent4 2 5 2 2 3 2 3 2" xfId="9635" xr:uid="{00000000-0005-0000-0000-00002D260000}"/>
    <cellStyle name="40% - Accent4 2 5 2 2 3 2 4" xfId="9636" xr:uid="{00000000-0005-0000-0000-00002E260000}"/>
    <cellStyle name="40% - Accent4 2 5 2 2 3 3" xfId="9637" xr:uid="{00000000-0005-0000-0000-00002F260000}"/>
    <cellStyle name="40% - Accent4 2 5 2 2 3 3 2" xfId="9638" xr:uid="{00000000-0005-0000-0000-000030260000}"/>
    <cellStyle name="40% - Accent4 2 5 2 2 3 3 2 2" xfId="9639" xr:uid="{00000000-0005-0000-0000-000031260000}"/>
    <cellStyle name="40% - Accent4 2 5 2 2 3 3 3" xfId="9640" xr:uid="{00000000-0005-0000-0000-000032260000}"/>
    <cellStyle name="40% - Accent4 2 5 2 2 3 4" xfId="9641" xr:uid="{00000000-0005-0000-0000-000033260000}"/>
    <cellStyle name="40% - Accent4 2 5 2 2 3 4 2" xfId="9642" xr:uid="{00000000-0005-0000-0000-000034260000}"/>
    <cellStyle name="40% - Accent4 2 5 2 2 3 5" xfId="9643" xr:uid="{00000000-0005-0000-0000-000035260000}"/>
    <cellStyle name="40% - Accent4 2 5 2 2 4" xfId="9644" xr:uid="{00000000-0005-0000-0000-000036260000}"/>
    <cellStyle name="40% - Accent4 2 5 2 2 4 2" xfId="9645" xr:uid="{00000000-0005-0000-0000-000037260000}"/>
    <cellStyle name="40% - Accent4 2 5 2 2 4 2 2" xfId="9646" xr:uid="{00000000-0005-0000-0000-000038260000}"/>
    <cellStyle name="40% - Accent4 2 5 2 2 4 2 2 2" xfId="9647" xr:uid="{00000000-0005-0000-0000-000039260000}"/>
    <cellStyle name="40% - Accent4 2 5 2 2 4 2 3" xfId="9648" xr:uid="{00000000-0005-0000-0000-00003A260000}"/>
    <cellStyle name="40% - Accent4 2 5 2 2 4 3" xfId="9649" xr:uid="{00000000-0005-0000-0000-00003B260000}"/>
    <cellStyle name="40% - Accent4 2 5 2 2 4 3 2" xfId="9650" xr:uid="{00000000-0005-0000-0000-00003C260000}"/>
    <cellStyle name="40% - Accent4 2 5 2 2 4 4" xfId="9651" xr:uid="{00000000-0005-0000-0000-00003D260000}"/>
    <cellStyle name="40% - Accent4 2 5 2 2 5" xfId="9652" xr:uid="{00000000-0005-0000-0000-00003E260000}"/>
    <cellStyle name="40% - Accent4 2 5 2 2 5 2" xfId="9653" xr:uid="{00000000-0005-0000-0000-00003F260000}"/>
    <cellStyle name="40% - Accent4 2 5 2 2 5 2 2" xfId="9654" xr:uid="{00000000-0005-0000-0000-000040260000}"/>
    <cellStyle name="40% - Accent4 2 5 2 2 5 3" xfId="9655" xr:uid="{00000000-0005-0000-0000-000041260000}"/>
    <cellStyle name="40% - Accent4 2 5 2 2 6" xfId="9656" xr:uid="{00000000-0005-0000-0000-000042260000}"/>
    <cellStyle name="40% - Accent4 2 5 2 2 6 2" xfId="9657" xr:uid="{00000000-0005-0000-0000-000043260000}"/>
    <cellStyle name="40% - Accent4 2 5 2 2 7" xfId="9658" xr:uid="{00000000-0005-0000-0000-000044260000}"/>
    <cellStyle name="40% - Accent4 2 5 2 3" xfId="9659" xr:uid="{00000000-0005-0000-0000-000045260000}"/>
    <cellStyle name="40% - Accent4 2 5 2 3 2" xfId="9660" xr:uid="{00000000-0005-0000-0000-000046260000}"/>
    <cellStyle name="40% - Accent4 2 5 2 3 2 2" xfId="9661" xr:uid="{00000000-0005-0000-0000-000047260000}"/>
    <cellStyle name="40% - Accent4 2 5 2 3 2 2 2" xfId="9662" xr:uid="{00000000-0005-0000-0000-000048260000}"/>
    <cellStyle name="40% - Accent4 2 5 2 3 2 2 2 2" xfId="9663" xr:uid="{00000000-0005-0000-0000-000049260000}"/>
    <cellStyle name="40% - Accent4 2 5 2 3 2 2 3" xfId="9664" xr:uid="{00000000-0005-0000-0000-00004A260000}"/>
    <cellStyle name="40% - Accent4 2 5 2 3 2 3" xfId="9665" xr:uid="{00000000-0005-0000-0000-00004B260000}"/>
    <cellStyle name="40% - Accent4 2 5 2 3 2 3 2" xfId="9666" xr:uid="{00000000-0005-0000-0000-00004C260000}"/>
    <cellStyle name="40% - Accent4 2 5 2 3 2 4" xfId="9667" xr:uid="{00000000-0005-0000-0000-00004D260000}"/>
    <cellStyle name="40% - Accent4 2 5 2 3 3" xfId="9668" xr:uid="{00000000-0005-0000-0000-00004E260000}"/>
    <cellStyle name="40% - Accent4 2 5 2 3 3 2" xfId="9669" xr:uid="{00000000-0005-0000-0000-00004F260000}"/>
    <cellStyle name="40% - Accent4 2 5 2 3 3 2 2" xfId="9670" xr:uid="{00000000-0005-0000-0000-000050260000}"/>
    <cellStyle name="40% - Accent4 2 5 2 3 3 3" xfId="9671" xr:uid="{00000000-0005-0000-0000-000051260000}"/>
    <cellStyle name="40% - Accent4 2 5 2 3 4" xfId="9672" xr:uid="{00000000-0005-0000-0000-000052260000}"/>
    <cellStyle name="40% - Accent4 2 5 2 3 4 2" xfId="9673" xr:uid="{00000000-0005-0000-0000-000053260000}"/>
    <cellStyle name="40% - Accent4 2 5 2 3 5" xfId="9674" xr:uid="{00000000-0005-0000-0000-000054260000}"/>
    <cellStyle name="40% - Accent4 2 5 2 4" xfId="9675" xr:uid="{00000000-0005-0000-0000-000055260000}"/>
    <cellStyle name="40% - Accent4 2 5 2 4 2" xfId="9676" xr:uid="{00000000-0005-0000-0000-000056260000}"/>
    <cellStyle name="40% - Accent4 2 5 2 4 2 2" xfId="9677" xr:uid="{00000000-0005-0000-0000-000057260000}"/>
    <cellStyle name="40% - Accent4 2 5 2 4 2 2 2" xfId="9678" xr:uid="{00000000-0005-0000-0000-000058260000}"/>
    <cellStyle name="40% - Accent4 2 5 2 4 2 2 2 2" xfId="9679" xr:uid="{00000000-0005-0000-0000-000059260000}"/>
    <cellStyle name="40% - Accent4 2 5 2 4 2 2 3" xfId="9680" xr:uid="{00000000-0005-0000-0000-00005A260000}"/>
    <cellStyle name="40% - Accent4 2 5 2 4 2 3" xfId="9681" xr:uid="{00000000-0005-0000-0000-00005B260000}"/>
    <cellStyle name="40% - Accent4 2 5 2 4 2 3 2" xfId="9682" xr:uid="{00000000-0005-0000-0000-00005C260000}"/>
    <cellStyle name="40% - Accent4 2 5 2 4 2 4" xfId="9683" xr:uid="{00000000-0005-0000-0000-00005D260000}"/>
    <cellStyle name="40% - Accent4 2 5 2 4 3" xfId="9684" xr:uid="{00000000-0005-0000-0000-00005E260000}"/>
    <cellStyle name="40% - Accent4 2 5 2 4 3 2" xfId="9685" xr:uid="{00000000-0005-0000-0000-00005F260000}"/>
    <cellStyle name="40% - Accent4 2 5 2 4 3 2 2" xfId="9686" xr:uid="{00000000-0005-0000-0000-000060260000}"/>
    <cellStyle name="40% - Accent4 2 5 2 4 3 3" xfId="9687" xr:uid="{00000000-0005-0000-0000-000061260000}"/>
    <cellStyle name="40% - Accent4 2 5 2 4 4" xfId="9688" xr:uid="{00000000-0005-0000-0000-000062260000}"/>
    <cellStyle name="40% - Accent4 2 5 2 4 4 2" xfId="9689" xr:uid="{00000000-0005-0000-0000-000063260000}"/>
    <cellStyle name="40% - Accent4 2 5 2 4 5" xfId="9690" xr:uid="{00000000-0005-0000-0000-000064260000}"/>
    <cellStyle name="40% - Accent4 2 5 2 5" xfId="9691" xr:uid="{00000000-0005-0000-0000-000065260000}"/>
    <cellStyle name="40% - Accent4 2 5 2 5 2" xfId="9692" xr:uid="{00000000-0005-0000-0000-000066260000}"/>
    <cellStyle name="40% - Accent4 2 5 2 5 2 2" xfId="9693" xr:uid="{00000000-0005-0000-0000-000067260000}"/>
    <cellStyle name="40% - Accent4 2 5 2 5 2 2 2" xfId="9694" xr:uid="{00000000-0005-0000-0000-000068260000}"/>
    <cellStyle name="40% - Accent4 2 5 2 5 2 3" xfId="9695" xr:uid="{00000000-0005-0000-0000-000069260000}"/>
    <cellStyle name="40% - Accent4 2 5 2 5 3" xfId="9696" xr:uid="{00000000-0005-0000-0000-00006A260000}"/>
    <cellStyle name="40% - Accent4 2 5 2 5 3 2" xfId="9697" xr:uid="{00000000-0005-0000-0000-00006B260000}"/>
    <cellStyle name="40% - Accent4 2 5 2 5 4" xfId="9698" xr:uid="{00000000-0005-0000-0000-00006C260000}"/>
    <cellStyle name="40% - Accent4 2 5 2 6" xfId="9699" xr:uid="{00000000-0005-0000-0000-00006D260000}"/>
    <cellStyle name="40% - Accent4 2 5 2 6 2" xfId="9700" xr:uid="{00000000-0005-0000-0000-00006E260000}"/>
    <cellStyle name="40% - Accent4 2 5 2 6 2 2" xfId="9701" xr:uid="{00000000-0005-0000-0000-00006F260000}"/>
    <cellStyle name="40% - Accent4 2 5 2 6 3" xfId="9702" xr:uid="{00000000-0005-0000-0000-000070260000}"/>
    <cellStyle name="40% - Accent4 2 5 2 7" xfId="9703" xr:uid="{00000000-0005-0000-0000-000071260000}"/>
    <cellStyle name="40% - Accent4 2 5 2 7 2" xfId="9704" xr:uid="{00000000-0005-0000-0000-000072260000}"/>
    <cellStyle name="40% - Accent4 2 5 2 8" xfId="9705" xr:uid="{00000000-0005-0000-0000-000073260000}"/>
    <cellStyle name="40% - Accent4 2 5 3" xfId="9706" xr:uid="{00000000-0005-0000-0000-000074260000}"/>
    <cellStyle name="40% - Accent4 2 5 3 2" xfId="9707" xr:uid="{00000000-0005-0000-0000-000075260000}"/>
    <cellStyle name="40% - Accent4 2 5 3 2 2" xfId="9708" xr:uid="{00000000-0005-0000-0000-000076260000}"/>
    <cellStyle name="40% - Accent4 2 5 3 2 2 2" xfId="9709" xr:uid="{00000000-0005-0000-0000-000077260000}"/>
    <cellStyle name="40% - Accent4 2 5 3 2 2 2 2" xfId="9710" xr:uid="{00000000-0005-0000-0000-000078260000}"/>
    <cellStyle name="40% - Accent4 2 5 3 2 2 2 2 2" xfId="9711" xr:uid="{00000000-0005-0000-0000-000079260000}"/>
    <cellStyle name="40% - Accent4 2 5 3 2 2 2 3" xfId="9712" xr:uid="{00000000-0005-0000-0000-00007A260000}"/>
    <cellStyle name="40% - Accent4 2 5 3 2 2 3" xfId="9713" xr:uid="{00000000-0005-0000-0000-00007B260000}"/>
    <cellStyle name="40% - Accent4 2 5 3 2 2 3 2" xfId="9714" xr:uid="{00000000-0005-0000-0000-00007C260000}"/>
    <cellStyle name="40% - Accent4 2 5 3 2 2 4" xfId="9715" xr:uid="{00000000-0005-0000-0000-00007D260000}"/>
    <cellStyle name="40% - Accent4 2 5 3 2 3" xfId="9716" xr:uid="{00000000-0005-0000-0000-00007E260000}"/>
    <cellStyle name="40% - Accent4 2 5 3 2 3 2" xfId="9717" xr:uid="{00000000-0005-0000-0000-00007F260000}"/>
    <cellStyle name="40% - Accent4 2 5 3 2 3 2 2" xfId="9718" xr:uid="{00000000-0005-0000-0000-000080260000}"/>
    <cellStyle name="40% - Accent4 2 5 3 2 3 3" xfId="9719" xr:uid="{00000000-0005-0000-0000-000081260000}"/>
    <cellStyle name="40% - Accent4 2 5 3 2 4" xfId="9720" xr:uid="{00000000-0005-0000-0000-000082260000}"/>
    <cellStyle name="40% - Accent4 2 5 3 2 4 2" xfId="9721" xr:uid="{00000000-0005-0000-0000-000083260000}"/>
    <cellStyle name="40% - Accent4 2 5 3 2 5" xfId="9722" xr:uid="{00000000-0005-0000-0000-000084260000}"/>
    <cellStyle name="40% - Accent4 2 5 3 3" xfId="9723" xr:uid="{00000000-0005-0000-0000-000085260000}"/>
    <cellStyle name="40% - Accent4 2 5 3 3 2" xfId="9724" xr:uid="{00000000-0005-0000-0000-000086260000}"/>
    <cellStyle name="40% - Accent4 2 5 3 3 2 2" xfId="9725" xr:uid="{00000000-0005-0000-0000-000087260000}"/>
    <cellStyle name="40% - Accent4 2 5 3 3 2 2 2" xfId="9726" xr:uid="{00000000-0005-0000-0000-000088260000}"/>
    <cellStyle name="40% - Accent4 2 5 3 3 2 2 2 2" xfId="9727" xr:uid="{00000000-0005-0000-0000-000089260000}"/>
    <cellStyle name="40% - Accent4 2 5 3 3 2 2 3" xfId="9728" xr:uid="{00000000-0005-0000-0000-00008A260000}"/>
    <cellStyle name="40% - Accent4 2 5 3 3 2 3" xfId="9729" xr:uid="{00000000-0005-0000-0000-00008B260000}"/>
    <cellStyle name="40% - Accent4 2 5 3 3 2 3 2" xfId="9730" xr:uid="{00000000-0005-0000-0000-00008C260000}"/>
    <cellStyle name="40% - Accent4 2 5 3 3 2 4" xfId="9731" xr:uid="{00000000-0005-0000-0000-00008D260000}"/>
    <cellStyle name="40% - Accent4 2 5 3 3 3" xfId="9732" xr:uid="{00000000-0005-0000-0000-00008E260000}"/>
    <cellStyle name="40% - Accent4 2 5 3 3 3 2" xfId="9733" xr:uid="{00000000-0005-0000-0000-00008F260000}"/>
    <cellStyle name="40% - Accent4 2 5 3 3 3 2 2" xfId="9734" xr:uid="{00000000-0005-0000-0000-000090260000}"/>
    <cellStyle name="40% - Accent4 2 5 3 3 3 3" xfId="9735" xr:uid="{00000000-0005-0000-0000-000091260000}"/>
    <cellStyle name="40% - Accent4 2 5 3 3 4" xfId="9736" xr:uid="{00000000-0005-0000-0000-000092260000}"/>
    <cellStyle name="40% - Accent4 2 5 3 3 4 2" xfId="9737" xr:uid="{00000000-0005-0000-0000-000093260000}"/>
    <cellStyle name="40% - Accent4 2 5 3 3 5" xfId="9738" xr:uid="{00000000-0005-0000-0000-000094260000}"/>
    <cellStyle name="40% - Accent4 2 5 3 4" xfId="9739" xr:uid="{00000000-0005-0000-0000-000095260000}"/>
    <cellStyle name="40% - Accent4 2 5 3 4 2" xfId="9740" xr:uid="{00000000-0005-0000-0000-000096260000}"/>
    <cellStyle name="40% - Accent4 2 5 3 4 2 2" xfId="9741" xr:uid="{00000000-0005-0000-0000-000097260000}"/>
    <cellStyle name="40% - Accent4 2 5 3 4 2 2 2" xfId="9742" xr:uid="{00000000-0005-0000-0000-000098260000}"/>
    <cellStyle name="40% - Accent4 2 5 3 4 2 3" xfId="9743" xr:uid="{00000000-0005-0000-0000-000099260000}"/>
    <cellStyle name="40% - Accent4 2 5 3 4 3" xfId="9744" xr:uid="{00000000-0005-0000-0000-00009A260000}"/>
    <cellStyle name="40% - Accent4 2 5 3 4 3 2" xfId="9745" xr:uid="{00000000-0005-0000-0000-00009B260000}"/>
    <cellStyle name="40% - Accent4 2 5 3 4 4" xfId="9746" xr:uid="{00000000-0005-0000-0000-00009C260000}"/>
    <cellStyle name="40% - Accent4 2 5 3 5" xfId="9747" xr:uid="{00000000-0005-0000-0000-00009D260000}"/>
    <cellStyle name="40% - Accent4 2 5 3 5 2" xfId="9748" xr:uid="{00000000-0005-0000-0000-00009E260000}"/>
    <cellStyle name="40% - Accent4 2 5 3 5 2 2" xfId="9749" xr:uid="{00000000-0005-0000-0000-00009F260000}"/>
    <cellStyle name="40% - Accent4 2 5 3 5 3" xfId="9750" xr:uid="{00000000-0005-0000-0000-0000A0260000}"/>
    <cellStyle name="40% - Accent4 2 5 3 6" xfId="9751" xr:uid="{00000000-0005-0000-0000-0000A1260000}"/>
    <cellStyle name="40% - Accent4 2 5 3 6 2" xfId="9752" xr:uid="{00000000-0005-0000-0000-0000A2260000}"/>
    <cellStyle name="40% - Accent4 2 5 3 7" xfId="9753" xr:uid="{00000000-0005-0000-0000-0000A3260000}"/>
    <cellStyle name="40% - Accent4 2 5 4" xfId="9754" xr:uid="{00000000-0005-0000-0000-0000A4260000}"/>
    <cellStyle name="40% - Accent4 2 5 4 2" xfId="9755" xr:uid="{00000000-0005-0000-0000-0000A5260000}"/>
    <cellStyle name="40% - Accent4 2 5 4 2 2" xfId="9756" xr:uid="{00000000-0005-0000-0000-0000A6260000}"/>
    <cellStyle name="40% - Accent4 2 5 4 2 2 2" xfId="9757" xr:uid="{00000000-0005-0000-0000-0000A7260000}"/>
    <cellStyle name="40% - Accent4 2 5 4 2 2 2 2" xfId="9758" xr:uid="{00000000-0005-0000-0000-0000A8260000}"/>
    <cellStyle name="40% - Accent4 2 5 4 2 2 3" xfId="9759" xr:uid="{00000000-0005-0000-0000-0000A9260000}"/>
    <cellStyle name="40% - Accent4 2 5 4 2 3" xfId="9760" xr:uid="{00000000-0005-0000-0000-0000AA260000}"/>
    <cellStyle name="40% - Accent4 2 5 4 2 3 2" xfId="9761" xr:uid="{00000000-0005-0000-0000-0000AB260000}"/>
    <cellStyle name="40% - Accent4 2 5 4 2 4" xfId="9762" xr:uid="{00000000-0005-0000-0000-0000AC260000}"/>
    <cellStyle name="40% - Accent4 2 5 4 3" xfId="9763" xr:uid="{00000000-0005-0000-0000-0000AD260000}"/>
    <cellStyle name="40% - Accent4 2 5 4 3 2" xfId="9764" xr:uid="{00000000-0005-0000-0000-0000AE260000}"/>
    <cellStyle name="40% - Accent4 2 5 4 3 2 2" xfId="9765" xr:uid="{00000000-0005-0000-0000-0000AF260000}"/>
    <cellStyle name="40% - Accent4 2 5 4 3 3" xfId="9766" xr:uid="{00000000-0005-0000-0000-0000B0260000}"/>
    <cellStyle name="40% - Accent4 2 5 4 4" xfId="9767" xr:uid="{00000000-0005-0000-0000-0000B1260000}"/>
    <cellStyle name="40% - Accent4 2 5 4 4 2" xfId="9768" xr:uid="{00000000-0005-0000-0000-0000B2260000}"/>
    <cellStyle name="40% - Accent4 2 5 4 5" xfId="9769" xr:uid="{00000000-0005-0000-0000-0000B3260000}"/>
    <cellStyle name="40% - Accent4 2 5 5" xfId="9770" xr:uid="{00000000-0005-0000-0000-0000B4260000}"/>
    <cellStyle name="40% - Accent4 2 5 5 2" xfId="9771" xr:uid="{00000000-0005-0000-0000-0000B5260000}"/>
    <cellStyle name="40% - Accent4 2 5 5 2 2" xfId="9772" xr:uid="{00000000-0005-0000-0000-0000B6260000}"/>
    <cellStyle name="40% - Accent4 2 5 5 2 2 2" xfId="9773" xr:uid="{00000000-0005-0000-0000-0000B7260000}"/>
    <cellStyle name="40% - Accent4 2 5 5 2 2 2 2" xfId="9774" xr:uid="{00000000-0005-0000-0000-0000B8260000}"/>
    <cellStyle name="40% - Accent4 2 5 5 2 2 3" xfId="9775" xr:uid="{00000000-0005-0000-0000-0000B9260000}"/>
    <cellStyle name="40% - Accent4 2 5 5 2 3" xfId="9776" xr:uid="{00000000-0005-0000-0000-0000BA260000}"/>
    <cellStyle name="40% - Accent4 2 5 5 2 3 2" xfId="9777" xr:uid="{00000000-0005-0000-0000-0000BB260000}"/>
    <cellStyle name="40% - Accent4 2 5 5 2 4" xfId="9778" xr:uid="{00000000-0005-0000-0000-0000BC260000}"/>
    <cellStyle name="40% - Accent4 2 5 5 3" xfId="9779" xr:uid="{00000000-0005-0000-0000-0000BD260000}"/>
    <cellStyle name="40% - Accent4 2 5 5 3 2" xfId="9780" xr:uid="{00000000-0005-0000-0000-0000BE260000}"/>
    <cellStyle name="40% - Accent4 2 5 5 3 2 2" xfId="9781" xr:uid="{00000000-0005-0000-0000-0000BF260000}"/>
    <cellStyle name="40% - Accent4 2 5 5 3 3" xfId="9782" xr:uid="{00000000-0005-0000-0000-0000C0260000}"/>
    <cellStyle name="40% - Accent4 2 5 5 4" xfId="9783" xr:uid="{00000000-0005-0000-0000-0000C1260000}"/>
    <cellStyle name="40% - Accent4 2 5 5 4 2" xfId="9784" xr:uid="{00000000-0005-0000-0000-0000C2260000}"/>
    <cellStyle name="40% - Accent4 2 5 5 5" xfId="9785" xr:uid="{00000000-0005-0000-0000-0000C3260000}"/>
    <cellStyle name="40% - Accent4 2 5 6" xfId="9786" xr:uid="{00000000-0005-0000-0000-0000C4260000}"/>
    <cellStyle name="40% - Accent4 2 5 6 2" xfId="9787" xr:uid="{00000000-0005-0000-0000-0000C5260000}"/>
    <cellStyle name="40% - Accent4 2 5 6 2 2" xfId="9788" xr:uid="{00000000-0005-0000-0000-0000C6260000}"/>
    <cellStyle name="40% - Accent4 2 5 6 2 2 2" xfId="9789" xr:uid="{00000000-0005-0000-0000-0000C7260000}"/>
    <cellStyle name="40% - Accent4 2 5 6 2 3" xfId="9790" xr:uid="{00000000-0005-0000-0000-0000C8260000}"/>
    <cellStyle name="40% - Accent4 2 5 6 3" xfId="9791" xr:uid="{00000000-0005-0000-0000-0000C9260000}"/>
    <cellStyle name="40% - Accent4 2 5 6 3 2" xfId="9792" xr:uid="{00000000-0005-0000-0000-0000CA260000}"/>
    <cellStyle name="40% - Accent4 2 5 6 4" xfId="9793" xr:uid="{00000000-0005-0000-0000-0000CB260000}"/>
    <cellStyle name="40% - Accent4 2 5 7" xfId="9794" xr:uid="{00000000-0005-0000-0000-0000CC260000}"/>
    <cellStyle name="40% - Accent4 2 5 7 2" xfId="9795" xr:uid="{00000000-0005-0000-0000-0000CD260000}"/>
    <cellStyle name="40% - Accent4 2 5 7 2 2" xfId="9796" xr:uid="{00000000-0005-0000-0000-0000CE260000}"/>
    <cellStyle name="40% - Accent4 2 5 7 3" xfId="9797" xr:uid="{00000000-0005-0000-0000-0000CF260000}"/>
    <cellStyle name="40% - Accent4 2 5 8" xfId="9798" xr:uid="{00000000-0005-0000-0000-0000D0260000}"/>
    <cellStyle name="40% - Accent4 2 5 8 2" xfId="9799" xr:uid="{00000000-0005-0000-0000-0000D1260000}"/>
    <cellStyle name="40% - Accent4 2 5 9" xfId="9800" xr:uid="{00000000-0005-0000-0000-0000D2260000}"/>
    <cellStyle name="40% - Accent4 2 6" xfId="9801" xr:uid="{00000000-0005-0000-0000-0000D3260000}"/>
    <cellStyle name="40% - Accent4 2 6 2" xfId="9802" xr:uid="{00000000-0005-0000-0000-0000D4260000}"/>
    <cellStyle name="40% - Accent4 2 6 2 2" xfId="9803" xr:uid="{00000000-0005-0000-0000-0000D5260000}"/>
    <cellStyle name="40% - Accent4 2 6 2 2 2" xfId="9804" xr:uid="{00000000-0005-0000-0000-0000D6260000}"/>
    <cellStyle name="40% - Accent4 2 6 2 2 2 2" xfId="9805" xr:uid="{00000000-0005-0000-0000-0000D7260000}"/>
    <cellStyle name="40% - Accent4 2 6 2 2 2 2 2" xfId="9806" xr:uid="{00000000-0005-0000-0000-0000D8260000}"/>
    <cellStyle name="40% - Accent4 2 6 2 2 2 2 2 2" xfId="9807" xr:uid="{00000000-0005-0000-0000-0000D9260000}"/>
    <cellStyle name="40% - Accent4 2 6 2 2 2 2 3" xfId="9808" xr:uid="{00000000-0005-0000-0000-0000DA260000}"/>
    <cellStyle name="40% - Accent4 2 6 2 2 2 3" xfId="9809" xr:uid="{00000000-0005-0000-0000-0000DB260000}"/>
    <cellStyle name="40% - Accent4 2 6 2 2 2 3 2" xfId="9810" xr:uid="{00000000-0005-0000-0000-0000DC260000}"/>
    <cellStyle name="40% - Accent4 2 6 2 2 2 4" xfId="9811" xr:uid="{00000000-0005-0000-0000-0000DD260000}"/>
    <cellStyle name="40% - Accent4 2 6 2 2 3" xfId="9812" xr:uid="{00000000-0005-0000-0000-0000DE260000}"/>
    <cellStyle name="40% - Accent4 2 6 2 2 3 2" xfId="9813" xr:uid="{00000000-0005-0000-0000-0000DF260000}"/>
    <cellStyle name="40% - Accent4 2 6 2 2 3 2 2" xfId="9814" xr:uid="{00000000-0005-0000-0000-0000E0260000}"/>
    <cellStyle name="40% - Accent4 2 6 2 2 3 3" xfId="9815" xr:uid="{00000000-0005-0000-0000-0000E1260000}"/>
    <cellStyle name="40% - Accent4 2 6 2 2 4" xfId="9816" xr:uid="{00000000-0005-0000-0000-0000E2260000}"/>
    <cellStyle name="40% - Accent4 2 6 2 2 4 2" xfId="9817" xr:uid="{00000000-0005-0000-0000-0000E3260000}"/>
    <cellStyle name="40% - Accent4 2 6 2 2 5" xfId="9818" xr:uid="{00000000-0005-0000-0000-0000E4260000}"/>
    <cellStyle name="40% - Accent4 2 6 2 3" xfId="9819" xr:uid="{00000000-0005-0000-0000-0000E5260000}"/>
    <cellStyle name="40% - Accent4 2 6 2 3 2" xfId="9820" xr:uid="{00000000-0005-0000-0000-0000E6260000}"/>
    <cellStyle name="40% - Accent4 2 6 2 3 2 2" xfId="9821" xr:uid="{00000000-0005-0000-0000-0000E7260000}"/>
    <cellStyle name="40% - Accent4 2 6 2 3 2 2 2" xfId="9822" xr:uid="{00000000-0005-0000-0000-0000E8260000}"/>
    <cellStyle name="40% - Accent4 2 6 2 3 2 2 2 2" xfId="9823" xr:uid="{00000000-0005-0000-0000-0000E9260000}"/>
    <cellStyle name="40% - Accent4 2 6 2 3 2 2 3" xfId="9824" xr:uid="{00000000-0005-0000-0000-0000EA260000}"/>
    <cellStyle name="40% - Accent4 2 6 2 3 2 3" xfId="9825" xr:uid="{00000000-0005-0000-0000-0000EB260000}"/>
    <cellStyle name="40% - Accent4 2 6 2 3 2 3 2" xfId="9826" xr:uid="{00000000-0005-0000-0000-0000EC260000}"/>
    <cellStyle name="40% - Accent4 2 6 2 3 2 4" xfId="9827" xr:uid="{00000000-0005-0000-0000-0000ED260000}"/>
    <cellStyle name="40% - Accent4 2 6 2 3 3" xfId="9828" xr:uid="{00000000-0005-0000-0000-0000EE260000}"/>
    <cellStyle name="40% - Accent4 2 6 2 3 3 2" xfId="9829" xr:uid="{00000000-0005-0000-0000-0000EF260000}"/>
    <cellStyle name="40% - Accent4 2 6 2 3 3 2 2" xfId="9830" xr:uid="{00000000-0005-0000-0000-0000F0260000}"/>
    <cellStyle name="40% - Accent4 2 6 2 3 3 3" xfId="9831" xr:uid="{00000000-0005-0000-0000-0000F1260000}"/>
    <cellStyle name="40% - Accent4 2 6 2 3 4" xfId="9832" xr:uid="{00000000-0005-0000-0000-0000F2260000}"/>
    <cellStyle name="40% - Accent4 2 6 2 3 4 2" xfId="9833" xr:uid="{00000000-0005-0000-0000-0000F3260000}"/>
    <cellStyle name="40% - Accent4 2 6 2 3 5" xfId="9834" xr:uid="{00000000-0005-0000-0000-0000F4260000}"/>
    <cellStyle name="40% - Accent4 2 6 2 4" xfId="9835" xr:uid="{00000000-0005-0000-0000-0000F5260000}"/>
    <cellStyle name="40% - Accent4 2 6 2 4 2" xfId="9836" xr:uid="{00000000-0005-0000-0000-0000F6260000}"/>
    <cellStyle name="40% - Accent4 2 6 2 4 2 2" xfId="9837" xr:uid="{00000000-0005-0000-0000-0000F7260000}"/>
    <cellStyle name="40% - Accent4 2 6 2 4 2 2 2" xfId="9838" xr:uid="{00000000-0005-0000-0000-0000F8260000}"/>
    <cellStyle name="40% - Accent4 2 6 2 4 2 3" xfId="9839" xr:uid="{00000000-0005-0000-0000-0000F9260000}"/>
    <cellStyle name="40% - Accent4 2 6 2 4 3" xfId="9840" xr:uid="{00000000-0005-0000-0000-0000FA260000}"/>
    <cellStyle name="40% - Accent4 2 6 2 4 3 2" xfId="9841" xr:uid="{00000000-0005-0000-0000-0000FB260000}"/>
    <cellStyle name="40% - Accent4 2 6 2 4 4" xfId="9842" xr:uid="{00000000-0005-0000-0000-0000FC260000}"/>
    <cellStyle name="40% - Accent4 2 6 2 5" xfId="9843" xr:uid="{00000000-0005-0000-0000-0000FD260000}"/>
    <cellStyle name="40% - Accent4 2 6 2 5 2" xfId="9844" xr:uid="{00000000-0005-0000-0000-0000FE260000}"/>
    <cellStyle name="40% - Accent4 2 6 2 5 2 2" xfId="9845" xr:uid="{00000000-0005-0000-0000-0000FF260000}"/>
    <cellStyle name="40% - Accent4 2 6 2 5 3" xfId="9846" xr:uid="{00000000-0005-0000-0000-000000270000}"/>
    <cellStyle name="40% - Accent4 2 6 2 6" xfId="9847" xr:uid="{00000000-0005-0000-0000-000001270000}"/>
    <cellStyle name="40% - Accent4 2 6 2 6 2" xfId="9848" xr:uid="{00000000-0005-0000-0000-000002270000}"/>
    <cellStyle name="40% - Accent4 2 6 2 7" xfId="9849" xr:uid="{00000000-0005-0000-0000-000003270000}"/>
    <cellStyle name="40% - Accent4 2 6 3" xfId="9850" xr:uid="{00000000-0005-0000-0000-000004270000}"/>
    <cellStyle name="40% - Accent4 2 6 3 2" xfId="9851" xr:uid="{00000000-0005-0000-0000-000005270000}"/>
    <cellStyle name="40% - Accent4 2 6 3 2 2" xfId="9852" xr:uid="{00000000-0005-0000-0000-000006270000}"/>
    <cellStyle name="40% - Accent4 2 6 3 2 2 2" xfId="9853" xr:uid="{00000000-0005-0000-0000-000007270000}"/>
    <cellStyle name="40% - Accent4 2 6 3 2 2 2 2" xfId="9854" xr:uid="{00000000-0005-0000-0000-000008270000}"/>
    <cellStyle name="40% - Accent4 2 6 3 2 2 3" xfId="9855" xr:uid="{00000000-0005-0000-0000-000009270000}"/>
    <cellStyle name="40% - Accent4 2 6 3 2 3" xfId="9856" xr:uid="{00000000-0005-0000-0000-00000A270000}"/>
    <cellStyle name="40% - Accent4 2 6 3 2 3 2" xfId="9857" xr:uid="{00000000-0005-0000-0000-00000B270000}"/>
    <cellStyle name="40% - Accent4 2 6 3 2 4" xfId="9858" xr:uid="{00000000-0005-0000-0000-00000C270000}"/>
    <cellStyle name="40% - Accent4 2 6 3 3" xfId="9859" xr:uid="{00000000-0005-0000-0000-00000D270000}"/>
    <cellStyle name="40% - Accent4 2 6 3 3 2" xfId="9860" xr:uid="{00000000-0005-0000-0000-00000E270000}"/>
    <cellStyle name="40% - Accent4 2 6 3 3 2 2" xfId="9861" xr:uid="{00000000-0005-0000-0000-00000F270000}"/>
    <cellStyle name="40% - Accent4 2 6 3 3 3" xfId="9862" xr:uid="{00000000-0005-0000-0000-000010270000}"/>
    <cellStyle name="40% - Accent4 2 6 3 4" xfId="9863" xr:uid="{00000000-0005-0000-0000-000011270000}"/>
    <cellStyle name="40% - Accent4 2 6 3 4 2" xfId="9864" xr:uid="{00000000-0005-0000-0000-000012270000}"/>
    <cellStyle name="40% - Accent4 2 6 3 5" xfId="9865" xr:uid="{00000000-0005-0000-0000-000013270000}"/>
    <cellStyle name="40% - Accent4 2 6 4" xfId="9866" xr:uid="{00000000-0005-0000-0000-000014270000}"/>
    <cellStyle name="40% - Accent4 2 6 4 2" xfId="9867" xr:uid="{00000000-0005-0000-0000-000015270000}"/>
    <cellStyle name="40% - Accent4 2 6 4 2 2" xfId="9868" xr:uid="{00000000-0005-0000-0000-000016270000}"/>
    <cellStyle name="40% - Accent4 2 6 4 2 2 2" xfId="9869" xr:uid="{00000000-0005-0000-0000-000017270000}"/>
    <cellStyle name="40% - Accent4 2 6 4 2 2 2 2" xfId="9870" xr:uid="{00000000-0005-0000-0000-000018270000}"/>
    <cellStyle name="40% - Accent4 2 6 4 2 2 3" xfId="9871" xr:uid="{00000000-0005-0000-0000-000019270000}"/>
    <cellStyle name="40% - Accent4 2 6 4 2 3" xfId="9872" xr:uid="{00000000-0005-0000-0000-00001A270000}"/>
    <cellStyle name="40% - Accent4 2 6 4 2 3 2" xfId="9873" xr:uid="{00000000-0005-0000-0000-00001B270000}"/>
    <cellStyle name="40% - Accent4 2 6 4 2 4" xfId="9874" xr:uid="{00000000-0005-0000-0000-00001C270000}"/>
    <cellStyle name="40% - Accent4 2 6 4 3" xfId="9875" xr:uid="{00000000-0005-0000-0000-00001D270000}"/>
    <cellStyle name="40% - Accent4 2 6 4 3 2" xfId="9876" xr:uid="{00000000-0005-0000-0000-00001E270000}"/>
    <cellStyle name="40% - Accent4 2 6 4 3 2 2" xfId="9877" xr:uid="{00000000-0005-0000-0000-00001F270000}"/>
    <cellStyle name="40% - Accent4 2 6 4 3 3" xfId="9878" xr:uid="{00000000-0005-0000-0000-000020270000}"/>
    <cellStyle name="40% - Accent4 2 6 4 4" xfId="9879" xr:uid="{00000000-0005-0000-0000-000021270000}"/>
    <cellStyle name="40% - Accent4 2 6 4 4 2" xfId="9880" xr:uid="{00000000-0005-0000-0000-000022270000}"/>
    <cellStyle name="40% - Accent4 2 6 4 5" xfId="9881" xr:uid="{00000000-0005-0000-0000-000023270000}"/>
    <cellStyle name="40% - Accent4 2 6 5" xfId="9882" xr:uid="{00000000-0005-0000-0000-000024270000}"/>
    <cellStyle name="40% - Accent4 2 6 5 2" xfId="9883" xr:uid="{00000000-0005-0000-0000-000025270000}"/>
    <cellStyle name="40% - Accent4 2 6 5 2 2" xfId="9884" xr:uid="{00000000-0005-0000-0000-000026270000}"/>
    <cellStyle name="40% - Accent4 2 6 5 2 2 2" xfId="9885" xr:uid="{00000000-0005-0000-0000-000027270000}"/>
    <cellStyle name="40% - Accent4 2 6 5 2 3" xfId="9886" xr:uid="{00000000-0005-0000-0000-000028270000}"/>
    <cellStyle name="40% - Accent4 2 6 5 3" xfId="9887" xr:uid="{00000000-0005-0000-0000-000029270000}"/>
    <cellStyle name="40% - Accent4 2 6 5 3 2" xfId="9888" xr:uid="{00000000-0005-0000-0000-00002A270000}"/>
    <cellStyle name="40% - Accent4 2 6 5 4" xfId="9889" xr:uid="{00000000-0005-0000-0000-00002B270000}"/>
    <cellStyle name="40% - Accent4 2 6 6" xfId="9890" xr:uid="{00000000-0005-0000-0000-00002C270000}"/>
    <cellStyle name="40% - Accent4 2 6 6 2" xfId="9891" xr:uid="{00000000-0005-0000-0000-00002D270000}"/>
    <cellStyle name="40% - Accent4 2 6 6 2 2" xfId="9892" xr:uid="{00000000-0005-0000-0000-00002E270000}"/>
    <cellStyle name="40% - Accent4 2 6 6 3" xfId="9893" xr:uid="{00000000-0005-0000-0000-00002F270000}"/>
    <cellStyle name="40% - Accent4 2 6 7" xfId="9894" xr:uid="{00000000-0005-0000-0000-000030270000}"/>
    <cellStyle name="40% - Accent4 2 6 7 2" xfId="9895" xr:uid="{00000000-0005-0000-0000-000031270000}"/>
    <cellStyle name="40% - Accent4 2 6 8" xfId="9896" xr:uid="{00000000-0005-0000-0000-000032270000}"/>
    <cellStyle name="40% - Accent4 2 7" xfId="9897" xr:uid="{00000000-0005-0000-0000-000033270000}"/>
    <cellStyle name="40% - Accent4 2 7 2" xfId="9898" xr:uid="{00000000-0005-0000-0000-000034270000}"/>
    <cellStyle name="40% - Accent4 2 7 2 2" xfId="9899" xr:uid="{00000000-0005-0000-0000-000035270000}"/>
    <cellStyle name="40% - Accent4 2 7 2 2 2" xfId="9900" xr:uid="{00000000-0005-0000-0000-000036270000}"/>
    <cellStyle name="40% - Accent4 2 7 2 2 2 2" xfId="9901" xr:uid="{00000000-0005-0000-0000-000037270000}"/>
    <cellStyle name="40% - Accent4 2 7 2 2 2 2 2" xfId="9902" xr:uid="{00000000-0005-0000-0000-000038270000}"/>
    <cellStyle name="40% - Accent4 2 7 2 2 2 3" xfId="9903" xr:uid="{00000000-0005-0000-0000-000039270000}"/>
    <cellStyle name="40% - Accent4 2 7 2 2 3" xfId="9904" xr:uid="{00000000-0005-0000-0000-00003A270000}"/>
    <cellStyle name="40% - Accent4 2 7 2 2 3 2" xfId="9905" xr:uid="{00000000-0005-0000-0000-00003B270000}"/>
    <cellStyle name="40% - Accent4 2 7 2 2 4" xfId="9906" xr:uid="{00000000-0005-0000-0000-00003C270000}"/>
    <cellStyle name="40% - Accent4 2 7 2 3" xfId="9907" xr:uid="{00000000-0005-0000-0000-00003D270000}"/>
    <cellStyle name="40% - Accent4 2 7 2 3 2" xfId="9908" xr:uid="{00000000-0005-0000-0000-00003E270000}"/>
    <cellStyle name="40% - Accent4 2 7 2 3 2 2" xfId="9909" xr:uid="{00000000-0005-0000-0000-00003F270000}"/>
    <cellStyle name="40% - Accent4 2 7 2 3 3" xfId="9910" xr:uid="{00000000-0005-0000-0000-000040270000}"/>
    <cellStyle name="40% - Accent4 2 7 2 4" xfId="9911" xr:uid="{00000000-0005-0000-0000-000041270000}"/>
    <cellStyle name="40% - Accent4 2 7 2 4 2" xfId="9912" xr:uid="{00000000-0005-0000-0000-000042270000}"/>
    <cellStyle name="40% - Accent4 2 7 2 5" xfId="9913" xr:uid="{00000000-0005-0000-0000-000043270000}"/>
    <cellStyle name="40% - Accent4 2 7 3" xfId="9914" xr:uid="{00000000-0005-0000-0000-000044270000}"/>
    <cellStyle name="40% - Accent4 2 7 3 2" xfId="9915" xr:uid="{00000000-0005-0000-0000-000045270000}"/>
    <cellStyle name="40% - Accent4 2 7 3 2 2" xfId="9916" xr:uid="{00000000-0005-0000-0000-000046270000}"/>
    <cellStyle name="40% - Accent4 2 7 3 2 2 2" xfId="9917" xr:uid="{00000000-0005-0000-0000-000047270000}"/>
    <cellStyle name="40% - Accent4 2 7 3 2 2 2 2" xfId="9918" xr:uid="{00000000-0005-0000-0000-000048270000}"/>
    <cellStyle name="40% - Accent4 2 7 3 2 2 3" xfId="9919" xr:uid="{00000000-0005-0000-0000-000049270000}"/>
    <cellStyle name="40% - Accent4 2 7 3 2 3" xfId="9920" xr:uid="{00000000-0005-0000-0000-00004A270000}"/>
    <cellStyle name="40% - Accent4 2 7 3 2 3 2" xfId="9921" xr:uid="{00000000-0005-0000-0000-00004B270000}"/>
    <cellStyle name="40% - Accent4 2 7 3 2 4" xfId="9922" xr:uid="{00000000-0005-0000-0000-00004C270000}"/>
    <cellStyle name="40% - Accent4 2 7 3 3" xfId="9923" xr:uid="{00000000-0005-0000-0000-00004D270000}"/>
    <cellStyle name="40% - Accent4 2 7 3 3 2" xfId="9924" xr:uid="{00000000-0005-0000-0000-00004E270000}"/>
    <cellStyle name="40% - Accent4 2 7 3 3 2 2" xfId="9925" xr:uid="{00000000-0005-0000-0000-00004F270000}"/>
    <cellStyle name="40% - Accent4 2 7 3 3 3" xfId="9926" xr:uid="{00000000-0005-0000-0000-000050270000}"/>
    <cellStyle name="40% - Accent4 2 7 3 4" xfId="9927" xr:uid="{00000000-0005-0000-0000-000051270000}"/>
    <cellStyle name="40% - Accent4 2 7 3 4 2" xfId="9928" xr:uid="{00000000-0005-0000-0000-000052270000}"/>
    <cellStyle name="40% - Accent4 2 7 3 5" xfId="9929" xr:uid="{00000000-0005-0000-0000-000053270000}"/>
    <cellStyle name="40% - Accent4 2 7 4" xfId="9930" xr:uid="{00000000-0005-0000-0000-000054270000}"/>
    <cellStyle name="40% - Accent4 2 7 4 2" xfId="9931" xr:uid="{00000000-0005-0000-0000-000055270000}"/>
    <cellStyle name="40% - Accent4 2 7 4 2 2" xfId="9932" xr:uid="{00000000-0005-0000-0000-000056270000}"/>
    <cellStyle name="40% - Accent4 2 7 4 2 2 2" xfId="9933" xr:uid="{00000000-0005-0000-0000-000057270000}"/>
    <cellStyle name="40% - Accent4 2 7 4 2 3" xfId="9934" xr:uid="{00000000-0005-0000-0000-000058270000}"/>
    <cellStyle name="40% - Accent4 2 7 4 3" xfId="9935" xr:uid="{00000000-0005-0000-0000-000059270000}"/>
    <cellStyle name="40% - Accent4 2 7 4 3 2" xfId="9936" xr:uid="{00000000-0005-0000-0000-00005A270000}"/>
    <cellStyle name="40% - Accent4 2 7 4 4" xfId="9937" xr:uid="{00000000-0005-0000-0000-00005B270000}"/>
    <cellStyle name="40% - Accent4 2 7 5" xfId="9938" xr:uid="{00000000-0005-0000-0000-00005C270000}"/>
    <cellStyle name="40% - Accent4 2 7 5 2" xfId="9939" xr:uid="{00000000-0005-0000-0000-00005D270000}"/>
    <cellStyle name="40% - Accent4 2 7 5 2 2" xfId="9940" xr:uid="{00000000-0005-0000-0000-00005E270000}"/>
    <cellStyle name="40% - Accent4 2 7 5 3" xfId="9941" xr:uid="{00000000-0005-0000-0000-00005F270000}"/>
    <cellStyle name="40% - Accent4 2 7 6" xfId="9942" xr:uid="{00000000-0005-0000-0000-000060270000}"/>
    <cellStyle name="40% - Accent4 2 7 6 2" xfId="9943" xr:uid="{00000000-0005-0000-0000-000061270000}"/>
    <cellStyle name="40% - Accent4 2 7 7" xfId="9944" xr:uid="{00000000-0005-0000-0000-000062270000}"/>
    <cellStyle name="40% - Accent4 2 8" xfId="9945" xr:uid="{00000000-0005-0000-0000-000063270000}"/>
    <cellStyle name="40% - Accent4 2 8 2" xfId="9946" xr:uid="{00000000-0005-0000-0000-000064270000}"/>
    <cellStyle name="40% - Accent4 2 8 2 2" xfId="9947" xr:uid="{00000000-0005-0000-0000-000065270000}"/>
    <cellStyle name="40% - Accent4 2 8 2 2 2" xfId="9948" xr:uid="{00000000-0005-0000-0000-000066270000}"/>
    <cellStyle name="40% - Accent4 2 8 2 2 2 2" xfId="9949" xr:uid="{00000000-0005-0000-0000-000067270000}"/>
    <cellStyle name="40% - Accent4 2 8 2 2 3" xfId="9950" xr:uid="{00000000-0005-0000-0000-000068270000}"/>
    <cellStyle name="40% - Accent4 2 8 2 3" xfId="9951" xr:uid="{00000000-0005-0000-0000-000069270000}"/>
    <cellStyle name="40% - Accent4 2 8 2 3 2" xfId="9952" xr:uid="{00000000-0005-0000-0000-00006A270000}"/>
    <cellStyle name="40% - Accent4 2 8 2 4" xfId="9953" xr:uid="{00000000-0005-0000-0000-00006B270000}"/>
    <cellStyle name="40% - Accent4 2 8 3" xfId="9954" xr:uid="{00000000-0005-0000-0000-00006C270000}"/>
    <cellStyle name="40% - Accent4 2 8 3 2" xfId="9955" xr:uid="{00000000-0005-0000-0000-00006D270000}"/>
    <cellStyle name="40% - Accent4 2 8 3 2 2" xfId="9956" xr:uid="{00000000-0005-0000-0000-00006E270000}"/>
    <cellStyle name="40% - Accent4 2 8 3 3" xfId="9957" xr:uid="{00000000-0005-0000-0000-00006F270000}"/>
    <cellStyle name="40% - Accent4 2 8 4" xfId="9958" xr:uid="{00000000-0005-0000-0000-000070270000}"/>
    <cellStyle name="40% - Accent4 2 8 4 2" xfId="9959" xr:uid="{00000000-0005-0000-0000-000071270000}"/>
    <cellStyle name="40% - Accent4 2 8 5" xfId="9960" xr:uid="{00000000-0005-0000-0000-000072270000}"/>
    <cellStyle name="40% - Accent4 2 9" xfId="9961" xr:uid="{00000000-0005-0000-0000-000073270000}"/>
    <cellStyle name="40% - Accent4 2 9 2" xfId="9962" xr:uid="{00000000-0005-0000-0000-000074270000}"/>
    <cellStyle name="40% - Accent4 2 9 2 2" xfId="9963" xr:uid="{00000000-0005-0000-0000-000075270000}"/>
    <cellStyle name="40% - Accent4 2 9 2 2 2" xfId="9964" xr:uid="{00000000-0005-0000-0000-000076270000}"/>
    <cellStyle name="40% - Accent4 2 9 2 2 2 2" xfId="9965" xr:uid="{00000000-0005-0000-0000-000077270000}"/>
    <cellStyle name="40% - Accent4 2 9 2 2 3" xfId="9966" xr:uid="{00000000-0005-0000-0000-000078270000}"/>
    <cellStyle name="40% - Accent4 2 9 2 3" xfId="9967" xr:uid="{00000000-0005-0000-0000-000079270000}"/>
    <cellStyle name="40% - Accent4 2 9 2 3 2" xfId="9968" xr:uid="{00000000-0005-0000-0000-00007A270000}"/>
    <cellStyle name="40% - Accent4 2 9 2 4" xfId="9969" xr:uid="{00000000-0005-0000-0000-00007B270000}"/>
    <cellStyle name="40% - Accent4 2 9 3" xfId="9970" xr:uid="{00000000-0005-0000-0000-00007C270000}"/>
    <cellStyle name="40% - Accent4 2 9 3 2" xfId="9971" xr:uid="{00000000-0005-0000-0000-00007D270000}"/>
    <cellStyle name="40% - Accent4 2 9 3 2 2" xfId="9972" xr:uid="{00000000-0005-0000-0000-00007E270000}"/>
    <cellStyle name="40% - Accent4 2 9 3 3" xfId="9973" xr:uid="{00000000-0005-0000-0000-00007F270000}"/>
    <cellStyle name="40% - Accent4 2 9 4" xfId="9974" xr:uid="{00000000-0005-0000-0000-000080270000}"/>
    <cellStyle name="40% - Accent4 2 9 4 2" xfId="9975" xr:uid="{00000000-0005-0000-0000-000081270000}"/>
    <cellStyle name="40% - Accent4 2 9 5" xfId="9976" xr:uid="{00000000-0005-0000-0000-000082270000}"/>
    <cellStyle name="40% - Accent4 3" xfId="9977" xr:uid="{00000000-0005-0000-0000-000083270000}"/>
    <cellStyle name="40% - Accent4 3 2" xfId="9978" xr:uid="{00000000-0005-0000-0000-000084270000}"/>
    <cellStyle name="40% - Accent4 3 2 2" xfId="9979" xr:uid="{00000000-0005-0000-0000-000085270000}"/>
    <cellStyle name="40% - Accent4 3 2 2 2" xfId="9980" xr:uid="{00000000-0005-0000-0000-000086270000}"/>
    <cellStyle name="40% - Accent4 3 2 2 2 2" xfId="9981" xr:uid="{00000000-0005-0000-0000-000087270000}"/>
    <cellStyle name="40% - Accent4 3 2 2 2 2 2" xfId="9982" xr:uid="{00000000-0005-0000-0000-000088270000}"/>
    <cellStyle name="40% - Accent4 3 2 2 2 2 2 2" xfId="9983" xr:uid="{00000000-0005-0000-0000-000089270000}"/>
    <cellStyle name="40% - Accent4 3 2 2 2 2 2 2 2" xfId="9984" xr:uid="{00000000-0005-0000-0000-00008A270000}"/>
    <cellStyle name="40% - Accent4 3 2 2 2 2 2 2 2 2" xfId="9985" xr:uid="{00000000-0005-0000-0000-00008B270000}"/>
    <cellStyle name="40% - Accent4 3 2 2 2 2 2 2 3" xfId="9986" xr:uid="{00000000-0005-0000-0000-00008C270000}"/>
    <cellStyle name="40% - Accent4 3 2 2 2 2 2 3" xfId="9987" xr:uid="{00000000-0005-0000-0000-00008D270000}"/>
    <cellStyle name="40% - Accent4 3 2 2 2 2 2 3 2" xfId="9988" xr:uid="{00000000-0005-0000-0000-00008E270000}"/>
    <cellStyle name="40% - Accent4 3 2 2 2 2 2 4" xfId="9989" xr:uid="{00000000-0005-0000-0000-00008F270000}"/>
    <cellStyle name="40% - Accent4 3 2 2 2 2 3" xfId="9990" xr:uid="{00000000-0005-0000-0000-000090270000}"/>
    <cellStyle name="40% - Accent4 3 2 2 2 2 3 2" xfId="9991" xr:uid="{00000000-0005-0000-0000-000091270000}"/>
    <cellStyle name="40% - Accent4 3 2 2 2 2 3 2 2" xfId="9992" xr:uid="{00000000-0005-0000-0000-000092270000}"/>
    <cellStyle name="40% - Accent4 3 2 2 2 2 3 3" xfId="9993" xr:uid="{00000000-0005-0000-0000-000093270000}"/>
    <cellStyle name="40% - Accent4 3 2 2 2 2 4" xfId="9994" xr:uid="{00000000-0005-0000-0000-000094270000}"/>
    <cellStyle name="40% - Accent4 3 2 2 2 2 4 2" xfId="9995" xr:uid="{00000000-0005-0000-0000-000095270000}"/>
    <cellStyle name="40% - Accent4 3 2 2 2 2 5" xfId="9996" xr:uid="{00000000-0005-0000-0000-000096270000}"/>
    <cellStyle name="40% - Accent4 3 2 2 2 3" xfId="9997" xr:uid="{00000000-0005-0000-0000-000097270000}"/>
    <cellStyle name="40% - Accent4 3 2 2 2 3 2" xfId="9998" xr:uid="{00000000-0005-0000-0000-000098270000}"/>
    <cellStyle name="40% - Accent4 3 2 2 2 3 2 2" xfId="9999" xr:uid="{00000000-0005-0000-0000-000099270000}"/>
    <cellStyle name="40% - Accent4 3 2 2 2 3 2 2 2" xfId="10000" xr:uid="{00000000-0005-0000-0000-00009A270000}"/>
    <cellStyle name="40% - Accent4 3 2 2 2 3 2 2 2 2" xfId="10001" xr:uid="{00000000-0005-0000-0000-00009B270000}"/>
    <cellStyle name="40% - Accent4 3 2 2 2 3 2 2 3" xfId="10002" xr:uid="{00000000-0005-0000-0000-00009C270000}"/>
    <cellStyle name="40% - Accent4 3 2 2 2 3 2 3" xfId="10003" xr:uid="{00000000-0005-0000-0000-00009D270000}"/>
    <cellStyle name="40% - Accent4 3 2 2 2 3 2 3 2" xfId="10004" xr:uid="{00000000-0005-0000-0000-00009E270000}"/>
    <cellStyle name="40% - Accent4 3 2 2 2 3 2 4" xfId="10005" xr:uid="{00000000-0005-0000-0000-00009F270000}"/>
    <cellStyle name="40% - Accent4 3 2 2 2 3 3" xfId="10006" xr:uid="{00000000-0005-0000-0000-0000A0270000}"/>
    <cellStyle name="40% - Accent4 3 2 2 2 3 3 2" xfId="10007" xr:uid="{00000000-0005-0000-0000-0000A1270000}"/>
    <cellStyle name="40% - Accent4 3 2 2 2 3 3 2 2" xfId="10008" xr:uid="{00000000-0005-0000-0000-0000A2270000}"/>
    <cellStyle name="40% - Accent4 3 2 2 2 3 3 3" xfId="10009" xr:uid="{00000000-0005-0000-0000-0000A3270000}"/>
    <cellStyle name="40% - Accent4 3 2 2 2 3 4" xfId="10010" xr:uid="{00000000-0005-0000-0000-0000A4270000}"/>
    <cellStyle name="40% - Accent4 3 2 2 2 3 4 2" xfId="10011" xr:uid="{00000000-0005-0000-0000-0000A5270000}"/>
    <cellStyle name="40% - Accent4 3 2 2 2 3 5" xfId="10012" xr:uid="{00000000-0005-0000-0000-0000A6270000}"/>
    <cellStyle name="40% - Accent4 3 2 2 2 4" xfId="10013" xr:uid="{00000000-0005-0000-0000-0000A7270000}"/>
    <cellStyle name="40% - Accent4 3 2 2 2 4 2" xfId="10014" xr:uid="{00000000-0005-0000-0000-0000A8270000}"/>
    <cellStyle name="40% - Accent4 3 2 2 2 4 2 2" xfId="10015" xr:uid="{00000000-0005-0000-0000-0000A9270000}"/>
    <cellStyle name="40% - Accent4 3 2 2 2 4 2 2 2" xfId="10016" xr:uid="{00000000-0005-0000-0000-0000AA270000}"/>
    <cellStyle name="40% - Accent4 3 2 2 2 4 2 3" xfId="10017" xr:uid="{00000000-0005-0000-0000-0000AB270000}"/>
    <cellStyle name="40% - Accent4 3 2 2 2 4 3" xfId="10018" xr:uid="{00000000-0005-0000-0000-0000AC270000}"/>
    <cellStyle name="40% - Accent4 3 2 2 2 4 3 2" xfId="10019" xr:uid="{00000000-0005-0000-0000-0000AD270000}"/>
    <cellStyle name="40% - Accent4 3 2 2 2 4 4" xfId="10020" xr:uid="{00000000-0005-0000-0000-0000AE270000}"/>
    <cellStyle name="40% - Accent4 3 2 2 2 5" xfId="10021" xr:uid="{00000000-0005-0000-0000-0000AF270000}"/>
    <cellStyle name="40% - Accent4 3 2 2 2 5 2" xfId="10022" xr:uid="{00000000-0005-0000-0000-0000B0270000}"/>
    <cellStyle name="40% - Accent4 3 2 2 2 5 2 2" xfId="10023" xr:uid="{00000000-0005-0000-0000-0000B1270000}"/>
    <cellStyle name="40% - Accent4 3 2 2 2 5 3" xfId="10024" xr:uid="{00000000-0005-0000-0000-0000B2270000}"/>
    <cellStyle name="40% - Accent4 3 2 2 2 6" xfId="10025" xr:uid="{00000000-0005-0000-0000-0000B3270000}"/>
    <cellStyle name="40% - Accent4 3 2 2 2 6 2" xfId="10026" xr:uid="{00000000-0005-0000-0000-0000B4270000}"/>
    <cellStyle name="40% - Accent4 3 2 2 2 7" xfId="10027" xr:uid="{00000000-0005-0000-0000-0000B5270000}"/>
    <cellStyle name="40% - Accent4 3 2 2 3" xfId="10028" xr:uid="{00000000-0005-0000-0000-0000B6270000}"/>
    <cellStyle name="40% - Accent4 3 2 2 3 2" xfId="10029" xr:uid="{00000000-0005-0000-0000-0000B7270000}"/>
    <cellStyle name="40% - Accent4 3 2 2 3 2 2" xfId="10030" xr:uid="{00000000-0005-0000-0000-0000B8270000}"/>
    <cellStyle name="40% - Accent4 3 2 2 3 2 2 2" xfId="10031" xr:uid="{00000000-0005-0000-0000-0000B9270000}"/>
    <cellStyle name="40% - Accent4 3 2 2 3 2 2 2 2" xfId="10032" xr:uid="{00000000-0005-0000-0000-0000BA270000}"/>
    <cellStyle name="40% - Accent4 3 2 2 3 2 2 3" xfId="10033" xr:uid="{00000000-0005-0000-0000-0000BB270000}"/>
    <cellStyle name="40% - Accent4 3 2 2 3 2 3" xfId="10034" xr:uid="{00000000-0005-0000-0000-0000BC270000}"/>
    <cellStyle name="40% - Accent4 3 2 2 3 2 3 2" xfId="10035" xr:uid="{00000000-0005-0000-0000-0000BD270000}"/>
    <cellStyle name="40% - Accent4 3 2 2 3 2 4" xfId="10036" xr:uid="{00000000-0005-0000-0000-0000BE270000}"/>
    <cellStyle name="40% - Accent4 3 2 2 3 3" xfId="10037" xr:uid="{00000000-0005-0000-0000-0000BF270000}"/>
    <cellStyle name="40% - Accent4 3 2 2 3 3 2" xfId="10038" xr:uid="{00000000-0005-0000-0000-0000C0270000}"/>
    <cellStyle name="40% - Accent4 3 2 2 3 3 2 2" xfId="10039" xr:uid="{00000000-0005-0000-0000-0000C1270000}"/>
    <cellStyle name="40% - Accent4 3 2 2 3 3 3" xfId="10040" xr:uid="{00000000-0005-0000-0000-0000C2270000}"/>
    <cellStyle name="40% - Accent4 3 2 2 3 4" xfId="10041" xr:uid="{00000000-0005-0000-0000-0000C3270000}"/>
    <cellStyle name="40% - Accent4 3 2 2 3 4 2" xfId="10042" xr:uid="{00000000-0005-0000-0000-0000C4270000}"/>
    <cellStyle name="40% - Accent4 3 2 2 3 5" xfId="10043" xr:uid="{00000000-0005-0000-0000-0000C5270000}"/>
    <cellStyle name="40% - Accent4 3 2 2 4" xfId="10044" xr:uid="{00000000-0005-0000-0000-0000C6270000}"/>
    <cellStyle name="40% - Accent4 3 2 2 4 2" xfId="10045" xr:uid="{00000000-0005-0000-0000-0000C7270000}"/>
    <cellStyle name="40% - Accent4 3 2 2 4 2 2" xfId="10046" xr:uid="{00000000-0005-0000-0000-0000C8270000}"/>
    <cellStyle name="40% - Accent4 3 2 2 4 2 2 2" xfId="10047" xr:uid="{00000000-0005-0000-0000-0000C9270000}"/>
    <cellStyle name="40% - Accent4 3 2 2 4 2 2 2 2" xfId="10048" xr:uid="{00000000-0005-0000-0000-0000CA270000}"/>
    <cellStyle name="40% - Accent4 3 2 2 4 2 2 3" xfId="10049" xr:uid="{00000000-0005-0000-0000-0000CB270000}"/>
    <cellStyle name="40% - Accent4 3 2 2 4 2 3" xfId="10050" xr:uid="{00000000-0005-0000-0000-0000CC270000}"/>
    <cellStyle name="40% - Accent4 3 2 2 4 2 3 2" xfId="10051" xr:uid="{00000000-0005-0000-0000-0000CD270000}"/>
    <cellStyle name="40% - Accent4 3 2 2 4 2 4" xfId="10052" xr:uid="{00000000-0005-0000-0000-0000CE270000}"/>
    <cellStyle name="40% - Accent4 3 2 2 4 3" xfId="10053" xr:uid="{00000000-0005-0000-0000-0000CF270000}"/>
    <cellStyle name="40% - Accent4 3 2 2 4 3 2" xfId="10054" xr:uid="{00000000-0005-0000-0000-0000D0270000}"/>
    <cellStyle name="40% - Accent4 3 2 2 4 3 2 2" xfId="10055" xr:uid="{00000000-0005-0000-0000-0000D1270000}"/>
    <cellStyle name="40% - Accent4 3 2 2 4 3 3" xfId="10056" xr:uid="{00000000-0005-0000-0000-0000D2270000}"/>
    <cellStyle name="40% - Accent4 3 2 2 4 4" xfId="10057" xr:uid="{00000000-0005-0000-0000-0000D3270000}"/>
    <cellStyle name="40% - Accent4 3 2 2 4 4 2" xfId="10058" xr:uid="{00000000-0005-0000-0000-0000D4270000}"/>
    <cellStyle name="40% - Accent4 3 2 2 4 5" xfId="10059" xr:uid="{00000000-0005-0000-0000-0000D5270000}"/>
    <cellStyle name="40% - Accent4 3 2 2 5" xfId="10060" xr:uid="{00000000-0005-0000-0000-0000D6270000}"/>
    <cellStyle name="40% - Accent4 3 2 2 5 2" xfId="10061" xr:uid="{00000000-0005-0000-0000-0000D7270000}"/>
    <cellStyle name="40% - Accent4 3 2 2 5 2 2" xfId="10062" xr:uid="{00000000-0005-0000-0000-0000D8270000}"/>
    <cellStyle name="40% - Accent4 3 2 2 5 2 2 2" xfId="10063" xr:uid="{00000000-0005-0000-0000-0000D9270000}"/>
    <cellStyle name="40% - Accent4 3 2 2 5 2 3" xfId="10064" xr:uid="{00000000-0005-0000-0000-0000DA270000}"/>
    <cellStyle name="40% - Accent4 3 2 2 5 3" xfId="10065" xr:uid="{00000000-0005-0000-0000-0000DB270000}"/>
    <cellStyle name="40% - Accent4 3 2 2 5 3 2" xfId="10066" xr:uid="{00000000-0005-0000-0000-0000DC270000}"/>
    <cellStyle name="40% - Accent4 3 2 2 5 4" xfId="10067" xr:uid="{00000000-0005-0000-0000-0000DD270000}"/>
    <cellStyle name="40% - Accent4 3 2 2 6" xfId="10068" xr:uid="{00000000-0005-0000-0000-0000DE270000}"/>
    <cellStyle name="40% - Accent4 3 2 2 6 2" xfId="10069" xr:uid="{00000000-0005-0000-0000-0000DF270000}"/>
    <cellStyle name="40% - Accent4 3 2 2 6 2 2" xfId="10070" xr:uid="{00000000-0005-0000-0000-0000E0270000}"/>
    <cellStyle name="40% - Accent4 3 2 2 6 3" xfId="10071" xr:uid="{00000000-0005-0000-0000-0000E1270000}"/>
    <cellStyle name="40% - Accent4 3 2 2 7" xfId="10072" xr:uid="{00000000-0005-0000-0000-0000E2270000}"/>
    <cellStyle name="40% - Accent4 3 2 2 7 2" xfId="10073" xr:uid="{00000000-0005-0000-0000-0000E3270000}"/>
    <cellStyle name="40% - Accent4 3 2 2 8" xfId="10074" xr:uid="{00000000-0005-0000-0000-0000E4270000}"/>
    <cellStyle name="40% - Accent4 3 2 3" xfId="10075" xr:uid="{00000000-0005-0000-0000-0000E5270000}"/>
    <cellStyle name="40% - Accent4 3 2 3 2" xfId="10076" xr:uid="{00000000-0005-0000-0000-0000E6270000}"/>
    <cellStyle name="40% - Accent4 3 2 3 2 2" xfId="10077" xr:uid="{00000000-0005-0000-0000-0000E7270000}"/>
    <cellStyle name="40% - Accent4 3 2 3 2 2 2" xfId="10078" xr:uid="{00000000-0005-0000-0000-0000E8270000}"/>
    <cellStyle name="40% - Accent4 3 2 3 2 2 2 2" xfId="10079" xr:uid="{00000000-0005-0000-0000-0000E9270000}"/>
    <cellStyle name="40% - Accent4 3 2 3 2 2 2 2 2" xfId="10080" xr:uid="{00000000-0005-0000-0000-0000EA270000}"/>
    <cellStyle name="40% - Accent4 3 2 3 2 2 2 3" xfId="10081" xr:uid="{00000000-0005-0000-0000-0000EB270000}"/>
    <cellStyle name="40% - Accent4 3 2 3 2 2 3" xfId="10082" xr:uid="{00000000-0005-0000-0000-0000EC270000}"/>
    <cellStyle name="40% - Accent4 3 2 3 2 2 3 2" xfId="10083" xr:uid="{00000000-0005-0000-0000-0000ED270000}"/>
    <cellStyle name="40% - Accent4 3 2 3 2 2 4" xfId="10084" xr:uid="{00000000-0005-0000-0000-0000EE270000}"/>
    <cellStyle name="40% - Accent4 3 2 3 2 3" xfId="10085" xr:uid="{00000000-0005-0000-0000-0000EF270000}"/>
    <cellStyle name="40% - Accent4 3 2 3 2 3 2" xfId="10086" xr:uid="{00000000-0005-0000-0000-0000F0270000}"/>
    <cellStyle name="40% - Accent4 3 2 3 2 3 2 2" xfId="10087" xr:uid="{00000000-0005-0000-0000-0000F1270000}"/>
    <cellStyle name="40% - Accent4 3 2 3 2 3 3" xfId="10088" xr:uid="{00000000-0005-0000-0000-0000F2270000}"/>
    <cellStyle name="40% - Accent4 3 2 3 2 4" xfId="10089" xr:uid="{00000000-0005-0000-0000-0000F3270000}"/>
    <cellStyle name="40% - Accent4 3 2 3 2 4 2" xfId="10090" xr:uid="{00000000-0005-0000-0000-0000F4270000}"/>
    <cellStyle name="40% - Accent4 3 2 3 2 5" xfId="10091" xr:uid="{00000000-0005-0000-0000-0000F5270000}"/>
    <cellStyle name="40% - Accent4 3 2 3 3" xfId="10092" xr:uid="{00000000-0005-0000-0000-0000F6270000}"/>
    <cellStyle name="40% - Accent4 3 2 3 3 2" xfId="10093" xr:uid="{00000000-0005-0000-0000-0000F7270000}"/>
    <cellStyle name="40% - Accent4 3 2 3 3 2 2" xfId="10094" xr:uid="{00000000-0005-0000-0000-0000F8270000}"/>
    <cellStyle name="40% - Accent4 3 2 3 3 2 2 2" xfId="10095" xr:uid="{00000000-0005-0000-0000-0000F9270000}"/>
    <cellStyle name="40% - Accent4 3 2 3 3 2 2 2 2" xfId="10096" xr:uid="{00000000-0005-0000-0000-0000FA270000}"/>
    <cellStyle name="40% - Accent4 3 2 3 3 2 2 3" xfId="10097" xr:uid="{00000000-0005-0000-0000-0000FB270000}"/>
    <cellStyle name="40% - Accent4 3 2 3 3 2 3" xfId="10098" xr:uid="{00000000-0005-0000-0000-0000FC270000}"/>
    <cellStyle name="40% - Accent4 3 2 3 3 2 3 2" xfId="10099" xr:uid="{00000000-0005-0000-0000-0000FD270000}"/>
    <cellStyle name="40% - Accent4 3 2 3 3 2 4" xfId="10100" xr:uid="{00000000-0005-0000-0000-0000FE270000}"/>
    <cellStyle name="40% - Accent4 3 2 3 3 3" xfId="10101" xr:uid="{00000000-0005-0000-0000-0000FF270000}"/>
    <cellStyle name="40% - Accent4 3 2 3 3 3 2" xfId="10102" xr:uid="{00000000-0005-0000-0000-000000280000}"/>
    <cellStyle name="40% - Accent4 3 2 3 3 3 2 2" xfId="10103" xr:uid="{00000000-0005-0000-0000-000001280000}"/>
    <cellStyle name="40% - Accent4 3 2 3 3 3 3" xfId="10104" xr:uid="{00000000-0005-0000-0000-000002280000}"/>
    <cellStyle name="40% - Accent4 3 2 3 3 4" xfId="10105" xr:uid="{00000000-0005-0000-0000-000003280000}"/>
    <cellStyle name="40% - Accent4 3 2 3 3 4 2" xfId="10106" xr:uid="{00000000-0005-0000-0000-000004280000}"/>
    <cellStyle name="40% - Accent4 3 2 3 3 5" xfId="10107" xr:uid="{00000000-0005-0000-0000-000005280000}"/>
    <cellStyle name="40% - Accent4 3 2 3 4" xfId="10108" xr:uid="{00000000-0005-0000-0000-000006280000}"/>
    <cellStyle name="40% - Accent4 3 2 3 4 2" xfId="10109" xr:uid="{00000000-0005-0000-0000-000007280000}"/>
    <cellStyle name="40% - Accent4 3 2 3 4 2 2" xfId="10110" xr:uid="{00000000-0005-0000-0000-000008280000}"/>
    <cellStyle name="40% - Accent4 3 2 3 4 2 2 2" xfId="10111" xr:uid="{00000000-0005-0000-0000-000009280000}"/>
    <cellStyle name="40% - Accent4 3 2 3 4 2 3" xfId="10112" xr:uid="{00000000-0005-0000-0000-00000A280000}"/>
    <cellStyle name="40% - Accent4 3 2 3 4 3" xfId="10113" xr:uid="{00000000-0005-0000-0000-00000B280000}"/>
    <cellStyle name="40% - Accent4 3 2 3 4 3 2" xfId="10114" xr:uid="{00000000-0005-0000-0000-00000C280000}"/>
    <cellStyle name="40% - Accent4 3 2 3 4 4" xfId="10115" xr:uid="{00000000-0005-0000-0000-00000D280000}"/>
    <cellStyle name="40% - Accent4 3 2 3 5" xfId="10116" xr:uid="{00000000-0005-0000-0000-00000E280000}"/>
    <cellStyle name="40% - Accent4 3 2 3 5 2" xfId="10117" xr:uid="{00000000-0005-0000-0000-00000F280000}"/>
    <cellStyle name="40% - Accent4 3 2 3 5 2 2" xfId="10118" xr:uid="{00000000-0005-0000-0000-000010280000}"/>
    <cellStyle name="40% - Accent4 3 2 3 5 3" xfId="10119" xr:uid="{00000000-0005-0000-0000-000011280000}"/>
    <cellStyle name="40% - Accent4 3 2 3 6" xfId="10120" xr:uid="{00000000-0005-0000-0000-000012280000}"/>
    <cellStyle name="40% - Accent4 3 2 3 6 2" xfId="10121" xr:uid="{00000000-0005-0000-0000-000013280000}"/>
    <cellStyle name="40% - Accent4 3 2 3 7" xfId="10122" xr:uid="{00000000-0005-0000-0000-000014280000}"/>
    <cellStyle name="40% - Accent4 3 2 4" xfId="10123" xr:uid="{00000000-0005-0000-0000-000015280000}"/>
    <cellStyle name="40% - Accent4 3 2 4 2" xfId="10124" xr:uid="{00000000-0005-0000-0000-000016280000}"/>
    <cellStyle name="40% - Accent4 3 2 4 2 2" xfId="10125" xr:uid="{00000000-0005-0000-0000-000017280000}"/>
    <cellStyle name="40% - Accent4 3 2 4 2 2 2" xfId="10126" xr:uid="{00000000-0005-0000-0000-000018280000}"/>
    <cellStyle name="40% - Accent4 3 2 4 2 2 2 2" xfId="10127" xr:uid="{00000000-0005-0000-0000-000019280000}"/>
    <cellStyle name="40% - Accent4 3 2 4 2 2 3" xfId="10128" xr:uid="{00000000-0005-0000-0000-00001A280000}"/>
    <cellStyle name="40% - Accent4 3 2 4 2 3" xfId="10129" xr:uid="{00000000-0005-0000-0000-00001B280000}"/>
    <cellStyle name="40% - Accent4 3 2 4 2 3 2" xfId="10130" xr:uid="{00000000-0005-0000-0000-00001C280000}"/>
    <cellStyle name="40% - Accent4 3 2 4 2 4" xfId="10131" xr:uid="{00000000-0005-0000-0000-00001D280000}"/>
    <cellStyle name="40% - Accent4 3 2 4 3" xfId="10132" xr:uid="{00000000-0005-0000-0000-00001E280000}"/>
    <cellStyle name="40% - Accent4 3 2 4 3 2" xfId="10133" xr:uid="{00000000-0005-0000-0000-00001F280000}"/>
    <cellStyle name="40% - Accent4 3 2 4 3 2 2" xfId="10134" xr:uid="{00000000-0005-0000-0000-000020280000}"/>
    <cellStyle name="40% - Accent4 3 2 4 3 3" xfId="10135" xr:uid="{00000000-0005-0000-0000-000021280000}"/>
    <cellStyle name="40% - Accent4 3 2 4 4" xfId="10136" xr:uid="{00000000-0005-0000-0000-000022280000}"/>
    <cellStyle name="40% - Accent4 3 2 4 4 2" xfId="10137" xr:uid="{00000000-0005-0000-0000-000023280000}"/>
    <cellStyle name="40% - Accent4 3 2 4 5" xfId="10138" xr:uid="{00000000-0005-0000-0000-000024280000}"/>
    <cellStyle name="40% - Accent4 3 2 5" xfId="10139" xr:uid="{00000000-0005-0000-0000-000025280000}"/>
    <cellStyle name="40% - Accent4 3 2 5 2" xfId="10140" xr:uid="{00000000-0005-0000-0000-000026280000}"/>
    <cellStyle name="40% - Accent4 3 2 5 2 2" xfId="10141" xr:uid="{00000000-0005-0000-0000-000027280000}"/>
    <cellStyle name="40% - Accent4 3 2 5 2 2 2" xfId="10142" xr:uid="{00000000-0005-0000-0000-000028280000}"/>
    <cellStyle name="40% - Accent4 3 2 5 2 2 2 2" xfId="10143" xr:uid="{00000000-0005-0000-0000-000029280000}"/>
    <cellStyle name="40% - Accent4 3 2 5 2 2 3" xfId="10144" xr:uid="{00000000-0005-0000-0000-00002A280000}"/>
    <cellStyle name="40% - Accent4 3 2 5 2 3" xfId="10145" xr:uid="{00000000-0005-0000-0000-00002B280000}"/>
    <cellStyle name="40% - Accent4 3 2 5 2 3 2" xfId="10146" xr:uid="{00000000-0005-0000-0000-00002C280000}"/>
    <cellStyle name="40% - Accent4 3 2 5 2 4" xfId="10147" xr:uid="{00000000-0005-0000-0000-00002D280000}"/>
    <cellStyle name="40% - Accent4 3 2 5 3" xfId="10148" xr:uid="{00000000-0005-0000-0000-00002E280000}"/>
    <cellStyle name="40% - Accent4 3 2 5 3 2" xfId="10149" xr:uid="{00000000-0005-0000-0000-00002F280000}"/>
    <cellStyle name="40% - Accent4 3 2 5 3 2 2" xfId="10150" xr:uid="{00000000-0005-0000-0000-000030280000}"/>
    <cellStyle name="40% - Accent4 3 2 5 3 3" xfId="10151" xr:uid="{00000000-0005-0000-0000-000031280000}"/>
    <cellStyle name="40% - Accent4 3 2 5 4" xfId="10152" xr:uid="{00000000-0005-0000-0000-000032280000}"/>
    <cellStyle name="40% - Accent4 3 2 5 4 2" xfId="10153" xr:uid="{00000000-0005-0000-0000-000033280000}"/>
    <cellStyle name="40% - Accent4 3 2 5 5" xfId="10154" xr:uid="{00000000-0005-0000-0000-000034280000}"/>
    <cellStyle name="40% - Accent4 3 2 6" xfId="10155" xr:uid="{00000000-0005-0000-0000-000035280000}"/>
    <cellStyle name="40% - Accent4 3 2 6 2" xfId="10156" xr:uid="{00000000-0005-0000-0000-000036280000}"/>
    <cellStyle name="40% - Accent4 3 2 6 2 2" xfId="10157" xr:uid="{00000000-0005-0000-0000-000037280000}"/>
    <cellStyle name="40% - Accent4 3 2 6 2 2 2" xfId="10158" xr:uid="{00000000-0005-0000-0000-000038280000}"/>
    <cellStyle name="40% - Accent4 3 2 6 2 3" xfId="10159" xr:uid="{00000000-0005-0000-0000-000039280000}"/>
    <cellStyle name="40% - Accent4 3 2 6 3" xfId="10160" xr:uid="{00000000-0005-0000-0000-00003A280000}"/>
    <cellStyle name="40% - Accent4 3 2 6 3 2" xfId="10161" xr:uid="{00000000-0005-0000-0000-00003B280000}"/>
    <cellStyle name="40% - Accent4 3 2 6 4" xfId="10162" xr:uid="{00000000-0005-0000-0000-00003C280000}"/>
    <cellStyle name="40% - Accent4 3 2 7" xfId="10163" xr:uid="{00000000-0005-0000-0000-00003D280000}"/>
    <cellStyle name="40% - Accent4 3 2 7 2" xfId="10164" xr:uid="{00000000-0005-0000-0000-00003E280000}"/>
    <cellStyle name="40% - Accent4 3 2 7 2 2" xfId="10165" xr:uid="{00000000-0005-0000-0000-00003F280000}"/>
    <cellStyle name="40% - Accent4 3 2 7 3" xfId="10166" xr:uid="{00000000-0005-0000-0000-000040280000}"/>
    <cellStyle name="40% - Accent4 3 2 8" xfId="10167" xr:uid="{00000000-0005-0000-0000-000041280000}"/>
    <cellStyle name="40% - Accent4 3 2 8 2" xfId="10168" xr:uid="{00000000-0005-0000-0000-000042280000}"/>
    <cellStyle name="40% - Accent4 3 2 9" xfId="10169" xr:uid="{00000000-0005-0000-0000-000043280000}"/>
    <cellStyle name="40% - Accent4 3 3" xfId="10170" xr:uid="{00000000-0005-0000-0000-000044280000}"/>
    <cellStyle name="40% - Accent4 3 3 2" xfId="10171" xr:uid="{00000000-0005-0000-0000-000045280000}"/>
    <cellStyle name="40% - Accent4 3 3 2 2" xfId="10172" xr:uid="{00000000-0005-0000-0000-000046280000}"/>
    <cellStyle name="40% - Accent4 3 3 2 2 2" xfId="10173" xr:uid="{00000000-0005-0000-0000-000047280000}"/>
    <cellStyle name="40% - Accent4 3 3 2 2 2 2" xfId="10174" xr:uid="{00000000-0005-0000-0000-000048280000}"/>
    <cellStyle name="40% - Accent4 3 3 2 2 3" xfId="10175" xr:uid="{00000000-0005-0000-0000-000049280000}"/>
    <cellStyle name="40% - Accent4 3 3 2 3" xfId="10176" xr:uid="{00000000-0005-0000-0000-00004A280000}"/>
    <cellStyle name="40% - Accent4 3 3 2 3 2" xfId="10177" xr:uid="{00000000-0005-0000-0000-00004B280000}"/>
    <cellStyle name="40% - Accent4 3 3 2 4" xfId="10178" xr:uid="{00000000-0005-0000-0000-00004C280000}"/>
    <cellStyle name="40% - Accent4 3 3 3" xfId="10179" xr:uid="{00000000-0005-0000-0000-00004D280000}"/>
    <cellStyle name="40% - Accent4 3 3 3 2" xfId="10180" xr:uid="{00000000-0005-0000-0000-00004E280000}"/>
    <cellStyle name="40% - Accent4 3 3 3 2 2" xfId="10181" xr:uid="{00000000-0005-0000-0000-00004F280000}"/>
    <cellStyle name="40% - Accent4 3 3 3 3" xfId="10182" xr:uid="{00000000-0005-0000-0000-000050280000}"/>
    <cellStyle name="40% - Accent4 3 3 4" xfId="10183" xr:uid="{00000000-0005-0000-0000-000051280000}"/>
    <cellStyle name="40% - Accent4 3 3 4 2" xfId="10184" xr:uid="{00000000-0005-0000-0000-000052280000}"/>
    <cellStyle name="40% - Accent4 3 3 5" xfId="10185" xr:uid="{00000000-0005-0000-0000-000053280000}"/>
    <cellStyle name="40% - Accent4 3 4" xfId="10186" xr:uid="{00000000-0005-0000-0000-000054280000}"/>
    <cellStyle name="40% - Accent4 3 4 2" xfId="10187" xr:uid="{00000000-0005-0000-0000-000055280000}"/>
    <cellStyle name="40% - Accent4 3 4 2 2" xfId="10188" xr:uid="{00000000-0005-0000-0000-000056280000}"/>
    <cellStyle name="40% - Accent4 3 4 2 2 2" xfId="10189" xr:uid="{00000000-0005-0000-0000-000057280000}"/>
    <cellStyle name="40% - Accent4 3 4 2 3" xfId="10190" xr:uid="{00000000-0005-0000-0000-000058280000}"/>
    <cellStyle name="40% - Accent4 3 4 3" xfId="10191" xr:uid="{00000000-0005-0000-0000-000059280000}"/>
    <cellStyle name="40% - Accent4 3 4 3 2" xfId="10192" xr:uid="{00000000-0005-0000-0000-00005A280000}"/>
    <cellStyle name="40% - Accent4 3 4 4" xfId="10193" xr:uid="{00000000-0005-0000-0000-00005B280000}"/>
    <cellStyle name="40% - Accent4 3 5" xfId="10194" xr:uid="{00000000-0005-0000-0000-00005C280000}"/>
    <cellStyle name="40% - Accent4 4" xfId="10195" xr:uid="{00000000-0005-0000-0000-00005D280000}"/>
    <cellStyle name="40% - Accent4 4 2" xfId="10196" xr:uid="{00000000-0005-0000-0000-00005E280000}"/>
    <cellStyle name="40% - Accent4 4 2 2" xfId="10197" xr:uid="{00000000-0005-0000-0000-00005F280000}"/>
    <cellStyle name="40% - Accent4 4 2 2 2" xfId="10198" xr:uid="{00000000-0005-0000-0000-000060280000}"/>
    <cellStyle name="40% - Accent4 4 2 2 2 2" xfId="10199" xr:uid="{00000000-0005-0000-0000-000061280000}"/>
    <cellStyle name="40% - Accent4 4 2 2 2 2 2" xfId="10200" xr:uid="{00000000-0005-0000-0000-000062280000}"/>
    <cellStyle name="40% - Accent4 4 2 2 2 3" xfId="10201" xr:uid="{00000000-0005-0000-0000-000063280000}"/>
    <cellStyle name="40% - Accent4 4 2 2 3" xfId="10202" xr:uid="{00000000-0005-0000-0000-000064280000}"/>
    <cellStyle name="40% - Accent4 4 2 2 3 2" xfId="10203" xr:uid="{00000000-0005-0000-0000-000065280000}"/>
    <cellStyle name="40% - Accent4 4 2 2 4" xfId="10204" xr:uid="{00000000-0005-0000-0000-000066280000}"/>
    <cellStyle name="40% - Accent4 4 2 3" xfId="10205" xr:uid="{00000000-0005-0000-0000-000067280000}"/>
    <cellStyle name="40% - Accent4 4 2 3 2" xfId="10206" xr:uid="{00000000-0005-0000-0000-000068280000}"/>
    <cellStyle name="40% - Accent4 4 2 3 2 2" xfId="10207" xr:uid="{00000000-0005-0000-0000-000069280000}"/>
    <cellStyle name="40% - Accent4 4 2 3 3" xfId="10208" xr:uid="{00000000-0005-0000-0000-00006A280000}"/>
    <cellStyle name="40% - Accent4 4 2 4" xfId="10209" xr:uid="{00000000-0005-0000-0000-00006B280000}"/>
    <cellStyle name="40% - Accent4 4 2 4 2" xfId="10210" xr:uid="{00000000-0005-0000-0000-00006C280000}"/>
    <cellStyle name="40% - Accent4 4 2 5" xfId="10211" xr:uid="{00000000-0005-0000-0000-00006D280000}"/>
    <cellStyle name="40% - Accent4 5" xfId="10212" xr:uid="{00000000-0005-0000-0000-00006E280000}"/>
    <cellStyle name="40% - Accent4 5 2" xfId="10213" xr:uid="{00000000-0005-0000-0000-00006F280000}"/>
    <cellStyle name="40% - Accent4 5 2 2" xfId="10214" xr:uid="{00000000-0005-0000-0000-000070280000}"/>
    <cellStyle name="40% - Accent4 5 2 2 2" xfId="10215" xr:uid="{00000000-0005-0000-0000-000071280000}"/>
    <cellStyle name="40% - Accent4 5 2 3" xfId="10216" xr:uid="{00000000-0005-0000-0000-000072280000}"/>
    <cellStyle name="40% - Accent4 5 3" xfId="10217" xr:uid="{00000000-0005-0000-0000-000073280000}"/>
    <cellStyle name="40% - Accent4 5 3 2" xfId="10218" xr:uid="{00000000-0005-0000-0000-000074280000}"/>
    <cellStyle name="40% - Accent4 5 4" xfId="10219" xr:uid="{00000000-0005-0000-0000-000075280000}"/>
    <cellStyle name="40% - Accent4 6" xfId="10220" xr:uid="{00000000-0005-0000-0000-000076280000}"/>
    <cellStyle name="40% - Accent4 6 2" xfId="10221" xr:uid="{00000000-0005-0000-0000-000077280000}"/>
    <cellStyle name="40% - Accent4 6 2 2" xfId="10222" xr:uid="{00000000-0005-0000-0000-000078280000}"/>
    <cellStyle name="40% - Accent4 6 3" xfId="10223" xr:uid="{00000000-0005-0000-0000-000079280000}"/>
    <cellStyle name="40% - Accent4 7" xfId="10224" xr:uid="{00000000-0005-0000-0000-00007A280000}"/>
    <cellStyle name="40% - Accent4 7 2" xfId="10225" xr:uid="{00000000-0005-0000-0000-00007B280000}"/>
    <cellStyle name="40% - Accent4 8" xfId="10226" xr:uid="{00000000-0005-0000-0000-00007C280000}"/>
    <cellStyle name="40% - Accent5 2" xfId="10227" xr:uid="{00000000-0005-0000-0000-00007D280000}"/>
    <cellStyle name="40% - Accent5 2 10" xfId="10228" xr:uid="{00000000-0005-0000-0000-00007E280000}"/>
    <cellStyle name="40% - Accent5 2 10 2" xfId="10229" xr:uid="{00000000-0005-0000-0000-00007F280000}"/>
    <cellStyle name="40% - Accent5 2 10 2 2" xfId="10230" xr:uid="{00000000-0005-0000-0000-000080280000}"/>
    <cellStyle name="40% - Accent5 2 10 2 2 2" xfId="10231" xr:uid="{00000000-0005-0000-0000-000081280000}"/>
    <cellStyle name="40% - Accent5 2 10 2 3" xfId="10232" xr:uid="{00000000-0005-0000-0000-000082280000}"/>
    <cellStyle name="40% - Accent5 2 10 3" xfId="10233" xr:uid="{00000000-0005-0000-0000-000083280000}"/>
    <cellStyle name="40% - Accent5 2 10 3 2" xfId="10234" xr:uid="{00000000-0005-0000-0000-000084280000}"/>
    <cellStyle name="40% - Accent5 2 10 4" xfId="10235" xr:uid="{00000000-0005-0000-0000-000085280000}"/>
    <cellStyle name="40% - Accent5 2 11" xfId="10236" xr:uid="{00000000-0005-0000-0000-000086280000}"/>
    <cellStyle name="40% - Accent5 2 11 2" xfId="10237" xr:uid="{00000000-0005-0000-0000-000087280000}"/>
    <cellStyle name="40% - Accent5 2 11 2 2" xfId="10238" xr:uid="{00000000-0005-0000-0000-000088280000}"/>
    <cellStyle name="40% - Accent5 2 11 3" xfId="10239" xr:uid="{00000000-0005-0000-0000-000089280000}"/>
    <cellStyle name="40% - Accent5 2 12" xfId="10240" xr:uid="{00000000-0005-0000-0000-00008A280000}"/>
    <cellStyle name="40% - Accent5 2 12 2" xfId="10241" xr:uid="{00000000-0005-0000-0000-00008B280000}"/>
    <cellStyle name="40% - Accent5 2 13" xfId="10242" xr:uid="{00000000-0005-0000-0000-00008C280000}"/>
    <cellStyle name="40% - Accent5 2 2" xfId="10243" xr:uid="{00000000-0005-0000-0000-00008D280000}"/>
    <cellStyle name="40% - Accent5 2 2 2" xfId="10244" xr:uid="{00000000-0005-0000-0000-00008E280000}"/>
    <cellStyle name="40% - Accent5 2 3" xfId="10245" xr:uid="{00000000-0005-0000-0000-00008F280000}"/>
    <cellStyle name="40% - Accent5 2 3 2" xfId="10246" xr:uid="{00000000-0005-0000-0000-000090280000}"/>
    <cellStyle name="40% - Accent5 2 3 2 2" xfId="10247" xr:uid="{00000000-0005-0000-0000-000091280000}"/>
    <cellStyle name="40% - Accent5 2 3 2 2 2" xfId="10248" xr:uid="{00000000-0005-0000-0000-000092280000}"/>
    <cellStyle name="40% - Accent5 2 3 2 2 2 2" xfId="10249" xr:uid="{00000000-0005-0000-0000-000093280000}"/>
    <cellStyle name="40% - Accent5 2 3 2 2 2 2 2" xfId="10250" xr:uid="{00000000-0005-0000-0000-000094280000}"/>
    <cellStyle name="40% - Accent5 2 3 2 2 2 2 2 2" xfId="10251" xr:uid="{00000000-0005-0000-0000-000095280000}"/>
    <cellStyle name="40% - Accent5 2 3 2 2 2 2 2 2 2" xfId="10252" xr:uid="{00000000-0005-0000-0000-000096280000}"/>
    <cellStyle name="40% - Accent5 2 3 2 2 2 2 2 3" xfId="10253" xr:uid="{00000000-0005-0000-0000-000097280000}"/>
    <cellStyle name="40% - Accent5 2 3 2 2 2 2 3" xfId="10254" xr:uid="{00000000-0005-0000-0000-000098280000}"/>
    <cellStyle name="40% - Accent5 2 3 2 2 2 2 3 2" xfId="10255" xr:uid="{00000000-0005-0000-0000-000099280000}"/>
    <cellStyle name="40% - Accent5 2 3 2 2 2 2 4" xfId="10256" xr:uid="{00000000-0005-0000-0000-00009A280000}"/>
    <cellStyle name="40% - Accent5 2 3 2 2 2 3" xfId="10257" xr:uid="{00000000-0005-0000-0000-00009B280000}"/>
    <cellStyle name="40% - Accent5 2 3 2 2 2 3 2" xfId="10258" xr:uid="{00000000-0005-0000-0000-00009C280000}"/>
    <cellStyle name="40% - Accent5 2 3 2 2 2 3 2 2" xfId="10259" xr:uid="{00000000-0005-0000-0000-00009D280000}"/>
    <cellStyle name="40% - Accent5 2 3 2 2 2 3 3" xfId="10260" xr:uid="{00000000-0005-0000-0000-00009E280000}"/>
    <cellStyle name="40% - Accent5 2 3 2 2 2 4" xfId="10261" xr:uid="{00000000-0005-0000-0000-00009F280000}"/>
    <cellStyle name="40% - Accent5 2 3 2 2 2 4 2" xfId="10262" xr:uid="{00000000-0005-0000-0000-0000A0280000}"/>
    <cellStyle name="40% - Accent5 2 3 2 2 2 5" xfId="10263" xr:uid="{00000000-0005-0000-0000-0000A1280000}"/>
    <cellStyle name="40% - Accent5 2 3 2 2 3" xfId="10264" xr:uid="{00000000-0005-0000-0000-0000A2280000}"/>
    <cellStyle name="40% - Accent5 2 3 2 2 3 2" xfId="10265" xr:uid="{00000000-0005-0000-0000-0000A3280000}"/>
    <cellStyle name="40% - Accent5 2 3 2 2 3 2 2" xfId="10266" xr:uid="{00000000-0005-0000-0000-0000A4280000}"/>
    <cellStyle name="40% - Accent5 2 3 2 2 3 2 2 2" xfId="10267" xr:uid="{00000000-0005-0000-0000-0000A5280000}"/>
    <cellStyle name="40% - Accent5 2 3 2 2 3 2 2 2 2" xfId="10268" xr:uid="{00000000-0005-0000-0000-0000A6280000}"/>
    <cellStyle name="40% - Accent5 2 3 2 2 3 2 2 3" xfId="10269" xr:uid="{00000000-0005-0000-0000-0000A7280000}"/>
    <cellStyle name="40% - Accent5 2 3 2 2 3 2 3" xfId="10270" xr:uid="{00000000-0005-0000-0000-0000A8280000}"/>
    <cellStyle name="40% - Accent5 2 3 2 2 3 2 3 2" xfId="10271" xr:uid="{00000000-0005-0000-0000-0000A9280000}"/>
    <cellStyle name="40% - Accent5 2 3 2 2 3 2 4" xfId="10272" xr:uid="{00000000-0005-0000-0000-0000AA280000}"/>
    <cellStyle name="40% - Accent5 2 3 2 2 3 3" xfId="10273" xr:uid="{00000000-0005-0000-0000-0000AB280000}"/>
    <cellStyle name="40% - Accent5 2 3 2 2 3 3 2" xfId="10274" xr:uid="{00000000-0005-0000-0000-0000AC280000}"/>
    <cellStyle name="40% - Accent5 2 3 2 2 3 3 2 2" xfId="10275" xr:uid="{00000000-0005-0000-0000-0000AD280000}"/>
    <cellStyle name="40% - Accent5 2 3 2 2 3 3 3" xfId="10276" xr:uid="{00000000-0005-0000-0000-0000AE280000}"/>
    <cellStyle name="40% - Accent5 2 3 2 2 3 4" xfId="10277" xr:uid="{00000000-0005-0000-0000-0000AF280000}"/>
    <cellStyle name="40% - Accent5 2 3 2 2 3 4 2" xfId="10278" xr:uid="{00000000-0005-0000-0000-0000B0280000}"/>
    <cellStyle name="40% - Accent5 2 3 2 2 3 5" xfId="10279" xr:uid="{00000000-0005-0000-0000-0000B1280000}"/>
    <cellStyle name="40% - Accent5 2 3 2 2 4" xfId="10280" xr:uid="{00000000-0005-0000-0000-0000B2280000}"/>
    <cellStyle name="40% - Accent5 2 3 2 2 4 2" xfId="10281" xr:uid="{00000000-0005-0000-0000-0000B3280000}"/>
    <cellStyle name="40% - Accent5 2 3 2 2 4 2 2" xfId="10282" xr:uid="{00000000-0005-0000-0000-0000B4280000}"/>
    <cellStyle name="40% - Accent5 2 3 2 2 4 2 2 2" xfId="10283" xr:uid="{00000000-0005-0000-0000-0000B5280000}"/>
    <cellStyle name="40% - Accent5 2 3 2 2 4 2 3" xfId="10284" xr:uid="{00000000-0005-0000-0000-0000B6280000}"/>
    <cellStyle name="40% - Accent5 2 3 2 2 4 3" xfId="10285" xr:uid="{00000000-0005-0000-0000-0000B7280000}"/>
    <cellStyle name="40% - Accent5 2 3 2 2 4 3 2" xfId="10286" xr:uid="{00000000-0005-0000-0000-0000B8280000}"/>
    <cellStyle name="40% - Accent5 2 3 2 2 4 4" xfId="10287" xr:uid="{00000000-0005-0000-0000-0000B9280000}"/>
    <cellStyle name="40% - Accent5 2 3 2 2 5" xfId="10288" xr:uid="{00000000-0005-0000-0000-0000BA280000}"/>
    <cellStyle name="40% - Accent5 2 3 2 2 5 2" xfId="10289" xr:uid="{00000000-0005-0000-0000-0000BB280000}"/>
    <cellStyle name="40% - Accent5 2 3 2 2 5 2 2" xfId="10290" xr:uid="{00000000-0005-0000-0000-0000BC280000}"/>
    <cellStyle name="40% - Accent5 2 3 2 2 5 3" xfId="10291" xr:uid="{00000000-0005-0000-0000-0000BD280000}"/>
    <cellStyle name="40% - Accent5 2 3 2 2 6" xfId="10292" xr:uid="{00000000-0005-0000-0000-0000BE280000}"/>
    <cellStyle name="40% - Accent5 2 3 2 2 6 2" xfId="10293" xr:uid="{00000000-0005-0000-0000-0000BF280000}"/>
    <cellStyle name="40% - Accent5 2 3 2 2 7" xfId="10294" xr:uid="{00000000-0005-0000-0000-0000C0280000}"/>
    <cellStyle name="40% - Accent5 2 3 2 3" xfId="10295" xr:uid="{00000000-0005-0000-0000-0000C1280000}"/>
    <cellStyle name="40% - Accent5 2 3 2 3 2" xfId="10296" xr:uid="{00000000-0005-0000-0000-0000C2280000}"/>
    <cellStyle name="40% - Accent5 2 3 2 3 2 2" xfId="10297" xr:uid="{00000000-0005-0000-0000-0000C3280000}"/>
    <cellStyle name="40% - Accent5 2 3 2 3 2 2 2" xfId="10298" xr:uid="{00000000-0005-0000-0000-0000C4280000}"/>
    <cellStyle name="40% - Accent5 2 3 2 3 2 2 2 2" xfId="10299" xr:uid="{00000000-0005-0000-0000-0000C5280000}"/>
    <cellStyle name="40% - Accent5 2 3 2 3 2 2 3" xfId="10300" xr:uid="{00000000-0005-0000-0000-0000C6280000}"/>
    <cellStyle name="40% - Accent5 2 3 2 3 2 3" xfId="10301" xr:uid="{00000000-0005-0000-0000-0000C7280000}"/>
    <cellStyle name="40% - Accent5 2 3 2 3 2 3 2" xfId="10302" xr:uid="{00000000-0005-0000-0000-0000C8280000}"/>
    <cellStyle name="40% - Accent5 2 3 2 3 2 4" xfId="10303" xr:uid="{00000000-0005-0000-0000-0000C9280000}"/>
    <cellStyle name="40% - Accent5 2 3 2 3 3" xfId="10304" xr:uid="{00000000-0005-0000-0000-0000CA280000}"/>
    <cellStyle name="40% - Accent5 2 3 2 3 3 2" xfId="10305" xr:uid="{00000000-0005-0000-0000-0000CB280000}"/>
    <cellStyle name="40% - Accent5 2 3 2 3 3 2 2" xfId="10306" xr:uid="{00000000-0005-0000-0000-0000CC280000}"/>
    <cellStyle name="40% - Accent5 2 3 2 3 3 3" xfId="10307" xr:uid="{00000000-0005-0000-0000-0000CD280000}"/>
    <cellStyle name="40% - Accent5 2 3 2 3 4" xfId="10308" xr:uid="{00000000-0005-0000-0000-0000CE280000}"/>
    <cellStyle name="40% - Accent5 2 3 2 3 4 2" xfId="10309" xr:uid="{00000000-0005-0000-0000-0000CF280000}"/>
    <cellStyle name="40% - Accent5 2 3 2 3 5" xfId="10310" xr:uid="{00000000-0005-0000-0000-0000D0280000}"/>
    <cellStyle name="40% - Accent5 2 3 2 4" xfId="10311" xr:uid="{00000000-0005-0000-0000-0000D1280000}"/>
    <cellStyle name="40% - Accent5 2 3 2 4 2" xfId="10312" xr:uid="{00000000-0005-0000-0000-0000D2280000}"/>
    <cellStyle name="40% - Accent5 2 3 2 4 2 2" xfId="10313" xr:uid="{00000000-0005-0000-0000-0000D3280000}"/>
    <cellStyle name="40% - Accent5 2 3 2 4 2 2 2" xfId="10314" xr:uid="{00000000-0005-0000-0000-0000D4280000}"/>
    <cellStyle name="40% - Accent5 2 3 2 4 2 2 2 2" xfId="10315" xr:uid="{00000000-0005-0000-0000-0000D5280000}"/>
    <cellStyle name="40% - Accent5 2 3 2 4 2 2 3" xfId="10316" xr:uid="{00000000-0005-0000-0000-0000D6280000}"/>
    <cellStyle name="40% - Accent5 2 3 2 4 2 3" xfId="10317" xr:uid="{00000000-0005-0000-0000-0000D7280000}"/>
    <cellStyle name="40% - Accent5 2 3 2 4 2 3 2" xfId="10318" xr:uid="{00000000-0005-0000-0000-0000D8280000}"/>
    <cellStyle name="40% - Accent5 2 3 2 4 2 4" xfId="10319" xr:uid="{00000000-0005-0000-0000-0000D9280000}"/>
    <cellStyle name="40% - Accent5 2 3 2 4 3" xfId="10320" xr:uid="{00000000-0005-0000-0000-0000DA280000}"/>
    <cellStyle name="40% - Accent5 2 3 2 4 3 2" xfId="10321" xr:uid="{00000000-0005-0000-0000-0000DB280000}"/>
    <cellStyle name="40% - Accent5 2 3 2 4 3 2 2" xfId="10322" xr:uid="{00000000-0005-0000-0000-0000DC280000}"/>
    <cellStyle name="40% - Accent5 2 3 2 4 3 3" xfId="10323" xr:uid="{00000000-0005-0000-0000-0000DD280000}"/>
    <cellStyle name="40% - Accent5 2 3 2 4 4" xfId="10324" xr:uid="{00000000-0005-0000-0000-0000DE280000}"/>
    <cellStyle name="40% - Accent5 2 3 2 4 4 2" xfId="10325" xr:uid="{00000000-0005-0000-0000-0000DF280000}"/>
    <cellStyle name="40% - Accent5 2 3 2 4 5" xfId="10326" xr:uid="{00000000-0005-0000-0000-0000E0280000}"/>
    <cellStyle name="40% - Accent5 2 3 2 5" xfId="10327" xr:uid="{00000000-0005-0000-0000-0000E1280000}"/>
    <cellStyle name="40% - Accent5 2 3 2 5 2" xfId="10328" xr:uid="{00000000-0005-0000-0000-0000E2280000}"/>
    <cellStyle name="40% - Accent5 2 3 2 5 2 2" xfId="10329" xr:uid="{00000000-0005-0000-0000-0000E3280000}"/>
    <cellStyle name="40% - Accent5 2 3 2 5 2 2 2" xfId="10330" xr:uid="{00000000-0005-0000-0000-0000E4280000}"/>
    <cellStyle name="40% - Accent5 2 3 2 5 2 3" xfId="10331" xr:uid="{00000000-0005-0000-0000-0000E5280000}"/>
    <cellStyle name="40% - Accent5 2 3 2 5 3" xfId="10332" xr:uid="{00000000-0005-0000-0000-0000E6280000}"/>
    <cellStyle name="40% - Accent5 2 3 2 5 3 2" xfId="10333" xr:uid="{00000000-0005-0000-0000-0000E7280000}"/>
    <cellStyle name="40% - Accent5 2 3 2 5 4" xfId="10334" xr:uid="{00000000-0005-0000-0000-0000E8280000}"/>
    <cellStyle name="40% - Accent5 2 3 2 6" xfId="10335" xr:uid="{00000000-0005-0000-0000-0000E9280000}"/>
    <cellStyle name="40% - Accent5 2 3 2 6 2" xfId="10336" xr:uid="{00000000-0005-0000-0000-0000EA280000}"/>
    <cellStyle name="40% - Accent5 2 3 2 6 2 2" xfId="10337" xr:uid="{00000000-0005-0000-0000-0000EB280000}"/>
    <cellStyle name="40% - Accent5 2 3 2 6 3" xfId="10338" xr:uid="{00000000-0005-0000-0000-0000EC280000}"/>
    <cellStyle name="40% - Accent5 2 3 2 7" xfId="10339" xr:uid="{00000000-0005-0000-0000-0000ED280000}"/>
    <cellStyle name="40% - Accent5 2 3 2 7 2" xfId="10340" xr:uid="{00000000-0005-0000-0000-0000EE280000}"/>
    <cellStyle name="40% - Accent5 2 3 2 8" xfId="10341" xr:uid="{00000000-0005-0000-0000-0000EF280000}"/>
    <cellStyle name="40% - Accent5 2 3 3" xfId="10342" xr:uid="{00000000-0005-0000-0000-0000F0280000}"/>
    <cellStyle name="40% - Accent5 2 3 3 2" xfId="10343" xr:uid="{00000000-0005-0000-0000-0000F1280000}"/>
    <cellStyle name="40% - Accent5 2 3 3 2 2" xfId="10344" xr:uid="{00000000-0005-0000-0000-0000F2280000}"/>
    <cellStyle name="40% - Accent5 2 3 3 2 2 2" xfId="10345" xr:uid="{00000000-0005-0000-0000-0000F3280000}"/>
    <cellStyle name="40% - Accent5 2 3 3 2 2 2 2" xfId="10346" xr:uid="{00000000-0005-0000-0000-0000F4280000}"/>
    <cellStyle name="40% - Accent5 2 3 3 2 2 2 2 2" xfId="10347" xr:uid="{00000000-0005-0000-0000-0000F5280000}"/>
    <cellStyle name="40% - Accent5 2 3 3 2 2 2 3" xfId="10348" xr:uid="{00000000-0005-0000-0000-0000F6280000}"/>
    <cellStyle name="40% - Accent5 2 3 3 2 2 3" xfId="10349" xr:uid="{00000000-0005-0000-0000-0000F7280000}"/>
    <cellStyle name="40% - Accent5 2 3 3 2 2 3 2" xfId="10350" xr:uid="{00000000-0005-0000-0000-0000F8280000}"/>
    <cellStyle name="40% - Accent5 2 3 3 2 2 4" xfId="10351" xr:uid="{00000000-0005-0000-0000-0000F9280000}"/>
    <cellStyle name="40% - Accent5 2 3 3 2 3" xfId="10352" xr:uid="{00000000-0005-0000-0000-0000FA280000}"/>
    <cellStyle name="40% - Accent5 2 3 3 2 3 2" xfId="10353" xr:uid="{00000000-0005-0000-0000-0000FB280000}"/>
    <cellStyle name="40% - Accent5 2 3 3 2 3 2 2" xfId="10354" xr:uid="{00000000-0005-0000-0000-0000FC280000}"/>
    <cellStyle name="40% - Accent5 2 3 3 2 3 3" xfId="10355" xr:uid="{00000000-0005-0000-0000-0000FD280000}"/>
    <cellStyle name="40% - Accent5 2 3 3 2 4" xfId="10356" xr:uid="{00000000-0005-0000-0000-0000FE280000}"/>
    <cellStyle name="40% - Accent5 2 3 3 2 4 2" xfId="10357" xr:uid="{00000000-0005-0000-0000-0000FF280000}"/>
    <cellStyle name="40% - Accent5 2 3 3 2 5" xfId="10358" xr:uid="{00000000-0005-0000-0000-000000290000}"/>
    <cellStyle name="40% - Accent5 2 3 3 3" xfId="10359" xr:uid="{00000000-0005-0000-0000-000001290000}"/>
    <cellStyle name="40% - Accent5 2 3 3 3 2" xfId="10360" xr:uid="{00000000-0005-0000-0000-000002290000}"/>
    <cellStyle name="40% - Accent5 2 3 3 3 2 2" xfId="10361" xr:uid="{00000000-0005-0000-0000-000003290000}"/>
    <cellStyle name="40% - Accent5 2 3 3 3 2 2 2" xfId="10362" xr:uid="{00000000-0005-0000-0000-000004290000}"/>
    <cellStyle name="40% - Accent5 2 3 3 3 2 2 2 2" xfId="10363" xr:uid="{00000000-0005-0000-0000-000005290000}"/>
    <cellStyle name="40% - Accent5 2 3 3 3 2 2 3" xfId="10364" xr:uid="{00000000-0005-0000-0000-000006290000}"/>
    <cellStyle name="40% - Accent5 2 3 3 3 2 3" xfId="10365" xr:uid="{00000000-0005-0000-0000-000007290000}"/>
    <cellStyle name="40% - Accent5 2 3 3 3 2 3 2" xfId="10366" xr:uid="{00000000-0005-0000-0000-000008290000}"/>
    <cellStyle name="40% - Accent5 2 3 3 3 2 4" xfId="10367" xr:uid="{00000000-0005-0000-0000-000009290000}"/>
    <cellStyle name="40% - Accent5 2 3 3 3 3" xfId="10368" xr:uid="{00000000-0005-0000-0000-00000A290000}"/>
    <cellStyle name="40% - Accent5 2 3 3 3 3 2" xfId="10369" xr:uid="{00000000-0005-0000-0000-00000B290000}"/>
    <cellStyle name="40% - Accent5 2 3 3 3 3 2 2" xfId="10370" xr:uid="{00000000-0005-0000-0000-00000C290000}"/>
    <cellStyle name="40% - Accent5 2 3 3 3 3 3" xfId="10371" xr:uid="{00000000-0005-0000-0000-00000D290000}"/>
    <cellStyle name="40% - Accent5 2 3 3 3 4" xfId="10372" xr:uid="{00000000-0005-0000-0000-00000E290000}"/>
    <cellStyle name="40% - Accent5 2 3 3 3 4 2" xfId="10373" xr:uid="{00000000-0005-0000-0000-00000F290000}"/>
    <cellStyle name="40% - Accent5 2 3 3 3 5" xfId="10374" xr:uid="{00000000-0005-0000-0000-000010290000}"/>
    <cellStyle name="40% - Accent5 2 3 3 4" xfId="10375" xr:uid="{00000000-0005-0000-0000-000011290000}"/>
    <cellStyle name="40% - Accent5 2 3 3 4 2" xfId="10376" xr:uid="{00000000-0005-0000-0000-000012290000}"/>
    <cellStyle name="40% - Accent5 2 3 3 4 2 2" xfId="10377" xr:uid="{00000000-0005-0000-0000-000013290000}"/>
    <cellStyle name="40% - Accent5 2 3 3 4 2 2 2" xfId="10378" xr:uid="{00000000-0005-0000-0000-000014290000}"/>
    <cellStyle name="40% - Accent5 2 3 3 4 2 3" xfId="10379" xr:uid="{00000000-0005-0000-0000-000015290000}"/>
    <cellStyle name="40% - Accent5 2 3 3 4 3" xfId="10380" xr:uid="{00000000-0005-0000-0000-000016290000}"/>
    <cellStyle name="40% - Accent5 2 3 3 4 3 2" xfId="10381" xr:uid="{00000000-0005-0000-0000-000017290000}"/>
    <cellStyle name="40% - Accent5 2 3 3 4 4" xfId="10382" xr:uid="{00000000-0005-0000-0000-000018290000}"/>
    <cellStyle name="40% - Accent5 2 3 3 5" xfId="10383" xr:uid="{00000000-0005-0000-0000-000019290000}"/>
    <cellStyle name="40% - Accent5 2 3 3 5 2" xfId="10384" xr:uid="{00000000-0005-0000-0000-00001A290000}"/>
    <cellStyle name="40% - Accent5 2 3 3 5 2 2" xfId="10385" xr:uid="{00000000-0005-0000-0000-00001B290000}"/>
    <cellStyle name="40% - Accent5 2 3 3 5 3" xfId="10386" xr:uid="{00000000-0005-0000-0000-00001C290000}"/>
    <cellStyle name="40% - Accent5 2 3 3 6" xfId="10387" xr:uid="{00000000-0005-0000-0000-00001D290000}"/>
    <cellStyle name="40% - Accent5 2 3 3 6 2" xfId="10388" xr:uid="{00000000-0005-0000-0000-00001E290000}"/>
    <cellStyle name="40% - Accent5 2 3 3 7" xfId="10389" xr:uid="{00000000-0005-0000-0000-00001F290000}"/>
    <cellStyle name="40% - Accent5 2 3 4" xfId="10390" xr:uid="{00000000-0005-0000-0000-000020290000}"/>
    <cellStyle name="40% - Accent5 2 3 4 2" xfId="10391" xr:uid="{00000000-0005-0000-0000-000021290000}"/>
    <cellStyle name="40% - Accent5 2 3 4 2 2" xfId="10392" xr:uid="{00000000-0005-0000-0000-000022290000}"/>
    <cellStyle name="40% - Accent5 2 3 4 2 2 2" xfId="10393" xr:uid="{00000000-0005-0000-0000-000023290000}"/>
    <cellStyle name="40% - Accent5 2 3 4 2 2 2 2" xfId="10394" xr:uid="{00000000-0005-0000-0000-000024290000}"/>
    <cellStyle name="40% - Accent5 2 3 4 2 2 3" xfId="10395" xr:uid="{00000000-0005-0000-0000-000025290000}"/>
    <cellStyle name="40% - Accent5 2 3 4 2 3" xfId="10396" xr:uid="{00000000-0005-0000-0000-000026290000}"/>
    <cellStyle name="40% - Accent5 2 3 4 2 3 2" xfId="10397" xr:uid="{00000000-0005-0000-0000-000027290000}"/>
    <cellStyle name="40% - Accent5 2 3 4 2 4" xfId="10398" xr:uid="{00000000-0005-0000-0000-000028290000}"/>
    <cellStyle name="40% - Accent5 2 3 4 3" xfId="10399" xr:uid="{00000000-0005-0000-0000-000029290000}"/>
    <cellStyle name="40% - Accent5 2 3 4 3 2" xfId="10400" xr:uid="{00000000-0005-0000-0000-00002A290000}"/>
    <cellStyle name="40% - Accent5 2 3 4 3 2 2" xfId="10401" xr:uid="{00000000-0005-0000-0000-00002B290000}"/>
    <cellStyle name="40% - Accent5 2 3 4 3 3" xfId="10402" xr:uid="{00000000-0005-0000-0000-00002C290000}"/>
    <cellStyle name="40% - Accent5 2 3 4 4" xfId="10403" xr:uid="{00000000-0005-0000-0000-00002D290000}"/>
    <cellStyle name="40% - Accent5 2 3 4 4 2" xfId="10404" xr:uid="{00000000-0005-0000-0000-00002E290000}"/>
    <cellStyle name="40% - Accent5 2 3 4 5" xfId="10405" xr:uid="{00000000-0005-0000-0000-00002F290000}"/>
    <cellStyle name="40% - Accent5 2 3 5" xfId="10406" xr:uid="{00000000-0005-0000-0000-000030290000}"/>
    <cellStyle name="40% - Accent5 2 3 5 2" xfId="10407" xr:uid="{00000000-0005-0000-0000-000031290000}"/>
    <cellStyle name="40% - Accent5 2 3 5 2 2" xfId="10408" xr:uid="{00000000-0005-0000-0000-000032290000}"/>
    <cellStyle name="40% - Accent5 2 3 5 2 2 2" xfId="10409" xr:uid="{00000000-0005-0000-0000-000033290000}"/>
    <cellStyle name="40% - Accent5 2 3 5 2 2 2 2" xfId="10410" xr:uid="{00000000-0005-0000-0000-000034290000}"/>
    <cellStyle name="40% - Accent5 2 3 5 2 2 3" xfId="10411" xr:uid="{00000000-0005-0000-0000-000035290000}"/>
    <cellStyle name="40% - Accent5 2 3 5 2 3" xfId="10412" xr:uid="{00000000-0005-0000-0000-000036290000}"/>
    <cellStyle name="40% - Accent5 2 3 5 2 3 2" xfId="10413" xr:uid="{00000000-0005-0000-0000-000037290000}"/>
    <cellStyle name="40% - Accent5 2 3 5 2 4" xfId="10414" xr:uid="{00000000-0005-0000-0000-000038290000}"/>
    <cellStyle name="40% - Accent5 2 3 5 3" xfId="10415" xr:uid="{00000000-0005-0000-0000-000039290000}"/>
    <cellStyle name="40% - Accent5 2 3 5 3 2" xfId="10416" xr:uid="{00000000-0005-0000-0000-00003A290000}"/>
    <cellStyle name="40% - Accent5 2 3 5 3 2 2" xfId="10417" xr:uid="{00000000-0005-0000-0000-00003B290000}"/>
    <cellStyle name="40% - Accent5 2 3 5 3 3" xfId="10418" xr:uid="{00000000-0005-0000-0000-00003C290000}"/>
    <cellStyle name="40% - Accent5 2 3 5 4" xfId="10419" xr:uid="{00000000-0005-0000-0000-00003D290000}"/>
    <cellStyle name="40% - Accent5 2 3 5 4 2" xfId="10420" xr:uid="{00000000-0005-0000-0000-00003E290000}"/>
    <cellStyle name="40% - Accent5 2 3 5 5" xfId="10421" xr:uid="{00000000-0005-0000-0000-00003F290000}"/>
    <cellStyle name="40% - Accent5 2 3 6" xfId="10422" xr:uid="{00000000-0005-0000-0000-000040290000}"/>
    <cellStyle name="40% - Accent5 2 3 6 2" xfId="10423" xr:uid="{00000000-0005-0000-0000-000041290000}"/>
    <cellStyle name="40% - Accent5 2 3 6 2 2" xfId="10424" xr:uid="{00000000-0005-0000-0000-000042290000}"/>
    <cellStyle name="40% - Accent5 2 3 6 2 2 2" xfId="10425" xr:uid="{00000000-0005-0000-0000-000043290000}"/>
    <cellStyle name="40% - Accent5 2 3 6 2 3" xfId="10426" xr:uid="{00000000-0005-0000-0000-000044290000}"/>
    <cellStyle name="40% - Accent5 2 3 6 3" xfId="10427" xr:uid="{00000000-0005-0000-0000-000045290000}"/>
    <cellStyle name="40% - Accent5 2 3 6 3 2" xfId="10428" xr:uid="{00000000-0005-0000-0000-000046290000}"/>
    <cellStyle name="40% - Accent5 2 3 6 4" xfId="10429" xr:uid="{00000000-0005-0000-0000-000047290000}"/>
    <cellStyle name="40% - Accent5 2 3 7" xfId="10430" xr:uid="{00000000-0005-0000-0000-000048290000}"/>
    <cellStyle name="40% - Accent5 2 3 7 2" xfId="10431" xr:uid="{00000000-0005-0000-0000-000049290000}"/>
    <cellStyle name="40% - Accent5 2 3 7 2 2" xfId="10432" xr:uid="{00000000-0005-0000-0000-00004A290000}"/>
    <cellStyle name="40% - Accent5 2 3 7 3" xfId="10433" xr:uid="{00000000-0005-0000-0000-00004B290000}"/>
    <cellStyle name="40% - Accent5 2 3 8" xfId="10434" xr:uid="{00000000-0005-0000-0000-00004C290000}"/>
    <cellStyle name="40% - Accent5 2 3 8 2" xfId="10435" xr:uid="{00000000-0005-0000-0000-00004D290000}"/>
    <cellStyle name="40% - Accent5 2 3 9" xfId="10436" xr:uid="{00000000-0005-0000-0000-00004E290000}"/>
    <cellStyle name="40% - Accent5 2 4" xfId="10437" xr:uid="{00000000-0005-0000-0000-00004F290000}"/>
    <cellStyle name="40% - Accent5 2 4 2" xfId="10438" xr:uid="{00000000-0005-0000-0000-000050290000}"/>
    <cellStyle name="40% - Accent5 2 4 2 2" xfId="10439" xr:uid="{00000000-0005-0000-0000-000051290000}"/>
    <cellStyle name="40% - Accent5 2 4 2 2 2" xfId="10440" xr:uid="{00000000-0005-0000-0000-000052290000}"/>
    <cellStyle name="40% - Accent5 2 4 2 2 2 2" xfId="10441" xr:uid="{00000000-0005-0000-0000-000053290000}"/>
    <cellStyle name="40% - Accent5 2 4 2 2 2 2 2" xfId="10442" xr:uid="{00000000-0005-0000-0000-000054290000}"/>
    <cellStyle name="40% - Accent5 2 4 2 2 2 2 2 2" xfId="10443" xr:uid="{00000000-0005-0000-0000-000055290000}"/>
    <cellStyle name="40% - Accent5 2 4 2 2 2 2 2 2 2" xfId="10444" xr:uid="{00000000-0005-0000-0000-000056290000}"/>
    <cellStyle name="40% - Accent5 2 4 2 2 2 2 2 3" xfId="10445" xr:uid="{00000000-0005-0000-0000-000057290000}"/>
    <cellStyle name="40% - Accent5 2 4 2 2 2 2 3" xfId="10446" xr:uid="{00000000-0005-0000-0000-000058290000}"/>
    <cellStyle name="40% - Accent5 2 4 2 2 2 2 3 2" xfId="10447" xr:uid="{00000000-0005-0000-0000-000059290000}"/>
    <cellStyle name="40% - Accent5 2 4 2 2 2 2 4" xfId="10448" xr:uid="{00000000-0005-0000-0000-00005A290000}"/>
    <cellStyle name="40% - Accent5 2 4 2 2 2 3" xfId="10449" xr:uid="{00000000-0005-0000-0000-00005B290000}"/>
    <cellStyle name="40% - Accent5 2 4 2 2 2 3 2" xfId="10450" xr:uid="{00000000-0005-0000-0000-00005C290000}"/>
    <cellStyle name="40% - Accent5 2 4 2 2 2 3 2 2" xfId="10451" xr:uid="{00000000-0005-0000-0000-00005D290000}"/>
    <cellStyle name="40% - Accent5 2 4 2 2 2 3 3" xfId="10452" xr:uid="{00000000-0005-0000-0000-00005E290000}"/>
    <cellStyle name="40% - Accent5 2 4 2 2 2 4" xfId="10453" xr:uid="{00000000-0005-0000-0000-00005F290000}"/>
    <cellStyle name="40% - Accent5 2 4 2 2 2 4 2" xfId="10454" xr:uid="{00000000-0005-0000-0000-000060290000}"/>
    <cellStyle name="40% - Accent5 2 4 2 2 2 5" xfId="10455" xr:uid="{00000000-0005-0000-0000-000061290000}"/>
    <cellStyle name="40% - Accent5 2 4 2 2 3" xfId="10456" xr:uid="{00000000-0005-0000-0000-000062290000}"/>
    <cellStyle name="40% - Accent5 2 4 2 2 3 2" xfId="10457" xr:uid="{00000000-0005-0000-0000-000063290000}"/>
    <cellStyle name="40% - Accent5 2 4 2 2 3 2 2" xfId="10458" xr:uid="{00000000-0005-0000-0000-000064290000}"/>
    <cellStyle name="40% - Accent5 2 4 2 2 3 2 2 2" xfId="10459" xr:uid="{00000000-0005-0000-0000-000065290000}"/>
    <cellStyle name="40% - Accent5 2 4 2 2 3 2 2 2 2" xfId="10460" xr:uid="{00000000-0005-0000-0000-000066290000}"/>
    <cellStyle name="40% - Accent5 2 4 2 2 3 2 2 3" xfId="10461" xr:uid="{00000000-0005-0000-0000-000067290000}"/>
    <cellStyle name="40% - Accent5 2 4 2 2 3 2 3" xfId="10462" xr:uid="{00000000-0005-0000-0000-000068290000}"/>
    <cellStyle name="40% - Accent5 2 4 2 2 3 2 3 2" xfId="10463" xr:uid="{00000000-0005-0000-0000-000069290000}"/>
    <cellStyle name="40% - Accent5 2 4 2 2 3 2 4" xfId="10464" xr:uid="{00000000-0005-0000-0000-00006A290000}"/>
    <cellStyle name="40% - Accent5 2 4 2 2 3 3" xfId="10465" xr:uid="{00000000-0005-0000-0000-00006B290000}"/>
    <cellStyle name="40% - Accent5 2 4 2 2 3 3 2" xfId="10466" xr:uid="{00000000-0005-0000-0000-00006C290000}"/>
    <cellStyle name="40% - Accent5 2 4 2 2 3 3 2 2" xfId="10467" xr:uid="{00000000-0005-0000-0000-00006D290000}"/>
    <cellStyle name="40% - Accent5 2 4 2 2 3 3 3" xfId="10468" xr:uid="{00000000-0005-0000-0000-00006E290000}"/>
    <cellStyle name="40% - Accent5 2 4 2 2 3 4" xfId="10469" xr:uid="{00000000-0005-0000-0000-00006F290000}"/>
    <cellStyle name="40% - Accent5 2 4 2 2 3 4 2" xfId="10470" xr:uid="{00000000-0005-0000-0000-000070290000}"/>
    <cellStyle name="40% - Accent5 2 4 2 2 3 5" xfId="10471" xr:uid="{00000000-0005-0000-0000-000071290000}"/>
    <cellStyle name="40% - Accent5 2 4 2 2 4" xfId="10472" xr:uid="{00000000-0005-0000-0000-000072290000}"/>
    <cellStyle name="40% - Accent5 2 4 2 2 4 2" xfId="10473" xr:uid="{00000000-0005-0000-0000-000073290000}"/>
    <cellStyle name="40% - Accent5 2 4 2 2 4 2 2" xfId="10474" xr:uid="{00000000-0005-0000-0000-000074290000}"/>
    <cellStyle name="40% - Accent5 2 4 2 2 4 2 2 2" xfId="10475" xr:uid="{00000000-0005-0000-0000-000075290000}"/>
    <cellStyle name="40% - Accent5 2 4 2 2 4 2 3" xfId="10476" xr:uid="{00000000-0005-0000-0000-000076290000}"/>
    <cellStyle name="40% - Accent5 2 4 2 2 4 3" xfId="10477" xr:uid="{00000000-0005-0000-0000-000077290000}"/>
    <cellStyle name="40% - Accent5 2 4 2 2 4 3 2" xfId="10478" xr:uid="{00000000-0005-0000-0000-000078290000}"/>
    <cellStyle name="40% - Accent5 2 4 2 2 4 4" xfId="10479" xr:uid="{00000000-0005-0000-0000-000079290000}"/>
    <cellStyle name="40% - Accent5 2 4 2 2 5" xfId="10480" xr:uid="{00000000-0005-0000-0000-00007A290000}"/>
    <cellStyle name="40% - Accent5 2 4 2 2 5 2" xfId="10481" xr:uid="{00000000-0005-0000-0000-00007B290000}"/>
    <cellStyle name="40% - Accent5 2 4 2 2 5 2 2" xfId="10482" xr:uid="{00000000-0005-0000-0000-00007C290000}"/>
    <cellStyle name="40% - Accent5 2 4 2 2 5 3" xfId="10483" xr:uid="{00000000-0005-0000-0000-00007D290000}"/>
    <cellStyle name="40% - Accent5 2 4 2 2 6" xfId="10484" xr:uid="{00000000-0005-0000-0000-00007E290000}"/>
    <cellStyle name="40% - Accent5 2 4 2 2 6 2" xfId="10485" xr:uid="{00000000-0005-0000-0000-00007F290000}"/>
    <cellStyle name="40% - Accent5 2 4 2 2 7" xfId="10486" xr:uid="{00000000-0005-0000-0000-000080290000}"/>
    <cellStyle name="40% - Accent5 2 4 2 3" xfId="10487" xr:uid="{00000000-0005-0000-0000-000081290000}"/>
    <cellStyle name="40% - Accent5 2 4 2 3 2" xfId="10488" xr:uid="{00000000-0005-0000-0000-000082290000}"/>
    <cellStyle name="40% - Accent5 2 4 2 3 2 2" xfId="10489" xr:uid="{00000000-0005-0000-0000-000083290000}"/>
    <cellStyle name="40% - Accent5 2 4 2 3 2 2 2" xfId="10490" xr:uid="{00000000-0005-0000-0000-000084290000}"/>
    <cellStyle name="40% - Accent5 2 4 2 3 2 2 2 2" xfId="10491" xr:uid="{00000000-0005-0000-0000-000085290000}"/>
    <cellStyle name="40% - Accent5 2 4 2 3 2 2 3" xfId="10492" xr:uid="{00000000-0005-0000-0000-000086290000}"/>
    <cellStyle name="40% - Accent5 2 4 2 3 2 3" xfId="10493" xr:uid="{00000000-0005-0000-0000-000087290000}"/>
    <cellStyle name="40% - Accent5 2 4 2 3 2 3 2" xfId="10494" xr:uid="{00000000-0005-0000-0000-000088290000}"/>
    <cellStyle name="40% - Accent5 2 4 2 3 2 4" xfId="10495" xr:uid="{00000000-0005-0000-0000-000089290000}"/>
    <cellStyle name="40% - Accent5 2 4 2 3 3" xfId="10496" xr:uid="{00000000-0005-0000-0000-00008A290000}"/>
    <cellStyle name="40% - Accent5 2 4 2 3 3 2" xfId="10497" xr:uid="{00000000-0005-0000-0000-00008B290000}"/>
    <cellStyle name="40% - Accent5 2 4 2 3 3 2 2" xfId="10498" xr:uid="{00000000-0005-0000-0000-00008C290000}"/>
    <cellStyle name="40% - Accent5 2 4 2 3 3 3" xfId="10499" xr:uid="{00000000-0005-0000-0000-00008D290000}"/>
    <cellStyle name="40% - Accent5 2 4 2 3 4" xfId="10500" xr:uid="{00000000-0005-0000-0000-00008E290000}"/>
    <cellStyle name="40% - Accent5 2 4 2 3 4 2" xfId="10501" xr:uid="{00000000-0005-0000-0000-00008F290000}"/>
    <cellStyle name="40% - Accent5 2 4 2 3 5" xfId="10502" xr:uid="{00000000-0005-0000-0000-000090290000}"/>
    <cellStyle name="40% - Accent5 2 4 2 4" xfId="10503" xr:uid="{00000000-0005-0000-0000-000091290000}"/>
    <cellStyle name="40% - Accent5 2 4 2 4 2" xfId="10504" xr:uid="{00000000-0005-0000-0000-000092290000}"/>
    <cellStyle name="40% - Accent5 2 4 2 4 2 2" xfId="10505" xr:uid="{00000000-0005-0000-0000-000093290000}"/>
    <cellStyle name="40% - Accent5 2 4 2 4 2 2 2" xfId="10506" xr:uid="{00000000-0005-0000-0000-000094290000}"/>
    <cellStyle name="40% - Accent5 2 4 2 4 2 2 2 2" xfId="10507" xr:uid="{00000000-0005-0000-0000-000095290000}"/>
    <cellStyle name="40% - Accent5 2 4 2 4 2 2 3" xfId="10508" xr:uid="{00000000-0005-0000-0000-000096290000}"/>
    <cellStyle name="40% - Accent5 2 4 2 4 2 3" xfId="10509" xr:uid="{00000000-0005-0000-0000-000097290000}"/>
    <cellStyle name="40% - Accent5 2 4 2 4 2 3 2" xfId="10510" xr:uid="{00000000-0005-0000-0000-000098290000}"/>
    <cellStyle name="40% - Accent5 2 4 2 4 2 4" xfId="10511" xr:uid="{00000000-0005-0000-0000-000099290000}"/>
    <cellStyle name="40% - Accent5 2 4 2 4 3" xfId="10512" xr:uid="{00000000-0005-0000-0000-00009A290000}"/>
    <cellStyle name="40% - Accent5 2 4 2 4 3 2" xfId="10513" xr:uid="{00000000-0005-0000-0000-00009B290000}"/>
    <cellStyle name="40% - Accent5 2 4 2 4 3 2 2" xfId="10514" xr:uid="{00000000-0005-0000-0000-00009C290000}"/>
    <cellStyle name="40% - Accent5 2 4 2 4 3 3" xfId="10515" xr:uid="{00000000-0005-0000-0000-00009D290000}"/>
    <cellStyle name="40% - Accent5 2 4 2 4 4" xfId="10516" xr:uid="{00000000-0005-0000-0000-00009E290000}"/>
    <cellStyle name="40% - Accent5 2 4 2 4 4 2" xfId="10517" xr:uid="{00000000-0005-0000-0000-00009F290000}"/>
    <cellStyle name="40% - Accent5 2 4 2 4 5" xfId="10518" xr:uid="{00000000-0005-0000-0000-0000A0290000}"/>
    <cellStyle name="40% - Accent5 2 4 2 5" xfId="10519" xr:uid="{00000000-0005-0000-0000-0000A1290000}"/>
    <cellStyle name="40% - Accent5 2 4 2 5 2" xfId="10520" xr:uid="{00000000-0005-0000-0000-0000A2290000}"/>
    <cellStyle name="40% - Accent5 2 4 2 5 2 2" xfId="10521" xr:uid="{00000000-0005-0000-0000-0000A3290000}"/>
    <cellStyle name="40% - Accent5 2 4 2 5 2 2 2" xfId="10522" xr:uid="{00000000-0005-0000-0000-0000A4290000}"/>
    <cellStyle name="40% - Accent5 2 4 2 5 2 3" xfId="10523" xr:uid="{00000000-0005-0000-0000-0000A5290000}"/>
    <cellStyle name="40% - Accent5 2 4 2 5 3" xfId="10524" xr:uid="{00000000-0005-0000-0000-0000A6290000}"/>
    <cellStyle name="40% - Accent5 2 4 2 5 3 2" xfId="10525" xr:uid="{00000000-0005-0000-0000-0000A7290000}"/>
    <cellStyle name="40% - Accent5 2 4 2 5 4" xfId="10526" xr:uid="{00000000-0005-0000-0000-0000A8290000}"/>
    <cellStyle name="40% - Accent5 2 4 2 6" xfId="10527" xr:uid="{00000000-0005-0000-0000-0000A9290000}"/>
    <cellStyle name="40% - Accent5 2 4 2 6 2" xfId="10528" xr:uid="{00000000-0005-0000-0000-0000AA290000}"/>
    <cellStyle name="40% - Accent5 2 4 2 6 2 2" xfId="10529" xr:uid="{00000000-0005-0000-0000-0000AB290000}"/>
    <cellStyle name="40% - Accent5 2 4 2 6 3" xfId="10530" xr:uid="{00000000-0005-0000-0000-0000AC290000}"/>
    <cellStyle name="40% - Accent5 2 4 2 7" xfId="10531" xr:uid="{00000000-0005-0000-0000-0000AD290000}"/>
    <cellStyle name="40% - Accent5 2 4 2 7 2" xfId="10532" xr:uid="{00000000-0005-0000-0000-0000AE290000}"/>
    <cellStyle name="40% - Accent5 2 4 2 8" xfId="10533" xr:uid="{00000000-0005-0000-0000-0000AF290000}"/>
    <cellStyle name="40% - Accent5 2 4 3" xfId="10534" xr:uid="{00000000-0005-0000-0000-0000B0290000}"/>
    <cellStyle name="40% - Accent5 2 4 3 2" xfId="10535" xr:uid="{00000000-0005-0000-0000-0000B1290000}"/>
    <cellStyle name="40% - Accent5 2 4 3 2 2" xfId="10536" xr:uid="{00000000-0005-0000-0000-0000B2290000}"/>
    <cellStyle name="40% - Accent5 2 4 3 2 2 2" xfId="10537" xr:uid="{00000000-0005-0000-0000-0000B3290000}"/>
    <cellStyle name="40% - Accent5 2 4 3 2 2 2 2" xfId="10538" xr:uid="{00000000-0005-0000-0000-0000B4290000}"/>
    <cellStyle name="40% - Accent5 2 4 3 2 2 2 2 2" xfId="10539" xr:uid="{00000000-0005-0000-0000-0000B5290000}"/>
    <cellStyle name="40% - Accent5 2 4 3 2 2 2 3" xfId="10540" xr:uid="{00000000-0005-0000-0000-0000B6290000}"/>
    <cellStyle name="40% - Accent5 2 4 3 2 2 3" xfId="10541" xr:uid="{00000000-0005-0000-0000-0000B7290000}"/>
    <cellStyle name="40% - Accent5 2 4 3 2 2 3 2" xfId="10542" xr:uid="{00000000-0005-0000-0000-0000B8290000}"/>
    <cellStyle name="40% - Accent5 2 4 3 2 2 4" xfId="10543" xr:uid="{00000000-0005-0000-0000-0000B9290000}"/>
    <cellStyle name="40% - Accent5 2 4 3 2 3" xfId="10544" xr:uid="{00000000-0005-0000-0000-0000BA290000}"/>
    <cellStyle name="40% - Accent5 2 4 3 2 3 2" xfId="10545" xr:uid="{00000000-0005-0000-0000-0000BB290000}"/>
    <cellStyle name="40% - Accent5 2 4 3 2 3 2 2" xfId="10546" xr:uid="{00000000-0005-0000-0000-0000BC290000}"/>
    <cellStyle name="40% - Accent5 2 4 3 2 3 3" xfId="10547" xr:uid="{00000000-0005-0000-0000-0000BD290000}"/>
    <cellStyle name="40% - Accent5 2 4 3 2 4" xfId="10548" xr:uid="{00000000-0005-0000-0000-0000BE290000}"/>
    <cellStyle name="40% - Accent5 2 4 3 2 4 2" xfId="10549" xr:uid="{00000000-0005-0000-0000-0000BF290000}"/>
    <cellStyle name="40% - Accent5 2 4 3 2 5" xfId="10550" xr:uid="{00000000-0005-0000-0000-0000C0290000}"/>
    <cellStyle name="40% - Accent5 2 4 3 3" xfId="10551" xr:uid="{00000000-0005-0000-0000-0000C1290000}"/>
    <cellStyle name="40% - Accent5 2 4 3 3 2" xfId="10552" xr:uid="{00000000-0005-0000-0000-0000C2290000}"/>
    <cellStyle name="40% - Accent5 2 4 3 3 2 2" xfId="10553" xr:uid="{00000000-0005-0000-0000-0000C3290000}"/>
    <cellStyle name="40% - Accent5 2 4 3 3 2 2 2" xfId="10554" xr:uid="{00000000-0005-0000-0000-0000C4290000}"/>
    <cellStyle name="40% - Accent5 2 4 3 3 2 2 2 2" xfId="10555" xr:uid="{00000000-0005-0000-0000-0000C5290000}"/>
    <cellStyle name="40% - Accent5 2 4 3 3 2 2 3" xfId="10556" xr:uid="{00000000-0005-0000-0000-0000C6290000}"/>
    <cellStyle name="40% - Accent5 2 4 3 3 2 3" xfId="10557" xr:uid="{00000000-0005-0000-0000-0000C7290000}"/>
    <cellStyle name="40% - Accent5 2 4 3 3 2 3 2" xfId="10558" xr:uid="{00000000-0005-0000-0000-0000C8290000}"/>
    <cellStyle name="40% - Accent5 2 4 3 3 2 4" xfId="10559" xr:uid="{00000000-0005-0000-0000-0000C9290000}"/>
    <cellStyle name="40% - Accent5 2 4 3 3 3" xfId="10560" xr:uid="{00000000-0005-0000-0000-0000CA290000}"/>
    <cellStyle name="40% - Accent5 2 4 3 3 3 2" xfId="10561" xr:uid="{00000000-0005-0000-0000-0000CB290000}"/>
    <cellStyle name="40% - Accent5 2 4 3 3 3 2 2" xfId="10562" xr:uid="{00000000-0005-0000-0000-0000CC290000}"/>
    <cellStyle name="40% - Accent5 2 4 3 3 3 3" xfId="10563" xr:uid="{00000000-0005-0000-0000-0000CD290000}"/>
    <cellStyle name="40% - Accent5 2 4 3 3 4" xfId="10564" xr:uid="{00000000-0005-0000-0000-0000CE290000}"/>
    <cellStyle name="40% - Accent5 2 4 3 3 4 2" xfId="10565" xr:uid="{00000000-0005-0000-0000-0000CF290000}"/>
    <cellStyle name="40% - Accent5 2 4 3 3 5" xfId="10566" xr:uid="{00000000-0005-0000-0000-0000D0290000}"/>
    <cellStyle name="40% - Accent5 2 4 3 4" xfId="10567" xr:uid="{00000000-0005-0000-0000-0000D1290000}"/>
    <cellStyle name="40% - Accent5 2 4 3 4 2" xfId="10568" xr:uid="{00000000-0005-0000-0000-0000D2290000}"/>
    <cellStyle name="40% - Accent5 2 4 3 4 2 2" xfId="10569" xr:uid="{00000000-0005-0000-0000-0000D3290000}"/>
    <cellStyle name="40% - Accent5 2 4 3 4 2 2 2" xfId="10570" xr:uid="{00000000-0005-0000-0000-0000D4290000}"/>
    <cellStyle name="40% - Accent5 2 4 3 4 2 3" xfId="10571" xr:uid="{00000000-0005-0000-0000-0000D5290000}"/>
    <cellStyle name="40% - Accent5 2 4 3 4 3" xfId="10572" xr:uid="{00000000-0005-0000-0000-0000D6290000}"/>
    <cellStyle name="40% - Accent5 2 4 3 4 3 2" xfId="10573" xr:uid="{00000000-0005-0000-0000-0000D7290000}"/>
    <cellStyle name="40% - Accent5 2 4 3 4 4" xfId="10574" xr:uid="{00000000-0005-0000-0000-0000D8290000}"/>
    <cellStyle name="40% - Accent5 2 4 3 5" xfId="10575" xr:uid="{00000000-0005-0000-0000-0000D9290000}"/>
    <cellStyle name="40% - Accent5 2 4 3 5 2" xfId="10576" xr:uid="{00000000-0005-0000-0000-0000DA290000}"/>
    <cellStyle name="40% - Accent5 2 4 3 5 2 2" xfId="10577" xr:uid="{00000000-0005-0000-0000-0000DB290000}"/>
    <cellStyle name="40% - Accent5 2 4 3 5 3" xfId="10578" xr:uid="{00000000-0005-0000-0000-0000DC290000}"/>
    <cellStyle name="40% - Accent5 2 4 3 6" xfId="10579" xr:uid="{00000000-0005-0000-0000-0000DD290000}"/>
    <cellStyle name="40% - Accent5 2 4 3 6 2" xfId="10580" xr:uid="{00000000-0005-0000-0000-0000DE290000}"/>
    <cellStyle name="40% - Accent5 2 4 3 7" xfId="10581" xr:uid="{00000000-0005-0000-0000-0000DF290000}"/>
    <cellStyle name="40% - Accent5 2 4 4" xfId="10582" xr:uid="{00000000-0005-0000-0000-0000E0290000}"/>
    <cellStyle name="40% - Accent5 2 4 4 2" xfId="10583" xr:uid="{00000000-0005-0000-0000-0000E1290000}"/>
    <cellStyle name="40% - Accent5 2 4 4 2 2" xfId="10584" xr:uid="{00000000-0005-0000-0000-0000E2290000}"/>
    <cellStyle name="40% - Accent5 2 4 4 2 2 2" xfId="10585" xr:uid="{00000000-0005-0000-0000-0000E3290000}"/>
    <cellStyle name="40% - Accent5 2 4 4 2 2 2 2" xfId="10586" xr:uid="{00000000-0005-0000-0000-0000E4290000}"/>
    <cellStyle name="40% - Accent5 2 4 4 2 2 3" xfId="10587" xr:uid="{00000000-0005-0000-0000-0000E5290000}"/>
    <cellStyle name="40% - Accent5 2 4 4 2 3" xfId="10588" xr:uid="{00000000-0005-0000-0000-0000E6290000}"/>
    <cellStyle name="40% - Accent5 2 4 4 2 3 2" xfId="10589" xr:uid="{00000000-0005-0000-0000-0000E7290000}"/>
    <cellStyle name="40% - Accent5 2 4 4 2 4" xfId="10590" xr:uid="{00000000-0005-0000-0000-0000E8290000}"/>
    <cellStyle name="40% - Accent5 2 4 4 3" xfId="10591" xr:uid="{00000000-0005-0000-0000-0000E9290000}"/>
    <cellStyle name="40% - Accent5 2 4 4 3 2" xfId="10592" xr:uid="{00000000-0005-0000-0000-0000EA290000}"/>
    <cellStyle name="40% - Accent5 2 4 4 3 2 2" xfId="10593" xr:uid="{00000000-0005-0000-0000-0000EB290000}"/>
    <cellStyle name="40% - Accent5 2 4 4 3 3" xfId="10594" xr:uid="{00000000-0005-0000-0000-0000EC290000}"/>
    <cellStyle name="40% - Accent5 2 4 4 4" xfId="10595" xr:uid="{00000000-0005-0000-0000-0000ED290000}"/>
    <cellStyle name="40% - Accent5 2 4 4 4 2" xfId="10596" xr:uid="{00000000-0005-0000-0000-0000EE290000}"/>
    <cellStyle name="40% - Accent5 2 4 4 5" xfId="10597" xr:uid="{00000000-0005-0000-0000-0000EF290000}"/>
    <cellStyle name="40% - Accent5 2 4 5" xfId="10598" xr:uid="{00000000-0005-0000-0000-0000F0290000}"/>
    <cellStyle name="40% - Accent5 2 4 5 2" xfId="10599" xr:uid="{00000000-0005-0000-0000-0000F1290000}"/>
    <cellStyle name="40% - Accent5 2 4 5 2 2" xfId="10600" xr:uid="{00000000-0005-0000-0000-0000F2290000}"/>
    <cellStyle name="40% - Accent5 2 4 5 2 2 2" xfId="10601" xr:uid="{00000000-0005-0000-0000-0000F3290000}"/>
    <cellStyle name="40% - Accent5 2 4 5 2 2 2 2" xfId="10602" xr:uid="{00000000-0005-0000-0000-0000F4290000}"/>
    <cellStyle name="40% - Accent5 2 4 5 2 2 3" xfId="10603" xr:uid="{00000000-0005-0000-0000-0000F5290000}"/>
    <cellStyle name="40% - Accent5 2 4 5 2 3" xfId="10604" xr:uid="{00000000-0005-0000-0000-0000F6290000}"/>
    <cellStyle name="40% - Accent5 2 4 5 2 3 2" xfId="10605" xr:uid="{00000000-0005-0000-0000-0000F7290000}"/>
    <cellStyle name="40% - Accent5 2 4 5 2 4" xfId="10606" xr:uid="{00000000-0005-0000-0000-0000F8290000}"/>
    <cellStyle name="40% - Accent5 2 4 5 3" xfId="10607" xr:uid="{00000000-0005-0000-0000-0000F9290000}"/>
    <cellStyle name="40% - Accent5 2 4 5 3 2" xfId="10608" xr:uid="{00000000-0005-0000-0000-0000FA290000}"/>
    <cellStyle name="40% - Accent5 2 4 5 3 2 2" xfId="10609" xr:uid="{00000000-0005-0000-0000-0000FB290000}"/>
    <cellStyle name="40% - Accent5 2 4 5 3 3" xfId="10610" xr:uid="{00000000-0005-0000-0000-0000FC290000}"/>
    <cellStyle name="40% - Accent5 2 4 5 4" xfId="10611" xr:uid="{00000000-0005-0000-0000-0000FD290000}"/>
    <cellStyle name="40% - Accent5 2 4 5 4 2" xfId="10612" xr:uid="{00000000-0005-0000-0000-0000FE290000}"/>
    <cellStyle name="40% - Accent5 2 4 5 5" xfId="10613" xr:uid="{00000000-0005-0000-0000-0000FF290000}"/>
    <cellStyle name="40% - Accent5 2 4 6" xfId="10614" xr:uid="{00000000-0005-0000-0000-0000002A0000}"/>
    <cellStyle name="40% - Accent5 2 4 6 2" xfId="10615" xr:uid="{00000000-0005-0000-0000-0000012A0000}"/>
    <cellStyle name="40% - Accent5 2 4 6 2 2" xfId="10616" xr:uid="{00000000-0005-0000-0000-0000022A0000}"/>
    <cellStyle name="40% - Accent5 2 4 6 2 2 2" xfId="10617" xr:uid="{00000000-0005-0000-0000-0000032A0000}"/>
    <cellStyle name="40% - Accent5 2 4 6 2 3" xfId="10618" xr:uid="{00000000-0005-0000-0000-0000042A0000}"/>
    <cellStyle name="40% - Accent5 2 4 6 3" xfId="10619" xr:uid="{00000000-0005-0000-0000-0000052A0000}"/>
    <cellStyle name="40% - Accent5 2 4 6 3 2" xfId="10620" xr:uid="{00000000-0005-0000-0000-0000062A0000}"/>
    <cellStyle name="40% - Accent5 2 4 6 4" xfId="10621" xr:uid="{00000000-0005-0000-0000-0000072A0000}"/>
    <cellStyle name="40% - Accent5 2 4 7" xfId="10622" xr:uid="{00000000-0005-0000-0000-0000082A0000}"/>
    <cellStyle name="40% - Accent5 2 4 7 2" xfId="10623" xr:uid="{00000000-0005-0000-0000-0000092A0000}"/>
    <cellStyle name="40% - Accent5 2 4 7 2 2" xfId="10624" xr:uid="{00000000-0005-0000-0000-00000A2A0000}"/>
    <cellStyle name="40% - Accent5 2 4 7 3" xfId="10625" xr:uid="{00000000-0005-0000-0000-00000B2A0000}"/>
    <cellStyle name="40% - Accent5 2 4 8" xfId="10626" xr:uid="{00000000-0005-0000-0000-00000C2A0000}"/>
    <cellStyle name="40% - Accent5 2 4 8 2" xfId="10627" xr:uid="{00000000-0005-0000-0000-00000D2A0000}"/>
    <cellStyle name="40% - Accent5 2 4 9" xfId="10628" xr:uid="{00000000-0005-0000-0000-00000E2A0000}"/>
    <cellStyle name="40% - Accent5 2 5" xfId="10629" xr:uid="{00000000-0005-0000-0000-00000F2A0000}"/>
    <cellStyle name="40% - Accent5 2 5 2" xfId="10630" xr:uid="{00000000-0005-0000-0000-0000102A0000}"/>
    <cellStyle name="40% - Accent5 2 5 2 2" xfId="10631" xr:uid="{00000000-0005-0000-0000-0000112A0000}"/>
    <cellStyle name="40% - Accent5 2 5 2 2 2" xfId="10632" xr:uid="{00000000-0005-0000-0000-0000122A0000}"/>
    <cellStyle name="40% - Accent5 2 5 2 2 2 2" xfId="10633" xr:uid="{00000000-0005-0000-0000-0000132A0000}"/>
    <cellStyle name="40% - Accent5 2 5 2 2 2 2 2" xfId="10634" xr:uid="{00000000-0005-0000-0000-0000142A0000}"/>
    <cellStyle name="40% - Accent5 2 5 2 2 2 2 2 2" xfId="10635" xr:uid="{00000000-0005-0000-0000-0000152A0000}"/>
    <cellStyle name="40% - Accent5 2 5 2 2 2 2 2 2 2" xfId="10636" xr:uid="{00000000-0005-0000-0000-0000162A0000}"/>
    <cellStyle name="40% - Accent5 2 5 2 2 2 2 2 3" xfId="10637" xr:uid="{00000000-0005-0000-0000-0000172A0000}"/>
    <cellStyle name="40% - Accent5 2 5 2 2 2 2 3" xfId="10638" xr:uid="{00000000-0005-0000-0000-0000182A0000}"/>
    <cellStyle name="40% - Accent5 2 5 2 2 2 2 3 2" xfId="10639" xr:uid="{00000000-0005-0000-0000-0000192A0000}"/>
    <cellStyle name="40% - Accent5 2 5 2 2 2 2 4" xfId="10640" xr:uid="{00000000-0005-0000-0000-00001A2A0000}"/>
    <cellStyle name="40% - Accent5 2 5 2 2 2 3" xfId="10641" xr:uid="{00000000-0005-0000-0000-00001B2A0000}"/>
    <cellStyle name="40% - Accent5 2 5 2 2 2 3 2" xfId="10642" xr:uid="{00000000-0005-0000-0000-00001C2A0000}"/>
    <cellStyle name="40% - Accent5 2 5 2 2 2 3 2 2" xfId="10643" xr:uid="{00000000-0005-0000-0000-00001D2A0000}"/>
    <cellStyle name="40% - Accent5 2 5 2 2 2 3 3" xfId="10644" xr:uid="{00000000-0005-0000-0000-00001E2A0000}"/>
    <cellStyle name="40% - Accent5 2 5 2 2 2 4" xfId="10645" xr:uid="{00000000-0005-0000-0000-00001F2A0000}"/>
    <cellStyle name="40% - Accent5 2 5 2 2 2 4 2" xfId="10646" xr:uid="{00000000-0005-0000-0000-0000202A0000}"/>
    <cellStyle name="40% - Accent5 2 5 2 2 2 5" xfId="10647" xr:uid="{00000000-0005-0000-0000-0000212A0000}"/>
    <cellStyle name="40% - Accent5 2 5 2 2 3" xfId="10648" xr:uid="{00000000-0005-0000-0000-0000222A0000}"/>
    <cellStyle name="40% - Accent5 2 5 2 2 3 2" xfId="10649" xr:uid="{00000000-0005-0000-0000-0000232A0000}"/>
    <cellStyle name="40% - Accent5 2 5 2 2 3 2 2" xfId="10650" xr:uid="{00000000-0005-0000-0000-0000242A0000}"/>
    <cellStyle name="40% - Accent5 2 5 2 2 3 2 2 2" xfId="10651" xr:uid="{00000000-0005-0000-0000-0000252A0000}"/>
    <cellStyle name="40% - Accent5 2 5 2 2 3 2 2 2 2" xfId="10652" xr:uid="{00000000-0005-0000-0000-0000262A0000}"/>
    <cellStyle name="40% - Accent5 2 5 2 2 3 2 2 3" xfId="10653" xr:uid="{00000000-0005-0000-0000-0000272A0000}"/>
    <cellStyle name="40% - Accent5 2 5 2 2 3 2 3" xfId="10654" xr:uid="{00000000-0005-0000-0000-0000282A0000}"/>
    <cellStyle name="40% - Accent5 2 5 2 2 3 2 3 2" xfId="10655" xr:uid="{00000000-0005-0000-0000-0000292A0000}"/>
    <cellStyle name="40% - Accent5 2 5 2 2 3 2 4" xfId="10656" xr:uid="{00000000-0005-0000-0000-00002A2A0000}"/>
    <cellStyle name="40% - Accent5 2 5 2 2 3 3" xfId="10657" xr:uid="{00000000-0005-0000-0000-00002B2A0000}"/>
    <cellStyle name="40% - Accent5 2 5 2 2 3 3 2" xfId="10658" xr:uid="{00000000-0005-0000-0000-00002C2A0000}"/>
    <cellStyle name="40% - Accent5 2 5 2 2 3 3 2 2" xfId="10659" xr:uid="{00000000-0005-0000-0000-00002D2A0000}"/>
    <cellStyle name="40% - Accent5 2 5 2 2 3 3 3" xfId="10660" xr:uid="{00000000-0005-0000-0000-00002E2A0000}"/>
    <cellStyle name="40% - Accent5 2 5 2 2 3 4" xfId="10661" xr:uid="{00000000-0005-0000-0000-00002F2A0000}"/>
    <cellStyle name="40% - Accent5 2 5 2 2 3 4 2" xfId="10662" xr:uid="{00000000-0005-0000-0000-0000302A0000}"/>
    <cellStyle name="40% - Accent5 2 5 2 2 3 5" xfId="10663" xr:uid="{00000000-0005-0000-0000-0000312A0000}"/>
    <cellStyle name="40% - Accent5 2 5 2 2 4" xfId="10664" xr:uid="{00000000-0005-0000-0000-0000322A0000}"/>
    <cellStyle name="40% - Accent5 2 5 2 2 4 2" xfId="10665" xr:uid="{00000000-0005-0000-0000-0000332A0000}"/>
    <cellStyle name="40% - Accent5 2 5 2 2 4 2 2" xfId="10666" xr:uid="{00000000-0005-0000-0000-0000342A0000}"/>
    <cellStyle name="40% - Accent5 2 5 2 2 4 2 2 2" xfId="10667" xr:uid="{00000000-0005-0000-0000-0000352A0000}"/>
    <cellStyle name="40% - Accent5 2 5 2 2 4 2 3" xfId="10668" xr:uid="{00000000-0005-0000-0000-0000362A0000}"/>
    <cellStyle name="40% - Accent5 2 5 2 2 4 3" xfId="10669" xr:uid="{00000000-0005-0000-0000-0000372A0000}"/>
    <cellStyle name="40% - Accent5 2 5 2 2 4 3 2" xfId="10670" xr:uid="{00000000-0005-0000-0000-0000382A0000}"/>
    <cellStyle name="40% - Accent5 2 5 2 2 4 4" xfId="10671" xr:uid="{00000000-0005-0000-0000-0000392A0000}"/>
    <cellStyle name="40% - Accent5 2 5 2 2 5" xfId="10672" xr:uid="{00000000-0005-0000-0000-00003A2A0000}"/>
    <cellStyle name="40% - Accent5 2 5 2 2 5 2" xfId="10673" xr:uid="{00000000-0005-0000-0000-00003B2A0000}"/>
    <cellStyle name="40% - Accent5 2 5 2 2 5 2 2" xfId="10674" xr:uid="{00000000-0005-0000-0000-00003C2A0000}"/>
    <cellStyle name="40% - Accent5 2 5 2 2 5 3" xfId="10675" xr:uid="{00000000-0005-0000-0000-00003D2A0000}"/>
    <cellStyle name="40% - Accent5 2 5 2 2 6" xfId="10676" xr:uid="{00000000-0005-0000-0000-00003E2A0000}"/>
    <cellStyle name="40% - Accent5 2 5 2 2 6 2" xfId="10677" xr:uid="{00000000-0005-0000-0000-00003F2A0000}"/>
    <cellStyle name="40% - Accent5 2 5 2 2 7" xfId="10678" xr:uid="{00000000-0005-0000-0000-0000402A0000}"/>
    <cellStyle name="40% - Accent5 2 5 2 3" xfId="10679" xr:uid="{00000000-0005-0000-0000-0000412A0000}"/>
    <cellStyle name="40% - Accent5 2 5 2 3 2" xfId="10680" xr:uid="{00000000-0005-0000-0000-0000422A0000}"/>
    <cellStyle name="40% - Accent5 2 5 2 3 2 2" xfId="10681" xr:uid="{00000000-0005-0000-0000-0000432A0000}"/>
    <cellStyle name="40% - Accent5 2 5 2 3 2 2 2" xfId="10682" xr:uid="{00000000-0005-0000-0000-0000442A0000}"/>
    <cellStyle name="40% - Accent5 2 5 2 3 2 2 2 2" xfId="10683" xr:uid="{00000000-0005-0000-0000-0000452A0000}"/>
    <cellStyle name="40% - Accent5 2 5 2 3 2 2 3" xfId="10684" xr:uid="{00000000-0005-0000-0000-0000462A0000}"/>
    <cellStyle name="40% - Accent5 2 5 2 3 2 3" xfId="10685" xr:uid="{00000000-0005-0000-0000-0000472A0000}"/>
    <cellStyle name="40% - Accent5 2 5 2 3 2 3 2" xfId="10686" xr:uid="{00000000-0005-0000-0000-0000482A0000}"/>
    <cellStyle name="40% - Accent5 2 5 2 3 2 4" xfId="10687" xr:uid="{00000000-0005-0000-0000-0000492A0000}"/>
    <cellStyle name="40% - Accent5 2 5 2 3 3" xfId="10688" xr:uid="{00000000-0005-0000-0000-00004A2A0000}"/>
    <cellStyle name="40% - Accent5 2 5 2 3 3 2" xfId="10689" xr:uid="{00000000-0005-0000-0000-00004B2A0000}"/>
    <cellStyle name="40% - Accent5 2 5 2 3 3 2 2" xfId="10690" xr:uid="{00000000-0005-0000-0000-00004C2A0000}"/>
    <cellStyle name="40% - Accent5 2 5 2 3 3 3" xfId="10691" xr:uid="{00000000-0005-0000-0000-00004D2A0000}"/>
    <cellStyle name="40% - Accent5 2 5 2 3 4" xfId="10692" xr:uid="{00000000-0005-0000-0000-00004E2A0000}"/>
    <cellStyle name="40% - Accent5 2 5 2 3 4 2" xfId="10693" xr:uid="{00000000-0005-0000-0000-00004F2A0000}"/>
    <cellStyle name="40% - Accent5 2 5 2 3 5" xfId="10694" xr:uid="{00000000-0005-0000-0000-0000502A0000}"/>
    <cellStyle name="40% - Accent5 2 5 2 4" xfId="10695" xr:uid="{00000000-0005-0000-0000-0000512A0000}"/>
    <cellStyle name="40% - Accent5 2 5 2 4 2" xfId="10696" xr:uid="{00000000-0005-0000-0000-0000522A0000}"/>
    <cellStyle name="40% - Accent5 2 5 2 4 2 2" xfId="10697" xr:uid="{00000000-0005-0000-0000-0000532A0000}"/>
    <cellStyle name="40% - Accent5 2 5 2 4 2 2 2" xfId="10698" xr:uid="{00000000-0005-0000-0000-0000542A0000}"/>
    <cellStyle name="40% - Accent5 2 5 2 4 2 2 2 2" xfId="10699" xr:uid="{00000000-0005-0000-0000-0000552A0000}"/>
    <cellStyle name="40% - Accent5 2 5 2 4 2 2 3" xfId="10700" xr:uid="{00000000-0005-0000-0000-0000562A0000}"/>
    <cellStyle name="40% - Accent5 2 5 2 4 2 3" xfId="10701" xr:uid="{00000000-0005-0000-0000-0000572A0000}"/>
    <cellStyle name="40% - Accent5 2 5 2 4 2 3 2" xfId="10702" xr:uid="{00000000-0005-0000-0000-0000582A0000}"/>
    <cellStyle name="40% - Accent5 2 5 2 4 2 4" xfId="10703" xr:uid="{00000000-0005-0000-0000-0000592A0000}"/>
    <cellStyle name="40% - Accent5 2 5 2 4 3" xfId="10704" xr:uid="{00000000-0005-0000-0000-00005A2A0000}"/>
    <cellStyle name="40% - Accent5 2 5 2 4 3 2" xfId="10705" xr:uid="{00000000-0005-0000-0000-00005B2A0000}"/>
    <cellStyle name="40% - Accent5 2 5 2 4 3 2 2" xfId="10706" xr:uid="{00000000-0005-0000-0000-00005C2A0000}"/>
    <cellStyle name="40% - Accent5 2 5 2 4 3 3" xfId="10707" xr:uid="{00000000-0005-0000-0000-00005D2A0000}"/>
    <cellStyle name="40% - Accent5 2 5 2 4 4" xfId="10708" xr:uid="{00000000-0005-0000-0000-00005E2A0000}"/>
    <cellStyle name="40% - Accent5 2 5 2 4 4 2" xfId="10709" xr:uid="{00000000-0005-0000-0000-00005F2A0000}"/>
    <cellStyle name="40% - Accent5 2 5 2 4 5" xfId="10710" xr:uid="{00000000-0005-0000-0000-0000602A0000}"/>
    <cellStyle name="40% - Accent5 2 5 2 5" xfId="10711" xr:uid="{00000000-0005-0000-0000-0000612A0000}"/>
    <cellStyle name="40% - Accent5 2 5 2 5 2" xfId="10712" xr:uid="{00000000-0005-0000-0000-0000622A0000}"/>
    <cellStyle name="40% - Accent5 2 5 2 5 2 2" xfId="10713" xr:uid="{00000000-0005-0000-0000-0000632A0000}"/>
    <cellStyle name="40% - Accent5 2 5 2 5 2 2 2" xfId="10714" xr:uid="{00000000-0005-0000-0000-0000642A0000}"/>
    <cellStyle name="40% - Accent5 2 5 2 5 2 3" xfId="10715" xr:uid="{00000000-0005-0000-0000-0000652A0000}"/>
    <cellStyle name="40% - Accent5 2 5 2 5 3" xfId="10716" xr:uid="{00000000-0005-0000-0000-0000662A0000}"/>
    <cellStyle name="40% - Accent5 2 5 2 5 3 2" xfId="10717" xr:uid="{00000000-0005-0000-0000-0000672A0000}"/>
    <cellStyle name="40% - Accent5 2 5 2 5 4" xfId="10718" xr:uid="{00000000-0005-0000-0000-0000682A0000}"/>
    <cellStyle name="40% - Accent5 2 5 2 6" xfId="10719" xr:uid="{00000000-0005-0000-0000-0000692A0000}"/>
    <cellStyle name="40% - Accent5 2 5 2 6 2" xfId="10720" xr:uid="{00000000-0005-0000-0000-00006A2A0000}"/>
    <cellStyle name="40% - Accent5 2 5 2 6 2 2" xfId="10721" xr:uid="{00000000-0005-0000-0000-00006B2A0000}"/>
    <cellStyle name="40% - Accent5 2 5 2 6 3" xfId="10722" xr:uid="{00000000-0005-0000-0000-00006C2A0000}"/>
    <cellStyle name="40% - Accent5 2 5 2 7" xfId="10723" xr:uid="{00000000-0005-0000-0000-00006D2A0000}"/>
    <cellStyle name="40% - Accent5 2 5 2 7 2" xfId="10724" xr:uid="{00000000-0005-0000-0000-00006E2A0000}"/>
    <cellStyle name="40% - Accent5 2 5 2 8" xfId="10725" xr:uid="{00000000-0005-0000-0000-00006F2A0000}"/>
    <cellStyle name="40% - Accent5 2 5 3" xfId="10726" xr:uid="{00000000-0005-0000-0000-0000702A0000}"/>
    <cellStyle name="40% - Accent5 2 5 3 2" xfId="10727" xr:uid="{00000000-0005-0000-0000-0000712A0000}"/>
    <cellStyle name="40% - Accent5 2 5 3 2 2" xfId="10728" xr:uid="{00000000-0005-0000-0000-0000722A0000}"/>
    <cellStyle name="40% - Accent5 2 5 3 2 2 2" xfId="10729" xr:uid="{00000000-0005-0000-0000-0000732A0000}"/>
    <cellStyle name="40% - Accent5 2 5 3 2 2 2 2" xfId="10730" xr:uid="{00000000-0005-0000-0000-0000742A0000}"/>
    <cellStyle name="40% - Accent5 2 5 3 2 2 2 2 2" xfId="10731" xr:uid="{00000000-0005-0000-0000-0000752A0000}"/>
    <cellStyle name="40% - Accent5 2 5 3 2 2 2 3" xfId="10732" xr:uid="{00000000-0005-0000-0000-0000762A0000}"/>
    <cellStyle name="40% - Accent5 2 5 3 2 2 3" xfId="10733" xr:uid="{00000000-0005-0000-0000-0000772A0000}"/>
    <cellStyle name="40% - Accent5 2 5 3 2 2 3 2" xfId="10734" xr:uid="{00000000-0005-0000-0000-0000782A0000}"/>
    <cellStyle name="40% - Accent5 2 5 3 2 2 4" xfId="10735" xr:uid="{00000000-0005-0000-0000-0000792A0000}"/>
    <cellStyle name="40% - Accent5 2 5 3 2 3" xfId="10736" xr:uid="{00000000-0005-0000-0000-00007A2A0000}"/>
    <cellStyle name="40% - Accent5 2 5 3 2 3 2" xfId="10737" xr:uid="{00000000-0005-0000-0000-00007B2A0000}"/>
    <cellStyle name="40% - Accent5 2 5 3 2 3 2 2" xfId="10738" xr:uid="{00000000-0005-0000-0000-00007C2A0000}"/>
    <cellStyle name="40% - Accent5 2 5 3 2 3 3" xfId="10739" xr:uid="{00000000-0005-0000-0000-00007D2A0000}"/>
    <cellStyle name="40% - Accent5 2 5 3 2 4" xfId="10740" xr:uid="{00000000-0005-0000-0000-00007E2A0000}"/>
    <cellStyle name="40% - Accent5 2 5 3 2 4 2" xfId="10741" xr:uid="{00000000-0005-0000-0000-00007F2A0000}"/>
    <cellStyle name="40% - Accent5 2 5 3 2 5" xfId="10742" xr:uid="{00000000-0005-0000-0000-0000802A0000}"/>
    <cellStyle name="40% - Accent5 2 5 3 3" xfId="10743" xr:uid="{00000000-0005-0000-0000-0000812A0000}"/>
    <cellStyle name="40% - Accent5 2 5 3 3 2" xfId="10744" xr:uid="{00000000-0005-0000-0000-0000822A0000}"/>
    <cellStyle name="40% - Accent5 2 5 3 3 2 2" xfId="10745" xr:uid="{00000000-0005-0000-0000-0000832A0000}"/>
    <cellStyle name="40% - Accent5 2 5 3 3 2 2 2" xfId="10746" xr:uid="{00000000-0005-0000-0000-0000842A0000}"/>
    <cellStyle name="40% - Accent5 2 5 3 3 2 2 2 2" xfId="10747" xr:uid="{00000000-0005-0000-0000-0000852A0000}"/>
    <cellStyle name="40% - Accent5 2 5 3 3 2 2 3" xfId="10748" xr:uid="{00000000-0005-0000-0000-0000862A0000}"/>
    <cellStyle name="40% - Accent5 2 5 3 3 2 3" xfId="10749" xr:uid="{00000000-0005-0000-0000-0000872A0000}"/>
    <cellStyle name="40% - Accent5 2 5 3 3 2 3 2" xfId="10750" xr:uid="{00000000-0005-0000-0000-0000882A0000}"/>
    <cellStyle name="40% - Accent5 2 5 3 3 2 4" xfId="10751" xr:uid="{00000000-0005-0000-0000-0000892A0000}"/>
    <cellStyle name="40% - Accent5 2 5 3 3 3" xfId="10752" xr:uid="{00000000-0005-0000-0000-00008A2A0000}"/>
    <cellStyle name="40% - Accent5 2 5 3 3 3 2" xfId="10753" xr:uid="{00000000-0005-0000-0000-00008B2A0000}"/>
    <cellStyle name="40% - Accent5 2 5 3 3 3 2 2" xfId="10754" xr:uid="{00000000-0005-0000-0000-00008C2A0000}"/>
    <cellStyle name="40% - Accent5 2 5 3 3 3 3" xfId="10755" xr:uid="{00000000-0005-0000-0000-00008D2A0000}"/>
    <cellStyle name="40% - Accent5 2 5 3 3 4" xfId="10756" xr:uid="{00000000-0005-0000-0000-00008E2A0000}"/>
    <cellStyle name="40% - Accent5 2 5 3 3 4 2" xfId="10757" xr:uid="{00000000-0005-0000-0000-00008F2A0000}"/>
    <cellStyle name="40% - Accent5 2 5 3 3 5" xfId="10758" xr:uid="{00000000-0005-0000-0000-0000902A0000}"/>
    <cellStyle name="40% - Accent5 2 5 3 4" xfId="10759" xr:uid="{00000000-0005-0000-0000-0000912A0000}"/>
    <cellStyle name="40% - Accent5 2 5 3 4 2" xfId="10760" xr:uid="{00000000-0005-0000-0000-0000922A0000}"/>
    <cellStyle name="40% - Accent5 2 5 3 4 2 2" xfId="10761" xr:uid="{00000000-0005-0000-0000-0000932A0000}"/>
    <cellStyle name="40% - Accent5 2 5 3 4 2 2 2" xfId="10762" xr:uid="{00000000-0005-0000-0000-0000942A0000}"/>
    <cellStyle name="40% - Accent5 2 5 3 4 2 3" xfId="10763" xr:uid="{00000000-0005-0000-0000-0000952A0000}"/>
    <cellStyle name="40% - Accent5 2 5 3 4 3" xfId="10764" xr:uid="{00000000-0005-0000-0000-0000962A0000}"/>
    <cellStyle name="40% - Accent5 2 5 3 4 3 2" xfId="10765" xr:uid="{00000000-0005-0000-0000-0000972A0000}"/>
    <cellStyle name="40% - Accent5 2 5 3 4 4" xfId="10766" xr:uid="{00000000-0005-0000-0000-0000982A0000}"/>
    <cellStyle name="40% - Accent5 2 5 3 5" xfId="10767" xr:uid="{00000000-0005-0000-0000-0000992A0000}"/>
    <cellStyle name="40% - Accent5 2 5 3 5 2" xfId="10768" xr:uid="{00000000-0005-0000-0000-00009A2A0000}"/>
    <cellStyle name="40% - Accent5 2 5 3 5 2 2" xfId="10769" xr:uid="{00000000-0005-0000-0000-00009B2A0000}"/>
    <cellStyle name="40% - Accent5 2 5 3 5 3" xfId="10770" xr:uid="{00000000-0005-0000-0000-00009C2A0000}"/>
    <cellStyle name="40% - Accent5 2 5 3 6" xfId="10771" xr:uid="{00000000-0005-0000-0000-00009D2A0000}"/>
    <cellStyle name="40% - Accent5 2 5 3 6 2" xfId="10772" xr:uid="{00000000-0005-0000-0000-00009E2A0000}"/>
    <cellStyle name="40% - Accent5 2 5 3 7" xfId="10773" xr:uid="{00000000-0005-0000-0000-00009F2A0000}"/>
    <cellStyle name="40% - Accent5 2 5 4" xfId="10774" xr:uid="{00000000-0005-0000-0000-0000A02A0000}"/>
    <cellStyle name="40% - Accent5 2 5 4 2" xfId="10775" xr:uid="{00000000-0005-0000-0000-0000A12A0000}"/>
    <cellStyle name="40% - Accent5 2 5 4 2 2" xfId="10776" xr:uid="{00000000-0005-0000-0000-0000A22A0000}"/>
    <cellStyle name="40% - Accent5 2 5 4 2 2 2" xfId="10777" xr:uid="{00000000-0005-0000-0000-0000A32A0000}"/>
    <cellStyle name="40% - Accent5 2 5 4 2 2 2 2" xfId="10778" xr:uid="{00000000-0005-0000-0000-0000A42A0000}"/>
    <cellStyle name="40% - Accent5 2 5 4 2 2 3" xfId="10779" xr:uid="{00000000-0005-0000-0000-0000A52A0000}"/>
    <cellStyle name="40% - Accent5 2 5 4 2 3" xfId="10780" xr:uid="{00000000-0005-0000-0000-0000A62A0000}"/>
    <cellStyle name="40% - Accent5 2 5 4 2 3 2" xfId="10781" xr:uid="{00000000-0005-0000-0000-0000A72A0000}"/>
    <cellStyle name="40% - Accent5 2 5 4 2 4" xfId="10782" xr:uid="{00000000-0005-0000-0000-0000A82A0000}"/>
    <cellStyle name="40% - Accent5 2 5 4 3" xfId="10783" xr:uid="{00000000-0005-0000-0000-0000A92A0000}"/>
    <cellStyle name="40% - Accent5 2 5 4 3 2" xfId="10784" xr:uid="{00000000-0005-0000-0000-0000AA2A0000}"/>
    <cellStyle name="40% - Accent5 2 5 4 3 2 2" xfId="10785" xr:uid="{00000000-0005-0000-0000-0000AB2A0000}"/>
    <cellStyle name="40% - Accent5 2 5 4 3 3" xfId="10786" xr:uid="{00000000-0005-0000-0000-0000AC2A0000}"/>
    <cellStyle name="40% - Accent5 2 5 4 4" xfId="10787" xr:uid="{00000000-0005-0000-0000-0000AD2A0000}"/>
    <cellStyle name="40% - Accent5 2 5 4 4 2" xfId="10788" xr:uid="{00000000-0005-0000-0000-0000AE2A0000}"/>
    <cellStyle name="40% - Accent5 2 5 4 5" xfId="10789" xr:uid="{00000000-0005-0000-0000-0000AF2A0000}"/>
    <cellStyle name="40% - Accent5 2 5 5" xfId="10790" xr:uid="{00000000-0005-0000-0000-0000B02A0000}"/>
    <cellStyle name="40% - Accent5 2 5 5 2" xfId="10791" xr:uid="{00000000-0005-0000-0000-0000B12A0000}"/>
    <cellStyle name="40% - Accent5 2 5 5 2 2" xfId="10792" xr:uid="{00000000-0005-0000-0000-0000B22A0000}"/>
    <cellStyle name="40% - Accent5 2 5 5 2 2 2" xfId="10793" xr:uid="{00000000-0005-0000-0000-0000B32A0000}"/>
    <cellStyle name="40% - Accent5 2 5 5 2 2 2 2" xfId="10794" xr:uid="{00000000-0005-0000-0000-0000B42A0000}"/>
    <cellStyle name="40% - Accent5 2 5 5 2 2 3" xfId="10795" xr:uid="{00000000-0005-0000-0000-0000B52A0000}"/>
    <cellStyle name="40% - Accent5 2 5 5 2 3" xfId="10796" xr:uid="{00000000-0005-0000-0000-0000B62A0000}"/>
    <cellStyle name="40% - Accent5 2 5 5 2 3 2" xfId="10797" xr:uid="{00000000-0005-0000-0000-0000B72A0000}"/>
    <cellStyle name="40% - Accent5 2 5 5 2 4" xfId="10798" xr:uid="{00000000-0005-0000-0000-0000B82A0000}"/>
    <cellStyle name="40% - Accent5 2 5 5 3" xfId="10799" xr:uid="{00000000-0005-0000-0000-0000B92A0000}"/>
    <cellStyle name="40% - Accent5 2 5 5 3 2" xfId="10800" xr:uid="{00000000-0005-0000-0000-0000BA2A0000}"/>
    <cellStyle name="40% - Accent5 2 5 5 3 2 2" xfId="10801" xr:uid="{00000000-0005-0000-0000-0000BB2A0000}"/>
    <cellStyle name="40% - Accent5 2 5 5 3 3" xfId="10802" xr:uid="{00000000-0005-0000-0000-0000BC2A0000}"/>
    <cellStyle name="40% - Accent5 2 5 5 4" xfId="10803" xr:uid="{00000000-0005-0000-0000-0000BD2A0000}"/>
    <cellStyle name="40% - Accent5 2 5 5 4 2" xfId="10804" xr:uid="{00000000-0005-0000-0000-0000BE2A0000}"/>
    <cellStyle name="40% - Accent5 2 5 5 5" xfId="10805" xr:uid="{00000000-0005-0000-0000-0000BF2A0000}"/>
    <cellStyle name="40% - Accent5 2 5 6" xfId="10806" xr:uid="{00000000-0005-0000-0000-0000C02A0000}"/>
    <cellStyle name="40% - Accent5 2 5 6 2" xfId="10807" xr:uid="{00000000-0005-0000-0000-0000C12A0000}"/>
    <cellStyle name="40% - Accent5 2 5 6 2 2" xfId="10808" xr:uid="{00000000-0005-0000-0000-0000C22A0000}"/>
    <cellStyle name="40% - Accent5 2 5 6 2 2 2" xfId="10809" xr:uid="{00000000-0005-0000-0000-0000C32A0000}"/>
    <cellStyle name="40% - Accent5 2 5 6 2 3" xfId="10810" xr:uid="{00000000-0005-0000-0000-0000C42A0000}"/>
    <cellStyle name="40% - Accent5 2 5 6 3" xfId="10811" xr:uid="{00000000-0005-0000-0000-0000C52A0000}"/>
    <cellStyle name="40% - Accent5 2 5 6 3 2" xfId="10812" xr:uid="{00000000-0005-0000-0000-0000C62A0000}"/>
    <cellStyle name="40% - Accent5 2 5 6 4" xfId="10813" xr:uid="{00000000-0005-0000-0000-0000C72A0000}"/>
    <cellStyle name="40% - Accent5 2 5 7" xfId="10814" xr:uid="{00000000-0005-0000-0000-0000C82A0000}"/>
    <cellStyle name="40% - Accent5 2 5 7 2" xfId="10815" xr:uid="{00000000-0005-0000-0000-0000C92A0000}"/>
    <cellStyle name="40% - Accent5 2 5 7 2 2" xfId="10816" xr:uid="{00000000-0005-0000-0000-0000CA2A0000}"/>
    <cellStyle name="40% - Accent5 2 5 7 3" xfId="10817" xr:uid="{00000000-0005-0000-0000-0000CB2A0000}"/>
    <cellStyle name="40% - Accent5 2 5 8" xfId="10818" xr:uid="{00000000-0005-0000-0000-0000CC2A0000}"/>
    <cellStyle name="40% - Accent5 2 5 8 2" xfId="10819" xr:uid="{00000000-0005-0000-0000-0000CD2A0000}"/>
    <cellStyle name="40% - Accent5 2 5 9" xfId="10820" xr:uid="{00000000-0005-0000-0000-0000CE2A0000}"/>
    <cellStyle name="40% - Accent5 2 6" xfId="10821" xr:uid="{00000000-0005-0000-0000-0000CF2A0000}"/>
    <cellStyle name="40% - Accent5 2 6 2" xfId="10822" xr:uid="{00000000-0005-0000-0000-0000D02A0000}"/>
    <cellStyle name="40% - Accent5 2 6 2 2" xfId="10823" xr:uid="{00000000-0005-0000-0000-0000D12A0000}"/>
    <cellStyle name="40% - Accent5 2 6 2 2 2" xfId="10824" xr:uid="{00000000-0005-0000-0000-0000D22A0000}"/>
    <cellStyle name="40% - Accent5 2 6 2 2 2 2" xfId="10825" xr:uid="{00000000-0005-0000-0000-0000D32A0000}"/>
    <cellStyle name="40% - Accent5 2 6 2 2 2 2 2" xfId="10826" xr:uid="{00000000-0005-0000-0000-0000D42A0000}"/>
    <cellStyle name="40% - Accent5 2 6 2 2 2 2 2 2" xfId="10827" xr:uid="{00000000-0005-0000-0000-0000D52A0000}"/>
    <cellStyle name="40% - Accent5 2 6 2 2 2 2 3" xfId="10828" xr:uid="{00000000-0005-0000-0000-0000D62A0000}"/>
    <cellStyle name="40% - Accent5 2 6 2 2 2 3" xfId="10829" xr:uid="{00000000-0005-0000-0000-0000D72A0000}"/>
    <cellStyle name="40% - Accent5 2 6 2 2 2 3 2" xfId="10830" xr:uid="{00000000-0005-0000-0000-0000D82A0000}"/>
    <cellStyle name="40% - Accent5 2 6 2 2 2 4" xfId="10831" xr:uid="{00000000-0005-0000-0000-0000D92A0000}"/>
    <cellStyle name="40% - Accent5 2 6 2 2 3" xfId="10832" xr:uid="{00000000-0005-0000-0000-0000DA2A0000}"/>
    <cellStyle name="40% - Accent5 2 6 2 2 3 2" xfId="10833" xr:uid="{00000000-0005-0000-0000-0000DB2A0000}"/>
    <cellStyle name="40% - Accent5 2 6 2 2 3 2 2" xfId="10834" xr:uid="{00000000-0005-0000-0000-0000DC2A0000}"/>
    <cellStyle name="40% - Accent5 2 6 2 2 3 3" xfId="10835" xr:uid="{00000000-0005-0000-0000-0000DD2A0000}"/>
    <cellStyle name="40% - Accent5 2 6 2 2 4" xfId="10836" xr:uid="{00000000-0005-0000-0000-0000DE2A0000}"/>
    <cellStyle name="40% - Accent5 2 6 2 2 4 2" xfId="10837" xr:uid="{00000000-0005-0000-0000-0000DF2A0000}"/>
    <cellStyle name="40% - Accent5 2 6 2 2 5" xfId="10838" xr:uid="{00000000-0005-0000-0000-0000E02A0000}"/>
    <cellStyle name="40% - Accent5 2 6 2 3" xfId="10839" xr:uid="{00000000-0005-0000-0000-0000E12A0000}"/>
    <cellStyle name="40% - Accent5 2 6 2 3 2" xfId="10840" xr:uid="{00000000-0005-0000-0000-0000E22A0000}"/>
    <cellStyle name="40% - Accent5 2 6 2 3 2 2" xfId="10841" xr:uid="{00000000-0005-0000-0000-0000E32A0000}"/>
    <cellStyle name="40% - Accent5 2 6 2 3 2 2 2" xfId="10842" xr:uid="{00000000-0005-0000-0000-0000E42A0000}"/>
    <cellStyle name="40% - Accent5 2 6 2 3 2 2 2 2" xfId="10843" xr:uid="{00000000-0005-0000-0000-0000E52A0000}"/>
    <cellStyle name="40% - Accent5 2 6 2 3 2 2 3" xfId="10844" xr:uid="{00000000-0005-0000-0000-0000E62A0000}"/>
    <cellStyle name="40% - Accent5 2 6 2 3 2 3" xfId="10845" xr:uid="{00000000-0005-0000-0000-0000E72A0000}"/>
    <cellStyle name="40% - Accent5 2 6 2 3 2 3 2" xfId="10846" xr:uid="{00000000-0005-0000-0000-0000E82A0000}"/>
    <cellStyle name="40% - Accent5 2 6 2 3 2 4" xfId="10847" xr:uid="{00000000-0005-0000-0000-0000E92A0000}"/>
    <cellStyle name="40% - Accent5 2 6 2 3 3" xfId="10848" xr:uid="{00000000-0005-0000-0000-0000EA2A0000}"/>
    <cellStyle name="40% - Accent5 2 6 2 3 3 2" xfId="10849" xr:uid="{00000000-0005-0000-0000-0000EB2A0000}"/>
    <cellStyle name="40% - Accent5 2 6 2 3 3 2 2" xfId="10850" xr:uid="{00000000-0005-0000-0000-0000EC2A0000}"/>
    <cellStyle name="40% - Accent5 2 6 2 3 3 3" xfId="10851" xr:uid="{00000000-0005-0000-0000-0000ED2A0000}"/>
    <cellStyle name="40% - Accent5 2 6 2 3 4" xfId="10852" xr:uid="{00000000-0005-0000-0000-0000EE2A0000}"/>
    <cellStyle name="40% - Accent5 2 6 2 3 4 2" xfId="10853" xr:uid="{00000000-0005-0000-0000-0000EF2A0000}"/>
    <cellStyle name="40% - Accent5 2 6 2 3 5" xfId="10854" xr:uid="{00000000-0005-0000-0000-0000F02A0000}"/>
    <cellStyle name="40% - Accent5 2 6 2 4" xfId="10855" xr:uid="{00000000-0005-0000-0000-0000F12A0000}"/>
    <cellStyle name="40% - Accent5 2 6 2 4 2" xfId="10856" xr:uid="{00000000-0005-0000-0000-0000F22A0000}"/>
    <cellStyle name="40% - Accent5 2 6 2 4 2 2" xfId="10857" xr:uid="{00000000-0005-0000-0000-0000F32A0000}"/>
    <cellStyle name="40% - Accent5 2 6 2 4 2 2 2" xfId="10858" xr:uid="{00000000-0005-0000-0000-0000F42A0000}"/>
    <cellStyle name="40% - Accent5 2 6 2 4 2 3" xfId="10859" xr:uid="{00000000-0005-0000-0000-0000F52A0000}"/>
    <cellStyle name="40% - Accent5 2 6 2 4 3" xfId="10860" xr:uid="{00000000-0005-0000-0000-0000F62A0000}"/>
    <cellStyle name="40% - Accent5 2 6 2 4 3 2" xfId="10861" xr:uid="{00000000-0005-0000-0000-0000F72A0000}"/>
    <cellStyle name="40% - Accent5 2 6 2 4 4" xfId="10862" xr:uid="{00000000-0005-0000-0000-0000F82A0000}"/>
    <cellStyle name="40% - Accent5 2 6 2 5" xfId="10863" xr:uid="{00000000-0005-0000-0000-0000F92A0000}"/>
    <cellStyle name="40% - Accent5 2 6 2 5 2" xfId="10864" xr:uid="{00000000-0005-0000-0000-0000FA2A0000}"/>
    <cellStyle name="40% - Accent5 2 6 2 5 2 2" xfId="10865" xr:uid="{00000000-0005-0000-0000-0000FB2A0000}"/>
    <cellStyle name="40% - Accent5 2 6 2 5 3" xfId="10866" xr:uid="{00000000-0005-0000-0000-0000FC2A0000}"/>
    <cellStyle name="40% - Accent5 2 6 2 6" xfId="10867" xr:uid="{00000000-0005-0000-0000-0000FD2A0000}"/>
    <cellStyle name="40% - Accent5 2 6 2 6 2" xfId="10868" xr:uid="{00000000-0005-0000-0000-0000FE2A0000}"/>
    <cellStyle name="40% - Accent5 2 6 2 7" xfId="10869" xr:uid="{00000000-0005-0000-0000-0000FF2A0000}"/>
    <cellStyle name="40% - Accent5 2 6 3" xfId="10870" xr:uid="{00000000-0005-0000-0000-0000002B0000}"/>
    <cellStyle name="40% - Accent5 2 6 3 2" xfId="10871" xr:uid="{00000000-0005-0000-0000-0000012B0000}"/>
    <cellStyle name="40% - Accent5 2 6 3 2 2" xfId="10872" xr:uid="{00000000-0005-0000-0000-0000022B0000}"/>
    <cellStyle name="40% - Accent5 2 6 3 2 2 2" xfId="10873" xr:uid="{00000000-0005-0000-0000-0000032B0000}"/>
    <cellStyle name="40% - Accent5 2 6 3 2 2 2 2" xfId="10874" xr:uid="{00000000-0005-0000-0000-0000042B0000}"/>
    <cellStyle name="40% - Accent5 2 6 3 2 2 3" xfId="10875" xr:uid="{00000000-0005-0000-0000-0000052B0000}"/>
    <cellStyle name="40% - Accent5 2 6 3 2 3" xfId="10876" xr:uid="{00000000-0005-0000-0000-0000062B0000}"/>
    <cellStyle name="40% - Accent5 2 6 3 2 3 2" xfId="10877" xr:uid="{00000000-0005-0000-0000-0000072B0000}"/>
    <cellStyle name="40% - Accent5 2 6 3 2 4" xfId="10878" xr:uid="{00000000-0005-0000-0000-0000082B0000}"/>
    <cellStyle name="40% - Accent5 2 6 3 3" xfId="10879" xr:uid="{00000000-0005-0000-0000-0000092B0000}"/>
    <cellStyle name="40% - Accent5 2 6 3 3 2" xfId="10880" xr:uid="{00000000-0005-0000-0000-00000A2B0000}"/>
    <cellStyle name="40% - Accent5 2 6 3 3 2 2" xfId="10881" xr:uid="{00000000-0005-0000-0000-00000B2B0000}"/>
    <cellStyle name="40% - Accent5 2 6 3 3 3" xfId="10882" xr:uid="{00000000-0005-0000-0000-00000C2B0000}"/>
    <cellStyle name="40% - Accent5 2 6 3 4" xfId="10883" xr:uid="{00000000-0005-0000-0000-00000D2B0000}"/>
    <cellStyle name="40% - Accent5 2 6 3 4 2" xfId="10884" xr:uid="{00000000-0005-0000-0000-00000E2B0000}"/>
    <cellStyle name="40% - Accent5 2 6 3 5" xfId="10885" xr:uid="{00000000-0005-0000-0000-00000F2B0000}"/>
    <cellStyle name="40% - Accent5 2 6 4" xfId="10886" xr:uid="{00000000-0005-0000-0000-0000102B0000}"/>
    <cellStyle name="40% - Accent5 2 6 4 2" xfId="10887" xr:uid="{00000000-0005-0000-0000-0000112B0000}"/>
    <cellStyle name="40% - Accent5 2 6 4 2 2" xfId="10888" xr:uid="{00000000-0005-0000-0000-0000122B0000}"/>
    <cellStyle name="40% - Accent5 2 6 4 2 2 2" xfId="10889" xr:uid="{00000000-0005-0000-0000-0000132B0000}"/>
    <cellStyle name="40% - Accent5 2 6 4 2 2 2 2" xfId="10890" xr:uid="{00000000-0005-0000-0000-0000142B0000}"/>
    <cellStyle name="40% - Accent5 2 6 4 2 2 3" xfId="10891" xr:uid="{00000000-0005-0000-0000-0000152B0000}"/>
    <cellStyle name="40% - Accent5 2 6 4 2 3" xfId="10892" xr:uid="{00000000-0005-0000-0000-0000162B0000}"/>
    <cellStyle name="40% - Accent5 2 6 4 2 3 2" xfId="10893" xr:uid="{00000000-0005-0000-0000-0000172B0000}"/>
    <cellStyle name="40% - Accent5 2 6 4 2 4" xfId="10894" xr:uid="{00000000-0005-0000-0000-0000182B0000}"/>
    <cellStyle name="40% - Accent5 2 6 4 3" xfId="10895" xr:uid="{00000000-0005-0000-0000-0000192B0000}"/>
    <cellStyle name="40% - Accent5 2 6 4 3 2" xfId="10896" xr:uid="{00000000-0005-0000-0000-00001A2B0000}"/>
    <cellStyle name="40% - Accent5 2 6 4 3 2 2" xfId="10897" xr:uid="{00000000-0005-0000-0000-00001B2B0000}"/>
    <cellStyle name="40% - Accent5 2 6 4 3 3" xfId="10898" xr:uid="{00000000-0005-0000-0000-00001C2B0000}"/>
    <cellStyle name="40% - Accent5 2 6 4 4" xfId="10899" xr:uid="{00000000-0005-0000-0000-00001D2B0000}"/>
    <cellStyle name="40% - Accent5 2 6 4 4 2" xfId="10900" xr:uid="{00000000-0005-0000-0000-00001E2B0000}"/>
    <cellStyle name="40% - Accent5 2 6 4 5" xfId="10901" xr:uid="{00000000-0005-0000-0000-00001F2B0000}"/>
    <cellStyle name="40% - Accent5 2 6 5" xfId="10902" xr:uid="{00000000-0005-0000-0000-0000202B0000}"/>
    <cellStyle name="40% - Accent5 2 6 5 2" xfId="10903" xr:uid="{00000000-0005-0000-0000-0000212B0000}"/>
    <cellStyle name="40% - Accent5 2 6 5 2 2" xfId="10904" xr:uid="{00000000-0005-0000-0000-0000222B0000}"/>
    <cellStyle name="40% - Accent5 2 6 5 2 2 2" xfId="10905" xr:uid="{00000000-0005-0000-0000-0000232B0000}"/>
    <cellStyle name="40% - Accent5 2 6 5 2 3" xfId="10906" xr:uid="{00000000-0005-0000-0000-0000242B0000}"/>
    <cellStyle name="40% - Accent5 2 6 5 3" xfId="10907" xr:uid="{00000000-0005-0000-0000-0000252B0000}"/>
    <cellStyle name="40% - Accent5 2 6 5 3 2" xfId="10908" xr:uid="{00000000-0005-0000-0000-0000262B0000}"/>
    <cellStyle name="40% - Accent5 2 6 5 4" xfId="10909" xr:uid="{00000000-0005-0000-0000-0000272B0000}"/>
    <cellStyle name="40% - Accent5 2 6 6" xfId="10910" xr:uid="{00000000-0005-0000-0000-0000282B0000}"/>
    <cellStyle name="40% - Accent5 2 6 6 2" xfId="10911" xr:uid="{00000000-0005-0000-0000-0000292B0000}"/>
    <cellStyle name="40% - Accent5 2 6 6 2 2" xfId="10912" xr:uid="{00000000-0005-0000-0000-00002A2B0000}"/>
    <cellStyle name="40% - Accent5 2 6 6 3" xfId="10913" xr:uid="{00000000-0005-0000-0000-00002B2B0000}"/>
    <cellStyle name="40% - Accent5 2 6 7" xfId="10914" xr:uid="{00000000-0005-0000-0000-00002C2B0000}"/>
    <cellStyle name="40% - Accent5 2 6 7 2" xfId="10915" xr:uid="{00000000-0005-0000-0000-00002D2B0000}"/>
    <cellStyle name="40% - Accent5 2 6 8" xfId="10916" xr:uid="{00000000-0005-0000-0000-00002E2B0000}"/>
    <cellStyle name="40% - Accent5 2 7" xfId="10917" xr:uid="{00000000-0005-0000-0000-00002F2B0000}"/>
    <cellStyle name="40% - Accent5 2 7 2" xfId="10918" xr:uid="{00000000-0005-0000-0000-0000302B0000}"/>
    <cellStyle name="40% - Accent5 2 7 2 2" xfId="10919" xr:uid="{00000000-0005-0000-0000-0000312B0000}"/>
    <cellStyle name="40% - Accent5 2 7 2 2 2" xfId="10920" xr:uid="{00000000-0005-0000-0000-0000322B0000}"/>
    <cellStyle name="40% - Accent5 2 7 2 2 2 2" xfId="10921" xr:uid="{00000000-0005-0000-0000-0000332B0000}"/>
    <cellStyle name="40% - Accent5 2 7 2 2 2 2 2" xfId="10922" xr:uid="{00000000-0005-0000-0000-0000342B0000}"/>
    <cellStyle name="40% - Accent5 2 7 2 2 2 3" xfId="10923" xr:uid="{00000000-0005-0000-0000-0000352B0000}"/>
    <cellStyle name="40% - Accent5 2 7 2 2 3" xfId="10924" xr:uid="{00000000-0005-0000-0000-0000362B0000}"/>
    <cellStyle name="40% - Accent5 2 7 2 2 3 2" xfId="10925" xr:uid="{00000000-0005-0000-0000-0000372B0000}"/>
    <cellStyle name="40% - Accent5 2 7 2 2 4" xfId="10926" xr:uid="{00000000-0005-0000-0000-0000382B0000}"/>
    <cellStyle name="40% - Accent5 2 7 2 3" xfId="10927" xr:uid="{00000000-0005-0000-0000-0000392B0000}"/>
    <cellStyle name="40% - Accent5 2 7 2 3 2" xfId="10928" xr:uid="{00000000-0005-0000-0000-00003A2B0000}"/>
    <cellStyle name="40% - Accent5 2 7 2 3 2 2" xfId="10929" xr:uid="{00000000-0005-0000-0000-00003B2B0000}"/>
    <cellStyle name="40% - Accent5 2 7 2 3 3" xfId="10930" xr:uid="{00000000-0005-0000-0000-00003C2B0000}"/>
    <cellStyle name="40% - Accent5 2 7 2 4" xfId="10931" xr:uid="{00000000-0005-0000-0000-00003D2B0000}"/>
    <cellStyle name="40% - Accent5 2 7 2 4 2" xfId="10932" xr:uid="{00000000-0005-0000-0000-00003E2B0000}"/>
    <cellStyle name="40% - Accent5 2 7 2 5" xfId="10933" xr:uid="{00000000-0005-0000-0000-00003F2B0000}"/>
    <cellStyle name="40% - Accent5 2 7 3" xfId="10934" xr:uid="{00000000-0005-0000-0000-0000402B0000}"/>
    <cellStyle name="40% - Accent5 2 7 3 2" xfId="10935" xr:uid="{00000000-0005-0000-0000-0000412B0000}"/>
    <cellStyle name="40% - Accent5 2 7 3 2 2" xfId="10936" xr:uid="{00000000-0005-0000-0000-0000422B0000}"/>
    <cellStyle name="40% - Accent5 2 7 3 2 2 2" xfId="10937" xr:uid="{00000000-0005-0000-0000-0000432B0000}"/>
    <cellStyle name="40% - Accent5 2 7 3 2 2 2 2" xfId="10938" xr:uid="{00000000-0005-0000-0000-0000442B0000}"/>
    <cellStyle name="40% - Accent5 2 7 3 2 2 3" xfId="10939" xr:uid="{00000000-0005-0000-0000-0000452B0000}"/>
    <cellStyle name="40% - Accent5 2 7 3 2 3" xfId="10940" xr:uid="{00000000-0005-0000-0000-0000462B0000}"/>
    <cellStyle name="40% - Accent5 2 7 3 2 3 2" xfId="10941" xr:uid="{00000000-0005-0000-0000-0000472B0000}"/>
    <cellStyle name="40% - Accent5 2 7 3 2 4" xfId="10942" xr:uid="{00000000-0005-0000-0000-0000482B0000}"/>
    <cellStyle name="40% - Accent5 2 7 3 3" xfId="10943" xr:uid="{00000000-0005-0000-0000-0000492B0000}"/>
    <cellStyle name="40% - Accent5 2 7 3 3 2" xfId="10944" xr:uid="{00000000-0005-0000-0000-00004A2B0000}"/>
    <cellStyle name="40% - Accent5 2 7 3 3 2 2" xfId="10945" xr:uid="{00000000-0005-0000-0000-00004B2B0000}"/>
    <cellStyle name="40% - Accent5 2 7 3 3 3" xfId="10946" xr:uid="{00000000-0005-0000-0000-00004C2B0000}"/>
    <cellStyle name="40% - Accent5 2 7 3 4" xfId="10947" xr:uid="{00000000-0005-0000-0000-00004D2B0000}"/>
    <cellStyle name="40% - Accent5 2 7 3 4 2" xfId="10948" xr:uid="{00000000-0005-0000-0000-00004E2B0000}"/>
    <cellStyle name="40% - Accent5 2 7 3 5" xfId="10949" xr:uid="{00000000-0005-0000-0000-00004F2B0000}"/>
    <cellStyle name="40% - Accent5 2 7 4" xfId="10950" xr:uid="{00000000-0005-0000-0000-0000502B0000}"/>
    <cellStyle name="40% - Accent5 2 7 4 2" xfId="10951" xr:uid="{00000000-0005-0000-0000-0000512B0000}"/>
    <cellStyle name="40% - Accent5 2 7 4 2 2" xfId="10952" xr:uid="{00000000-0005-0000-0000-0000522B0000}"/>
    <cellStyle name="40% - Accent5 2 7 4 2 2 2" xfId="10953" xr:uid="{00000000-0005-0000-0000-0000532B0000}"/>
    <cellStyle name="40% - Accent5 2 7 4 2 3" xfId="10954" xr:uid="{00000000-0005-0000-0000-0000542B0000}"/>
    <cellStyle name="40% - Accent5 2 7 4 3" xfId="10955" xr:uid="{00000000-0005-0000-0000-0000552B0000}"/>
    <cellStyle name="40% - Accent5 2 7 4 3 2" xfId="10956" xr:uid="{00000000-0005-0000-0000-0000562B0000}"/>
    <cellStyle name="40% - Accent5 2 7 4 4" xfId="10957" xr:uid="{00000000-0005-0000-0000-0000572B0000}"/>
    <cellStyle name="40% - Accent5 2 7 5" xfId="10958" xr:uid="{00000000-0005-0000-0000-0000582B0000}"/>
    <cellStyle name="40% - Accent5 2 7 5 2" xfId="10959" xr:uid="{00000000-0005-0000-0000-0000592B0000}"/>
    <cellStyle name="40% - Accent5 2 7 5 2 2" xfId="10960" xr:uid="{00000000-0005-0000-0000-00005A2B0000}"/>
    <cellStyle name="40% - Accent5 2 7 5 3" xfId="10961" xr:uid="{00000000-0005-0000-0000-00005B2B0000}"/>
    <cellStyle name="40% - Accent5 2 7 6" xfId="10962" xr:uid="{00000000-0005-0000-0000-00005C2B0000}"/>
    <cellStyle name="40% - Accent5 2 7 6 2" xfId="10963" xr:uid="{00000000-0005-0000-0000-00005D2B0000}"/>
    <cellStyle name="40% - Accent5 2 7 7" xfId="10964" xr:uid="{00000000-0005-0000-0000-00005E2B0000}"/>
    <cellStyle name="40% - Accent5 2 8" xfId="10965" xr:uid="{00000000-0005-0000-0000-00005F2B0000}"/>
    <cellStyle name="40% - Accent5 2 8 2" xfId="10966" xr:uid="{00000000-0005-0000-0000-0000602B0000}"/>
    <cellStyle name="40% - Accent5 2 8 2 2" xfId="10967" xr:uid="{00000000-0005-0000-0000-0000612B0000}"/>
    <cellStyle name="40% - Accent5 2 8 2 2 2" xfId="10968" xr:uid="{00000000-0005-0000-0000-0000622B0000}"/>
    <cellStyle name="40% - Accent5 2 8 2 2 2 2" xfId="10969" xr:uid="{00000000-0005-0000-0000-0000632B0000}"/>
    <cellStyle name="40% - Accent5 2 8 2 2 3" xfId="10970" xr:uid="{00000000-0005-0000-0000-0000642B0000}"/>
    <cellStyle name="40% - Accent5 2 8 2 3" xfId="10971" xr:uid="{00000000-0005-0000-0000-0000652B0000}"/>
    <cellStyle name="40% - Accent5 2 8 2 3 2" xfId="10972" xr:uid="{00000000-0005-0000-0000-0000662B0000}"/>
    <cellStyle name="40% - Accent5 2 8 2 4" xfId="10973" xr:uid="{00000000-0005-0000-0000-0000672B0000}"/>
    <cellStyle name="40% - Accent5 2 8 3" xfId="10974" xr:uid="{00000000-0005-0000-0000-0000682B0000}"/>
    <cellStyle name="40% - Accent5 2 8 3 2" xfId="10975" xr:uid="{00000000-0005-0000-0000-0000692B0000}"/>
    <cellStyle name="40% - Accent5 2 8 3 2 2" xfId="10976" xr:uid="{00000000-0005-0000-0000-00006A2B0000}"/>
    <cellStyle name="40% - Accent5 2 8 3 3" xfId="10977" xr:uid="{00000000-0005-0000-0000-00006B2B0000}"/>
    <cellStyle name="40% - Accent5 2 8 4" xfId="10978" xr:uid="{00000000-0005-0000-0000-00006C2B0000}"/>
    <cellStyle name="40% - Accent5 2 8 4 2" xfId="10979" xr:uid="{00000000-0005-0000-0000-00006D2B0000}"/>
    <cellStyle name="40% - Accent5 2 8 5" xfId="10980" xr:uid="{00000000-0005-0000-0000-00006E2B0000}"/>
    <cellStyle name="40% - Accent5 2 9" xfId="10981" xr:uid="{00000000-0005-0000-0000-00006F2B0000}"/>
    <cellStyle name="40% - Accent5 2 9 2" xfId="10982" xr:uid="{00000000-0005-0000-0000-0000702B0000}"/>
    <cellStyle name="40% - Accent5 2 9 2 2" xfId="10983" xr:uid="{00000000-0005-0000-0000-0000712B0000}"/>
    <cellStyle name="40% - Accent5 2 9 2 2 2" xfId="10984" xr:uid="{00000000-0005-0000-0000-0000722B0000}"/>
    <cellStyle name="40% - Accent5 2 9 2 2 2 2" xfId="10985" xr:uid="{00000000-0005-0000-0000-0000732B0000}"/>
    <cellStyle name="40% - Accent5 2 9 2 2 3" xfId="10986" xr:uid="{00000000-0005-0000-0000-0000742B0000}"/>
    <cellStyle name="40% - Accent5 2 9 2 3" xfId="10987" xr:uid="{00000000-0005-0000-0000-0000752B0000}"/>
    <cellStyle name="40% - Accent5 2 9 2 3 2" xfId="10988" xr:uid="{00000000-0005-0000-0000-0000762B0000}"/>
    <cellStyle name="40% - Accent5 2 9 2 4" xfId="10989" xr:uid="{00000000-0005-0000-0000-0000772B0000}"/>
    <cellStyle name="40% - Accent5 2 9 3" xfId="10990" xr:uid="{00000000-0005-0000-0000-0000782B0000}"/>
    <cellStyle name="40% - Accent5 2 9 3 2" xfId="10991" xr:uid="{00000000-0005-0000-0000-0000792B0000}"/>
    <cellStyle name="40% - Accent5 2 9 3 2 2" xfId="10992" xr:uid="{00000000-0005-0000-0000-00007A2B0000}"/>
    <cellStyle name="40% - Accent5 2 9 3 3" xfId="10993" xr:uid="{00000000-0005-0000-0000-00007B2B0000}"/>
    <cellStyle name="40% - Accent5 2 9 4" xfId="10994" xr:uid="{00000000-0005-0000-0000-00007C2B0000}"/>
    <cellStyle name="40% - Accent5 2 9 4 2" xfId="10995" xr:uid="{00000000-0005-0000-0000-00007D2B0000}"/>
    <cellStyle name="40% - Accent5 2 9 5" xfId="10996" xr:uid="{00000000-0005-0000-0000-00007E2B0000}"/>
    <cellStyle name="40% - Accent5 3" xfId="10997" xr:uid="{00000000-0005-0000-0000-00007F2B0000}"/>
    <cellStyle name="40% - Accent5 3 2" xfId="10998" xr:uid="{00000000-0005-0000-0000-0000802B0000}"/>
    <cellStyle name="40% - Accent5 3 2 2" xfId="10999" xr:uid="{00000000-0005-0000-0000-0000812B0000}"/>
    <cellStyle name="40% - Accent5 3 2 2 2" xfId="11000" xr:uid="{00000000-0005-0000-0000-0000822B0000}"/>
    <cellStyle name="40% - Accent5 3 2 2 2 2" xfId="11001" xr:uid="{00000000-0005-0000-0000-0000832B0000}"/>
    <cellStyle name="40% - Accent5 3 2 2 2 2 2" xfId="11002" xr:uid="{00000000-0005-0000-0000-0000842B0000}"/>
    <cellStyle name="40% - Accent5 3 2 2 2 2 2 2" xfId="11003" xr:uid="{00000000-0005-0000-0000-0000852B0000}"/>
    <cellStyle name="40% - Accent5 3 2 2 2 2 2 2 2" xfId="11004" xr:uid="{00000000-0005-0000-0000-0000862B0000}"/>
    <cellStyle name="40% - Accent5 3 2 2 2 2 2 2 2 2" xfId="11005" xr:uid="{00000000-0005-0000-0000-0000872B0000}"/>
    <cellStyle name="40% - Accent5 3 2 2 2 2 2 2 3" xfId="11006" xr:uid="{00000000-0005-0000-0000-0000882B0000}"/>
    <cellStyle name="40% - Accent5 3 2 2 2 2 2 3" xfId="11007" xr:uid="{00000000-0005-0000-0000-0000892B0000}"/>
    <cellStyle name="40% - Accent5 3 2 2 2 2 2 3 2" xfId="11008" xr:uid="{00000000-0005-0000-0000-00008A2B0000}"/>
    <cellStyle name="40% - Accent5 3 2 2 2 2 2 4" xfId="11009" xr:uid="{00000000-0005-0000-0000-00008B2B0000}"/>
    <cellStyle name="40% - Accent5 3 2 2 2 2 3" xfId="11010" xr:uid="{00000000-0005-0000-0000-00008C2B0000}"/>
    <cellStyle name="40% - Accent5 3 2 2 2 2 3 2" xfId="11011" xr:uid="{00000000-0005-0000-0000-00008D2B0000}"/>
    <cellStyle name="40% - Accent5 3 2 2 2 2 3 2 2" xfId="11012" xr:uid="{00000000-0005-0000-0000-00008E2B0000}"/>
    <cellStyle name="40% - Accent5 3 2 2 2 2 3 3" xfId="11013" xr:uid="{00000000-0005-0000-0000-00008F2B0000}"/>
    <cellStyle name="40% - Accent5 3 2 2 2 2 4" xfId="11014" xr:uid="{00000000-0005-0000-0000-0000902B0000}"/>
    <cellStyle name="40% - Accent5 3 2 2 2 2 4 2" xfId="11015" xr:uid="{00000000-0005-0000-0000-0000912B0000}"/>
    <cellStyle name="40% - Accent5 3 2 2 2 2 5" xfId="11016" xr:uid="{00000000-0005-0000-0000-0000922B0000}"/>
    <cellStyle name="40% - Accent5 3 2 2 2 3" xfId="11017" xr:uid="{00000000-0005-0000-0000-0000932B0000}"/>
    <cellStyle name="40% - Accent5 3 2 2 2 3 2" xfId="11018" xr:uid="{00000000-0005-0000-0000-0000942B0000}"/>
    <cellStyle name="40% - Accent5 3 2 2 2 3 2 2" xfId="11019" xr:uid="{00000000-0005-0000-0000-0000952B0000}"/>
    <cellStyle name="40% - Accent5 3 2 2 2 3 2 2 2" xfId="11020" xr:uid="{00000000-0005-0000-0000-0000962B0000}"/>
    <cellStyle name="40% - Accent5 3 2 2 2 3 2 2 2 2" xfId="11021" xr:uid="{00000000-0005-0000-0000-0000972B0000}"/>
    <cellStyle name="40% - Accent5 3 2 2 2 3 2 2 3" xfId="11022" xr:uid="{00000000-0005-0000-0000-0000982B0000}"/>
    <cellStyle name="40% - Accent5 3 2 2 2 3 2 3" xfId="11023" xr:uid="{00000000-0005-0000-0000-0000992B0000}"/>
    <cellStyle name="40% - Accent5 3 2 2 2 3 2 3 2" xfId="11024" xr:uid="{00000000-0005-0000-0000-00009A2B0000}"/>
    <cellStyle name="40% - Accent5 3 2 2 2 3 2 4" xfId="11025" xr:uid="{00000000-0005-0000-0000-00009B2B0000}"/>
    <cellStyle name="40% - Accent5 3 2 2 2 3 3" xfId="11026" xr:uid="{00000000-0005-0000-0000-00009C2B0000}"/>
    <cellStyle name="40% - Accent5 3 2 2 2 3 3 2" xfId="11027" xr:uid="{00000000-0005-0000-0000-00009D2B0000}"/>
    <cellStyle name="40% - Accent5 3 2 2 2 3 3 2 2" xfId="11028" xr:uid="{00000000-0005-0000-0000-00009E2B0000}"/>
    <cellStyle name="40% - Accent5 3 2 2 2 3 3 3" xfId="11029" xr:uid="{00000000-0005-0000-0000-00009F2B0000}"/>
    <cellStyle name="40% - Accent5 3 2 2 2 3 4" xfId="11030" xr:uid="{00000000-0005-0000-0000-0000A02B0000}"/>
    <cellStyle name="40% - Accent5 3 2 2 2 3 4 2" xfId="11031" xr:uid="{00000000-0005-0000-0000-0000A12B0000}"/>
    <cellStyle name="40% - Accent5 3 2 2 2 3 5" xfId="11032" xr:uid="{00000000-0005-0000-0000-0000A22B0000}"/>
    <cellStyle name="40% - Accent5 3 2 2 2 4" xfId="11033" xr:uid="{00000000-0005-0000-0000-0000A32B0000}"/>
    <cellStyle name="40% - Accent5 3 2 2 2 4 2" xfId="11034" xr:uid="{00000000-0005-0000-0000-0000A42B0000}"/>
    <cellStyle name="40% - Accent5 3 2 2 2 4 2 2" xfId="11035" xr:uid="{00000000-0005-0000-0000-0000A52B0000}"/>
    <cellStyle name="40% - Accent5 3 2 2 2 4 2 2 2" xfId="11036" xr:uid="{00000000-0005-0000-0000-0000A62B0000}"/>
    <cellStyle name="40% - Accent5 3 2 2 2 4 2 3" xfId="11037" xr:uid="{00000000-0005-0000-0000-0000A72B0000}"/>
    <cellStyle name="40% - Accent5 3 2 2 2 4 3" xfId="11038" xr:uid="{00000000-0005-0000-0000-0000A82B0000}"/>
    <cellStyle name="40% - Accent5 3 2 2 2 4 3 2" xfId="11039" xr:uid="{00000000-0005-0000-0000-0000A92B0000}"/>
    <cellStyle name="40% - Accent5 3 2 2 2 4 4" xfId="11040" xr:uid="{00000000-0005-0000-0000-0000AA2B0000}"/>
    <cellStyle name="40% - Accent5 3 2 2 2 5" xfId="11041" xr:uid="{00000000-0005-0000-0000-0000AB2B0000}"/>
    <cellStyle name="40% - Accent5 3 2 2 2 5 2" xfId="11042" xr:uid="{00000000-0005-0000-0000-0000AC2B0000}"/>
    <cellStyle name="40% - Accent5 3 2 2 2 5 2 2" xfId="11043" xr:uid="{00000000-0005-0000-0000-0000AD2B0000}"/>
    <cellStyle name="40% - Accent5 3 2 2 2 5 3" xfId="11044" xr:uid="{00000000-0005-0000-0000-0000AE2B0000}"/>
    <cellStyle name="40% - Accent5 3 2 2 2 6" xfId="11045" xr:uid="{00000000-0005-0000-0000-0000AF2B0000}"/>
    <cellStyle name="40% - Accent5 3 2 2 2 6 2" xfId="11046" xr:uid="{00000000-0005-0000-0000-0000B02B0000}"/>
    <cellStyle name="40% - Accent5 3 2 2 2 7" xfId="11047" xr:uid="{00000000-0005-0000-0000-0000B12B0000}"/>
    <cellStyle name="40% - Accent5 3 2 2 3" xfId="11048" xr:uid="{00000000-0005-0000-0000-0000B22B0000}"/>
    <cellStyle name="40% - Accent5 3 2 2 3 2" xfId="11049" xr:uid="{00000000-0005-0000-0000-0000B32B0000}"/>
    <cellStyle name="40% - Accent5 3 2 2 3 2 2" xfId="11050" xr:uid="{00000000-0005-0000-0000-0000B42B0000}"/>
    <cellStyle name="40% - Accent5 3 2 2 3 2 2 2" xfId="11051" xr:uid="{00000000-0005-0000-0000-0000B52B0000}"/>
    <cellStyle name="40% - Accent5 3 2 2 3 2 2 2 2" xfId="11052" xr:uid="{00000000-0005-0000-0000-0000B62B0000}"/>
    <cellStyle name="40% - Accent5 3 2 2 3 2 2 3" xfId="11053" xr:uid="{00000000-0005-0000-0000-0000B72B0000}"/>
    <cellStyle name="40% - Accent5 3 2 2 3 2 3" xfId="11054" xr:uid="{00000000-0005-0000-0000-0000B82B0000}"/>
    <cellStyle name="40% - Accent5 3 2 2 3 2 3 2" xfId="11055" xr:uid="{00000000-0005-0000-0000-0000B92B0000}"/>
    <cellStyle name="40% - Accent5 3 2 2 3 2 4" xfId="11056" xr:uid="{00000000-0005-0000-0000-0000BA2B0000}"/>
    <cellStyle name="40% - Accent5 3 2 2 3 3" xfId="11057" xr:uid="{00000000-0005-0000-0000-0000BB2B0000}"/>
    <cellStyle name="40% - Accent5 3 2 2 3 3 2" xfId="11058" xr:uid="{00000000-0005-0000-0000-0000BC2B0000}"/>
    <cellStyle name="40% - Accent5 3 2 2 3 3 2 2" xfId="11059" xr:uid="{00000000-0005-0000-0000-0000BD2B0000}"/>
    <cellStyle name="40% - Accent5 3 2 2 3 3 3" xfId="11060" xr:uid="{00000000-0005-0000-0000-0000BE2B0000}"/>
    <cellStyle name="40% - Accent5 3 2 2 3 4" xfId="11061" xr:uid="{00000000-0005-0000-0000-0000BF2B0000}"/>
    <cellStyle name="40% - Accent5 3 2 2 3 4 2" xfId="11062" xr:uid="{00000000-0005-0000-0000-0000C02B0000}"/>
    <cellStyle name="40% - Accent5 3 2 2 3 5" xfId="11063" xr:uid="{00000000-0005-0000-0000-0000C12B0000}"/>
    <cellStyle name="40% - Accent5 3 2 2 4" xfId="11064" xr:uid="{00000000-0005-0000-0000-0000C22B0000}"/>
    <cellStyle name="40% - Accent5 3 2 2 4 2" xfId="11065" xr:uid="{00000000-0005-0000-0000-0000C32B0000}"/>
    <cellStyle name="40% - Accent5 3 2 2 4 2 2" xfId="11066" xr:uid="{00000000-0005-0000-0000-0000C42B0000}"/>
    <cellStyle name="40% - Accent5 3 2 2 4 2 2 2" xfId="11067" xr:uid="{00000000-0005-0000-0000-0000C52B0000}"/>
    <cellStyle name="40% - Accent5 3 2 2 4 2 2 2 2" xfId="11068" xr:uid="{00000000-0005-0000-0000-0000C62B0000}"/>
    <cellStyle name="40% - Accent5 3 2 2 4 2 2 3" xfId="11069" xr:uid="{00000000-0005-0000-0000-0000C72B0000}"/>
    <cellStyle name="40% - Accent5 3 2 2 4 2 3" xfId="11070" xr:uid="{00000000-0005-0000-0000-0000C82B0000}"/>
    <cellStyle name="40% - Accent5 3 2 2 4 2 3 2" xfId="11071" xr:uid="{00000000-0005-0000-0000-0000C92B0000}"/>
    <cellStyle name="40% - Accent5 3 2 2 4 2 4" xfId="11072" xr:uid="{00000000-0005-0000-0000-0000CA2B0000}"/>
    <cellStyle name="40% - Accent5 3 2 2 4 3" xfId="11073" xr:uid="{00000000-0005-0000-0000-0000CB2B0000}"/>
    <cellStyle name="40% - Accent5 3 2 2 4 3 2" xfId="11074" xr:uid="{00000000-0005-0000-0000-0000CC2B0000}"/>
    <cellStyle name="40% - Accent5 3 2 2 4 3 2 2" xfId="11075" xr:uid="{00000000-0005-0000-0000-0000CD2B0000}"/>
    <cellStyle name="40% - Accent5 3 2 2 4 3 3" xfId="11076" xr:uid="{00000000-0005-0000-0000-0000CE2B0000}"/>
    <cellStyle name="40% - Accent5 3 2 2 4 4" xfId="11077" xr:uid="{00000000-0005-0000-0000-0000CF2B0000}"/>
    <cellStyle name="40% - Accent5 3 2 2 4 4 2" xfId="11078" xr:uid="{00000000-0005-0000-0000-0000D02B0000}"/>
    <cellStyle name="40% - Accent5 3 2 2 4 5" xfId="11079" xr:uid="{00000000-0005-0000-0000-0000D12B0000}"/>
    <cellStyle name="40% - Accent5 3 2 2 5" xfId="11080" xr:uid="{00000000-0005-0000-0000-0000D22B0000}"/>
    <cellStyle name="40% - Accent5 3 2 2 5 2" xfId="11081" xr:uid="{00000000-0005-0000-0000-0000D32B0000}"/>
    <cellStyle name="40% - Accent5 3 2 2 5 2 2" xfId="11082" xr:uid="{00000000-0005-0000-0000-0000D42B0000}"/>
    <cellStyle name="40% - Accent5 3 2 2 5 2 2 2" xfId="11083" xr:uid="{00000000-0005-0000-0000-0000D52B0000}"/>
    <cellStyle name="40% - Accent5 3 2 2 5 2 3" xfId="11084" xr:uid="{00000000-0005-0000-0000-0000D62B0000}"/>
    <cellStyle name="40% - Accent5 3 2 2 5 3" xfId="11085" xr:uid="{00000000-0005-0000-0000-0000D72B0000}"/>
    <cellStyle name="40% - Accent5 3 2 2 5 3 2" xfId="11086" xr:uid="{00000000-0005-0000-0000-0000D82B0000}"/>
    <cellStyle name="40% - Accent5 3 2 2 5 4" xfId="11087" xr:uid="{00000000-0005-0000-0000-0000D92B0000}"/>
    <cellStyle name="40% - Accent5 3 2 2 6" xfId="11088" xr:uid="{00000000-0005-0000-0000-0000DA2B0000}"/>
    <cellStyle name="40% - Accent5 3 2 2 6 2" xfId="11089" xr:uid="{00000000-0005-0000-0000-0000DB2B0000}"/>
    <cellStyle name="40% - Accent5 3 2 2 6 2 2" xfId="11090" xr:uid="{00000000-0005-0000-0000-0000DC2B0000}"/>
    <cellStyle name="40% - Accent5 3 2 2 6 3" xfId="11091" xr:uid="{00000000-0005-0000-0000-0000DD2B0000}"/>
    <cellStyle name="40% - Accent5 3 2 2 7" xfId="11092" xr:uid="{00000000-0005-0000-0000-0000DE2B0000}"/>
    <cellStyle name="40% - Accent5 3 2 2 7 2" xfId="11093" xr:uid="{00000000-0005-0000-0000-0000DF2B0000}"/>
    <cellStyle name="40% - Accent5 3 2 2 8" xfId="11094" xr:uid="{00000000-0005-0000-0000-0000E02B0000}"/>
    <cellStyle name="40% - Accent5 3 2 3" xfId="11095" xr:uid="{00000000-0005-0000-0000-0000E12B0000}"/>
    <cellStyle name="40% - Accent5 3 2 3 2" xfId="11096" xr:uid="{00000000-0005-0000-0000-0000E22B0000}"/>
    <cellStyle name="40% - Accent5 3 2 3 2 2" xfId="11097" xr:uid="{00000000-0005-0000-0000-0000E32B0000}"/>
    <cellStyle name="40% - Accent5 3 2 3 2 2 2" xfId="11098" xr:uid="{00000000-0005-0000-0000-0000E42B0000}"/>
    <cellStyle name="40% - Accent5 3 2 3 2 2 2 2" xfId="11099" xr:uid="{00000000-0005-0000-0000-0000E52B0000}"/>
    <cellStyle name="40% - Accent5 3 2 3 2 2 2 2 2" xfId="11100" xr:uid="{00000000-0005-0000-0000-0000E62B0000}"/>
    <cellStyle name="40% - Accent5 3 2 3 2 2 2 3" xfId="11101" xr:uid="{00000000-0005-0000-0000-0000E72B0000}"/>
    <cellStyle name="40% - Accent5 3 2 3 2 2 3" xfId="11102" xr:uid="{00000000-0005-0000-0000-0000E82B0000}"/>
    <cellStyle name="40% - Accent5 3 2 3 2 2 3 2" xfId="11103" xr:uid="{00000000-0005-0000-0000-0000E92B0000}"/>
    <cellStyle name="40% - Accent5 3 2 3 2 2 4" xfId="11104" xr:uid="{00000000-0005-0000-0000-0000EA2B0000}"/>
    <cellStyle name="40% - Accent5 3 2 3 2 3" xfId="11105" xr:uid="{00000000-0005-0000-0000-0000EB2B0000}"/>
    <cellStyle name="40% - Accent5 3 2 3 2 3 2" xfId="11106" xr:uid="{00000000-0005-0000-0000-0000EC2B0000}"/>
    <cellStyle name="40% - Accent5 3 2 3 2 3 2 2" xfId="11107" xr:uid="{00000000-0005-0000-0000-0000ED2B0000}"/>
    <cellStyle name="40% - Accent5 3 2 3 2 3 3" xfId="11108" xr:uid="{00000000-0005-0000-0000-0000EE2B0000}"/>
    <cellStyle name="40% - Accent5 3 2 3 2 4" xfId="11109" xr:uid="{00000000-0005-0000-0000-0000EF2B0000}"/>
    <cellStyle name="40% - Accent5 3 2 3 2 4 2" xfId="11110" xr:uid="{00000000-0005-0000-0000-0000F02B0000}"/>
    <cellStyle name="40% - Accent5 3 2 3 2 5" xfId="11111" xr:uid="{00000000-0005-0000-0000-0000F12B0000}"/>
    <cellStyle name="40% - Accent5 3 2 3 3" xfId="11112" xr:uid="{00000000-0005-0000-0000-0000F22B0000}"/>
    <cellStyle name="40% - Accent5 3 2 3 3 2" xfId="11113" xr:uid="{00000000-0005-0000-0000-0000F32B0000}"/>
    <cellStyle name="40% - Accent5 3 2 3 3 2 2" xfId="11114" xr:uid="{00000000-0005-0000-0000-0000F42B0000}"/>
    <cellStyle name="40% - Accent5 3 2 3 3 2 2 2" xfId="11115" xr:uid="{00000000-0005-0000-0000-0000F52B0000}"/>
    <cellStyle name="40% - Accent5 3 2 3 3 2 2 2 2" xfId="11116" xr:uid="{00000000-0005-0000-0000-0000F62B0000}"/>
    <cellStyle name="40% - Accent5 3 2 3 3 2 2 3" xfId="11117" xr:uid="{00000000-0005-0000-0000-0000F72B0000}"/>
    <cellStyle name="40% - Accent5 3 2 3 3 2 3" xfId="11118" xr:uid="{00000000-0005-0000-0000-0000F82B0000}"/>
    <cellStyle name="40% - Accent5 3 2 3 3 2 3 2" xfId="11119" xr:uid="{00000000-0005-0000-0000-0000F92B0000}"/>
    <cellStyle name="40% - Accent5 3 2 3 3 2 4" xfId="11120" xr:uid="{00000000-0005-0000-0000-0000FA2B0000}"/>
    <cellStyle name="40% - Accent5 3 2 3 3 3" xfId="11121" xr:uid="{00000000-0005-0000-0000-0000FB2B0000}"/>
    <cellStyle name="40% - Accent5 3 2 3 3 3 2" xfId="11122" xr:uid="{00000000-0005-0000-0000-0000FC2B0000}"/>
    <cellStyle name="40% - Accent5 3 2 3 3 3 2 2" xfId="11123" xr:uid="{00000000-0005-0000-0000-0000FD2B0000}"/>
    <cellStyle name="40% - Accent5 3 2 3 3 3 3" xfId="11124" xr:uid="{00000000-0005-0000-0000-0000FE2B0000}"/>
    <cellStyle name="40% - Accent5 3 2 3 3 4" xfId="11125" xr:uid="{00000000-0005-0000-0000-0000FF2B0000}"/>
    <cellStyle name="40% - Accent5 3 2 3 3 4 2" xfId="11126" xr:uid="{00000000-0005-0000-0000-0000002C0000}"/>
    <cellStyle name="40% - Accent5 3 2 3 3 5" xfId="11127" xr:uid="{00000000-0005-0000-0000-0000012C0000}"/>
    <cellStyle name="40% - Accent5 3 2 3 4" xfId="11128" xr:uid="{00000000-0005-0000-0000-0000022C0000}"/>
    <cellStyle name="40% - Accent5 3 2 3 4 2" xfId="11129" xr:uid="{00000000-0005-0000-0000-0000032C0000}"/>
    <cellStyle name="40% - Accent5 3 2 3 4 2 2" xfId="11130" xr:uid="{00000000-0005-0000-0000-0000042C0000}"/>
    <cellStyle name="40% - Accent5 3 2 3 4 2 2 2" xfId="11131" xr:uid="{00000000-0005-0000-0000-0000052C0000}"/>
    <cellStyle name="40% - Accent5 3 2 3 4 2 3" xfId="11132" xr:uid="{00000000-0005-0000-0000-0000062C0000}"/>
    <cellStyle name="40% - Accent5 3 2 3 4 3" xfId="11133" xr:uid="{00000000-0005-0000-0000-0000072C0000}"/>
    <cellStyle name="40% - Accent5 3 2 3 4 3 2" xfId="11134" xr:uid="{00000000-0005-0000-0000-0000082C0000}"/>
    <cellStyle name="40% - Accent5 3 2 3 4 4" xfId="11135" xr:uid="{00000000-0005-0000-0000-0000092C0000}"/>
    <cellStyle name="40% - Accent5 3 2 3 5" xfId="11136" xr:uid="{00000000-0005-0000-0000-00000A2C0000}"/>
    <cellStyle name="40% - Accent5 3 2 3 5 2" xfId="11137" xr:uid="{00000000-0005-0000-0000-00000B2C0000}"/>
    <cellStyle name="40% - Accent5 3 2 3 5 2 2" xfId="11138" xr:uid="{00000000-0005-0000-0000-00000C2C0000}"/>
    <cellStyle name="40% - Accent5 3 2 3 5 3" xfId="11139" xr:uid="{00000000-0005-0000-0000-00000D2C0000}"/>
    <cellStyle name="40% - Accent5 3 2 3 6" xfId="11140" xr:uid="{00000000-0005-0000-0000-00000E2C0000}"/>
    <cellStyle name="40% - Accent5 3 2 3 6 2" xfId="11141" xr:uid="{00000000-0005-0000-0000-00000F2C0000}"/>
    <cellStyle name="40% - Accent5 3 2 3 7" xfId="11142" xr:uid="{00000000-0005-0000-0000-0000102C0000}"/>
    <cellStyle name="40% - Accent5 3 2 4" xfId="11143" xr:uid="{00000000-0005-0000-0000-0000112C0000}"/>
    <cellStyle name="40% - Accent5 3 2 4 2" xfId="11144" xr:uid="{00000000-0005-0000-0000-0000122C0000}"/>
    <cellStyle name="40% - Accent5 3 2 4 2 2" xfId="11145" xr:uid="{00000000-0005-0000-0000-0000132C0000}"/>
    <cellStyle name="40% - Accent5 3 2 4 2 2 2" xfId="11146" xr:uid="{00000000-0005-0000-0000-0000142C0000}"/>
    <cellStyle name="40% - Accent5 3 2 4 2 2 2 2" xfId="11147" xr:uid="{00000000-0005-0000-0000-0000152C0000}"/>
    <cellStyle name="40% - Accent5 3 2 4 2 2 3" xfId="11148" xr:uid="{00000000-0005-0000-0000-0000162C0000}"/>
    <cellStyle name="40% - Accent5 3 2 4 2 3" xfId="11149" xr:uid="{00000000-0005-0000-0000-0000172C0000}"/>
    <cellStyle name="40% - Accent5 3 2 4 2 3 2" xfId="11150" xr:uid="{00000000-0005-0000-0000-0000182C0000}"/>
    <cellStyle name="40% - Accent5 3 2 4 2 4" xfId="11151" xr:uid="{00000000-0005-0000-0000-0000192C0000}"/>
    <cellStyle name="40% - Accent5 3 2 4 3" xfId="11152" xr:uid="{00000000-0005-0000-0000-00001A2C0000}"/>
    <cellStyle name="40% - Accent5 3 2 4 3 2" xfId="11153" xr:uid="{00000000-0005-0000-0000-00001B2C0000}"/>
    <cellStyle name="40% - Accent5 3 2 4 3 2 2" xfId="11154" xr:uid="{00000000-0005-0000-0000-00001C2C0000}"/>
    <cellStyle name="40% - Accent5 3 2 4 3 3" xfId="11155" xr:uid="{00000000-0005-0000-0000-00001D2C0000}"/>
    <cellStyle name="40% - Accent5 3 2 4 4" xfId="11156" xr:uid="{00000000-0005-0000-0000-00001E2C0000}"/>
    <cellStyle name="40% - Accent5 3 2 4 4 2" xfId="11157" xr:uid="{00000000-0005-0000-0000-00001F2C0000}"/>
    <cellStyle name="40% - Accent5 3 2 4 5" xfId="11158" xr:uid="{00000000-0005-0000-0000-0000202C0000}"/>
    <cellStyle name="40% - Accent5 3 2 5" xfId="11159" xr:uid="{00000000-0005-0000-0000-0000212C0000}"/>
    <cellStyle name="40% - Accent5 3 2 5 2" xfId="11160" xr:uid="{00000000-0005-0000-0000-0000222C0000}"/>
    <cellStyle name="40% - Accent5 3 2 5 2 2" xfId="11161" xr:uid="{00000000-0005-0000-0000-0000232C0000}"/>
    <cellStyle name="40% - Accent5 3 2 5 2 2 2" xfId="11162" xr:uid="{00000000-0005-0000-0000-0000242C0000}"/>
    <cellStyle name="40% - Accent5 3 2 5 2 2 2 2" xfId="11163" xr:uid="{00000000-0005-0000-0000-0000252C0000}"/>
    <cellStyle name="40% - Accent5 3 2 5 2 2 3" xfId="11164" xr:uid="{00000000-0005-0000-0000-0000262C0000}"/>
    <cellStyle name="40% - Accent5 3 2 5 2 3" xfId="11165" xr:uid="{00000000-0005-0000-0000-0000272C0000}"/>
    <cellStyle name="40% - Accent5 3 2 5 2 3 2" xfId="11166" xr:uid="{00000000-0005-0000-0000-0000282C0000}"/>
    <cellStyle name="40% - Accent5 3 2 5 2 4" xfId="11167" xr:uid="{00000000-0005-0000-0000-0000292C0000}"/>
    <cellStyle name="40% - Accent5 3 2 5 3" xfId="11168" xr:uid="{00000000-0005-0000-0000-00002A2C0000}"/>
    <cellStyle name="40% - Accent5 3 2 5 3 2" xfId="11169" xr:uid="{00000000-0005-0000-0000-00002B2C0000}"/>
    <cellStyle name="40% - Accent5 3 2 5 3 2 2" xfId="11170" xr:uid="{00000000-0005-0000-0000-00002C2C0000}"/>
    <cellStyle name="40% - Accent5 3 2 5 3 3" xfId="11171" xr:uid="{00000000-0005-0000-0000-00002D2C0000}"/>
    <cellStyle name="40% - Accent5 3 2 5 4" xfId="11172" xr:uid="{00000000-0005-0000-0000-00002E2C0000}"/>
    <cellStyle name="40% - Accent5 3 2 5 4 2" xfId="11173" xr:uid="{00000000-0005-0000-0000-00002F2C0000}"/>
    <cellStyle name="40% - Accent5 3 2 5 5" xfId="11174" xr:uid="{00000000-0005-0000-0000-0000302C0000}"/>
    <cellStyle name="40% - Accent5 3 2 6" xfId="11175" xr:uid="{00000000-0005-0000-0000-0000312C0000}"/>
    <cellStyle name="40% - Accent5 3 2 6 2" xfId="11176" xr:uid="{00000000-0005-0000-0000-0000322C0000}"/>
    <cellStyle name="40% - Accent5 3 2 6 2 2" xfId="11177" xr:uid="{00000000-0005-0000-0000-0000332C0000}"/>
    <cellStyle name="40% - Accent5 3 2 6 2 2 2" xfId="11178" xr:uid="{00000000-0005-0000-0000-0000342C0000}"/>
    <cellStyle name="40% - Accent5 3 2 6 2 3" xfId="11179" xr:uid="{00000000-0005-0000-0000-0000352C0000}"/>
    <cellStyle name="40% - Accent5 3 2 6 3" xfId="11180" xr:uid="{00000000-0005-0000-0000-0000362C0000}"/>
    <cellStyle name="40% - Accent5 3 2 6 3 2" xfId="11181" xr:uid="{00000000-0005-0000-0000-0000372C0000}"/>
    <cellStyle name="40% - Accent5 3 2 6 4" xfId="11182" xr:uid="{00000000-0005-0000-0000-0000382C0000}"/>
    <cellStyle name="40% - Accent5 3 2 7" xfId="11183" xr:uid="{00000000-0005-0000-0000-0000392C0000}"/>
    <cellStyle name="40% - Accent5 3 2 7 2" xfId="11184" xr:uid="{00000000-0005-0000-0000-00003A2C0000}"/>
    <cellStyle name="40% - Accent5 3 2 7 2 2" xfId="11185" xr:uid="{00000000-0005-0000-0000-00003B2C0000}"/>
    <cellStyle name="40% - Accent5 3 2 7 3" xfId="11186" xr:uid="{00000000-0005-0000-0000-00003C2C0000}"/>
    <cellStyle name="40% - Accent5 3 2 8" xfId="11187" xr:uid="{00000000-0005-0000-0000-00003D2C0000}"/>
    <cellStyle name="40% - Accent5 3 2 8 2" xfId="11188" xr:uid="{00000000-0005-0000-0000-00003E2C0000}"/>
    <cellStyle name="40% - Accent5 3 2 9" xfId="11189" xr:uid="{00000000-0005-0000-0000-00003F2C0000}"/>
    <cellStyle name="40% - Accent5 3 3" xfId="11190" xr:uid="{00000000-0005-0000-0000-0000402C0000}"/>
    <cellStyle name="40% - Accent5 3 3 2" xfId="11191" xr:uid="{00000000-0005-0000-0000-0000412C0000}"/>
    <cellStyle name="40% - Accent5 3 3 2 2" xfId="11192" xr:uid="{00000000-0005-0000-0000-0000422C0000}"/>
    <cellStyle name="40% - Accent5 3 3 2 2 2" xfId="11193" xr:uid="{00000000-0005-0000-0000-0000432C0000}"/>
    <cellStyle name="40% - Accent5 3 3 2 2 2 2" xfId="11194" xr:uid="{00000000-0005-0000-0000-0000442C0000}"/>
    <cellStyle name="40% - Accent5 3 3 2 2 3" xfId="11195" xr:uid="{00000000-0005-0000-0000-0000452C0000}"/>
    <cellStyle name="40% - Accent5 3 3 2 3" xfId="11196" xr:uid="{00000000-0005-0000-0000-0000462C0000}"/>
    <cellStyle name="40% - Accent5 3 3 2 3 2" xfId="11197" xr:uid="{00000000-0005-0000-0000-0000472C0000}"/>
    <cellStyle name="40% - Accent5 3 3 2 4" xfId="11198" xr:uid="{00000000-0005-0000-0000-0000482C0000}"/>
    <cellStyle name="40% - Accent5 3 3 3" xfId="11199" xr:uid="{00000000-0005-0000-0000-0000492C0000}"/>
    <cellStyle name="40% - Accent5 3 3 3 2" xfId="11200" xr:uid="{00000000-0005-0000-0000-00004A2C0000}"/>
    <cellStyle name="40% - Accent5 3 3 3 2 2" xfId="11201" xr:uid="{00000000-0005-0000-0000-00004B2C0000}"/>
    <cellStyle name="40% - Accent5 3 3 3 3" xfId="11202" xr:uid="{00000000-0005-0000-0000-00004C2C0000}"/>
    <cellStyle name="40% - Accent5 3 3 4" xfId="11203" xr:uid="{00000000-0005-0000-0000-00004D2C0000}"/>
    <cellStyle name="40% - Accent5 3 3 4 2" xfId="11204" xr:uid="{00000000-0005-0000-0000-00004E2C0000}"/>
    <cellStyle name="40% - Accent5 3 3 5" xfId="11205" xr:uid="{00000000-0005-0000-0000-00004F2C0000}"/>
    <cellStyle name="40% - Accent5 3 4" xfId="11206" xr:uid="{00000000-0005-0000-0000-0000502C0000}"/>
    <cellStyle name="40% - Accent5 3 4 2" xfId="11207" xr:uid="{00000000-0005-0000-0000-0000512C0000}"/>
    <cellStyle name="40% - Accent5 3 4 2 2" xfId="11208" xr:uid="{00000000-0005-0000-0000-0000522C0000}"/>
    <cellStyle name="40% - Accent5 3 4 2 2 2" xfId="11209" xr:uid="{00000000-0005-0000-0000-0000532C0000}"/>
    <cellStyle name="40% - Accent5 3 4 2 3" xfId="11210" xr:uid="{00000000-0005-0000-0000-0000542C0000}"/>
    <cellStyle name="40% - Accent5 3 4 3" xfId="11211" xr:uid="{00000000-0005-0000-0000-0000552C0000}"/>
    <cellStyle name="40% - Accent5 3 4 3 2" xfId="11212" xr:uid="{00000000-0005-0000-0000-0000562C0000}"/>
    <cellStyle name="40% - Accent5 3 4 4" xfId="11213" xr:uid="{00000000-0005-0000-0000-0000572C0000}"/>
    <cellStyle name="40% - Accent5 3 5" xfId="11214" xr:uid="{00000000-0005-0000-0000-0000582C0000}"/>
    <cellStyle name="40% - Accent5 4" xfId="11215" xr:uid="{00000000-0005-0000-0000-0000592C0000}"/>
    <cellStyle name="40% - Accent5 4 2" xfId="11216" xr:uid="{00000000-0005-0000-0000-00005A2C0000}"/>
    <cellStyle name="40% - Accent5 4 2 2" xfId="11217" xr:uid="{00000000-0005-0000-0000-00005B2C0000}"/>
    <cellStyle name="40% - Accent5 4 2 2 2" xfId="11218" xr:uid="{00000000-0005-0000-0000-00005C2C0000}"/>
    <cellStyle name="40% - Accent5 4 2 2 2 2" xfId="11219" xr:uid="{00000000-0005-0000-0000-00005D2C0000}"/>
    <cellStyle name="40% - Accent5 4 2 2 2 2 2" xfId="11220" xr:uid="{00000000-0005-0000-0000-00005E2C0000}"/>
    <cellStyle name="40% - Accent5 4 2 2 2 3" xfId="11221" xr:uid="{00000000-0005-0000-0000-00005F2C0000}"/>
    <cellStyle name="40% - Accent5 4 2 2 3" xfId="11222" xr:uid="{00000000-0005-0000-0000-0000602C0000}"/>
    <cellStyle name="40% - Accent5 4 2 2 3 2" xfId="11223" xr:uid="{00000000-0005-0000-0000-0000612C0000}"/>
    <cellStyle name="40% - Accent5 4 2 2 4" xfId="11224" xr:uid="{00000000-0005-0000-0000-0000622C0000}"/>
    <cellStyle name="40% - Accent5 4 2 3" xfId="11225" xr:uid="{00000000-0005-0000-0000-0000632C0000}"/>
    <cellStyle name="40% - Accent5 4 2 3 2" xfId="11226" xr:uid="{00000000-0005-0000-0000-0000642C0000}"/>
    <cellStyle name="40% - Accent5 4 2 3 2 2" xfId="11227" xr:uid="{00000000-0005-0000-0000-0000652C0000}"/>
    <cellStyle name="40% - Accent5 4 2 3 3" xfId="11228" xr:uid="{00000000-0005-0000-0000-0000662C0000}"/>
    <cellStyle name="40% - Accent5 4 2 4" xfId="11229" xr:uid="{00000000-0005-0000-0000-0000672C0000}"/>
    <cellStyle name="40% - Accent5 4 2 4 2" xfId="11230" xr:uid="{00000000-0005-0000-0000-0000682C0000}"/>
    <cellStyle name="40% - Accent5 4 2 5" xfId="11231" xr:uid="{00000000-0005-0000-0000-0000692C0000}"/>
    <cellStyle name="40% - Accent5 5" xfId="11232" xr:uid="{00000000-0005-0000-0000-00006A2C0000}"/>
    <cellStyle name="40% - Accent5 5 2" xfId="11233" xr:uid="{00000000-0005-0000-0000-00006B2C0000}"/>
    <cellStyle name="40% - Accent5 5 2 2" xfId="11234" xr:uid="{00000000-0005-0000-0000-00006C2C0000}"/>
    <cellStyle name="40% - Accent5 5 2 2 2" xfId="11235" xr:uid="{00000000-0005-0000-0000-00006D2C0000}"/>
    <cellStyle name="40% - Accent5 5 2 3" xfId="11236" xr:uid="{00000000-0005-0000-0000-00006E2C0000}"/>
    <cellStyle name="40% - Accent5 5 3" xfId="11237" xr:uid="{00000000-0005-0000-0000-00006F2C0000}"/>
    <cellStyle name="40% - Accent5 5 3 2" xfId="11238" xr:uid="{00000000-0005-0000-0000-0000702C0000}"/>
    <cellStyle name="40% - Accent5 5 4" xfId="11239" xr:uid="{00000000-0005-0000-0000-0000712C0000}"/>
    <cellStyle name="40% - Accent5 6" xfId="11240" xr:uid="{00000000-0005-0000-0000-0000722C0000}"/>
    <cellStyle name="40% - Accent5 6 2" xfId="11241" xr:uid="{00000000-0005-0000-0000-0000732C0000}"/>
    <cellStyle name="40% - Accent5 6 2 2" xfId="11242" xr:uid="{00000000-0005-0000-0000-0000742C0000}"/>
    <cellStyle name="40% - Accent5 6 3" xfId="11243" xr:uid="{00000000-0005-0000-0000-0000752C0000}"/>
    <cellStyle name="40% - Accent5 7" xfId="11244" xr:uid="{00000000-0005-0000-0000-0000762C0000}"/>
    <cellStyle name="40% - Accent5 7 2" xfId="11245" xr:uid="{00000000-0005-0000-0000-0000772C0000}"/>
    <cellStyle name="40% - Accent5 8" xfId="11246" xr:uid="{00000000-0005-0000-0000-0000782C0000}"/>
    <cellStyle name="40% - Accent6 2" xfId="11247" xr:uid="{00000000-0005-0000-0000-0000792C0000}"/>
    <cellStyle name="40% - Accent6 2 10" xfId="11248" xr:uid="{00000000-0005-0000-0000-00007A2C0000}"/>
    <cellStyle name="40% - Accent6 2 10 2" xfId="11249" xr:uid="{00000000-0005-0000-0000-00007B2C0000}"/>
    <cellStyle name="40% - Accent6 2 10 2 2" xfId="11250" xr:uid="{00000000-0005-0000-0000-00007C2C0000}"/>
    <cellStyle name="40% - Accent6 2 10 2 2 2" xfId="11251" xr:uid="{00000000-0005-0000-0000-00007D2C0000}"/>
    <cellStyle name="40% - Accent6 2 10 2 3" xfId="11252" xr:uid="{00000000-0005-0000-0000-00007E2C0000}"/>
    <cellStyle name="40% - Accent6 2 10 3" xfId="11253" xr:uid="{00000000-0005-0000-0000-00007F2C0000}"/>
    <cellStyle name="40% - Accent6 2 10 3 2" xfId="11254" xr:uid="{00000000-0005-0000-0000-0000802C0000}"/>
    <cellStyle name="40% - Accent6 2 10 4" xfId="11255" xr:uid="{00000000-0005-0000-0000-0000812C0000}"/>
    <cellStyle name="40% - Accent6 2 11" xfId="11256" xr:uid="{00000000-0005-0000-0000-0000822C0000}"/>
    <cellStyle name="40% - Accent6 2 11 2" xfId="11257" xr:uid="{00000000-0005-0000-0000-0000832C0000}"/>
    <cellStyle name="40% - Accent6 2 11 2 2" xfId="11258" xr:uid="{00000000-0005-0000-0000-0000842C0000}"/>
    <cellStyle name="40% - Accent6 2 11 3" xfId="11259" xr:uid="{00000000-0005-0000-0000-0000852C0000}"/>
    <cellStyle name="40% - Accent6 2 12" xfId="11260" xr:uid="{00000000-0005-0000-0000-0000862C0000}"/>
    <cellStyle name="40% - Accent6 2 12 2" xfId="11261" xr:uid="{00000000-0005-0000-0000-0000872C0000}"/>
    <cellStyle name="40% - Accent6 2 13" xfId="11262" xr:uid="{00000000-0005-0000-0000-0000882C0000}"/>
    <cellStyle name="40% - Accent6 2 2" xfId="11263" xr:uid="{00000000-0005-0000-0000-0000892C0000}"/>
    <cellStyle name="40% - Accent6 2 2 2" xfId="11264" xr:uid="{00000000-0005-0000-0000-00008A2C0000}"/>
    <cellStyle name="40% - Accent6 2 3" xfId="11265" xr:uid="{00000000-0005-0000-0000-00008B2C0000}"/>
    <cellStyle name="40% - Accent6 2 3 2" xfId="11266" xr:uid="{00000000-0005-0000-0000-00008C2C0000}"/>
    <cellStyle name="40% - Accent6 2 3 2 2" xfId="11267" xr:uid="{00000000-0005-0000-0000-00008D2C0000}"/>
    <cellStyle name="40% - Accent6 2 3 2 2 2" xfId="11268" xr:uid="{00000000-0005-0000-0000-00008E2C0000}"/>
    <cellStyle name="40% - Accent6 2 3 2 2 2 2" xfId="11269" xr:uid="{00000000-0005-0000-0000-00008F2C0000}"/>
    <cellStyle name="40% - Accent6 2 3 2 2 2 2 2" xfId="11270" xr:uid="{00000000-0005-0000-0000-0000902C0000}"/>
    <cellStyle name="40% - Accent6 2 3 2 2 2 2 2 2" xfId="11271" xr:uid="{00000000-0005-0000-0000-0000912C0000}"/>
    <cellStyle name="40% - Accent6 2 3 2 2 2 2 2 2 2" xfId="11272" xr:uid="{00000000-0005-0000-0000-0000922C0000}"/>
    <cellStyle name="40% - Accent6 2 3 2 2 2 2 2 3" xfId="11273" xr:uid="{00000000-0005-0000-0000-0000932C0000}"/>
    <cellStyle name="40% - Accent6 2 3 2 2 2 2 3" xfId="11274" xr:uid="{00000000-0005-0000-0000-0000942C0000}"/>
    <cellStyle name="40% - Accent6 2 3 2 2 2 2 3 2" xfId="11275" xr:uid="{00000000-0005-0000-0000-0000952C0000}"/>
    <cellStyle name="40% - Accent6 2 3 2 2 2 2 4" xfId="11276" xr:uid="{00000000-0005-0000-0000-0000962C0000}"/>
    <cellStyle name="40% - Accent6 2 3 2 2 2 3" xfId="11277" xr:uid="{00000000-0005-0000-0000-0000972C0000}"/>
    <cellStyle name="40% - Accent6 2 3 2 2 2 3 2" xfId="11278" xr:uid="{00000000-0005-0000-0000-0000982C0000}"/>
    <cellStyle name="40% - Accent6 2 3 2 2 2 3 2 2" xfId="11279" xr:uid="{00000000-0005-0000-0000-0000992C0000}"/>
    <cellStyle name="40% - Accent6 2 3 2 2 2 3 3" xfId="11280" xr:uid="{00000000-0005-0000-0000-00009A2C0000}"/>
    <cellStyle name="40% - Accent6 2 3 2 2 2 4" xfId="11281" xr:uid="{00000000-0005-0000-0000-00009B2C0000}"/>
    <cellStyle name="40% - Accent6 2 3 2 2 2 4 2" xfId="11282" xr:uid="{00000000-0005-0000-0000-00009C2C0000}"/>
    <cellStyle name="40% - Accent6 2 3 2 2 2 5" xfId="11283" xr:uid="{00000000-0005-0000-0000-00009D2C0000}"/>
    <cellStyle name="40% - Accent6 2 3 2 2 3" xfId="11284" xr:uid="{00000000-0005-0000-0000-00009E2C0000}"/>
    <cellStyle name="40% - Accent6 2 3 2 2 3 2" xfId="11285" xr:uid="{00000000-0005-0000-0000-00009F2C0000}"/>
    <cellStyle name="40% - Accent6 2 3 2 2 3 2 2" xfId="11286" xr:uid="{00000000-0005-0000-0000-0000A02C0000}"/>
    <cellStyle name="40% - Accent6 2 3 2 2 3 2 2 2" xfId="11287" xr:uid="{00000000-0005-0000-0000-0000A12C0000}"/>
    <cellStyle name="40% - Accent6 2 3 2 2 3 2 2 2 2" xfId="11288" xr:uid="{00000000-0005-0000-0000-0000A22C0000}"/>
    <cellStyle name="40% - Accent6 2 3 2 2 3 2 2 3" xfId="11289" xr:uid="{00000000-0005-0000-0000-0000A32C0000}"/>
    <cellStyle name="40% - Accent6 2 3 2 2 3 2 3" xfId="11290" xr:uid="{00000000-0005-0000-0000-0000A42C0000}"/>
    <cellStyle name="40% - Accent6 2 3 2 2 3 2 3 2" xfId="11291" xr:uid="{00000000-0005-0000-0000-0000A52C0000}"/>
    <cellStyle name="40% - Accent6 2 3 2 2 3 2 4" xfId="11292" xr:uid="{00000000-0005-0000-0000-0000A62C0000}"/>
    <cellStyle name="40% - Accent6 2 3 2 2 3 3" xfId="11293" xr:uid="{00000000-0005-0000-0000-0000A72C0000}"/>
    <cellStyle name="40% - Accent6 2 3 2 2 3 3 2" xfId="11294" xr:uid="{00000000-0005-0000-0000-0000A82C0000}"/>
    <cellStyle name="40% - Accent6 2 3 2 2 3 3 2 2" xfId="11295" xr:uid="{00000000-0005-0000-0000-0000A92C0000}"/>
    <cellStyle name="40% - Accent6 2 3 2 2 3 3 3" xfId="11296" xr:uid="{00000000-0005-0000-0000-0000AA2C0000}"/>
    <cellStyle name="40% - Accent6 2 3 2 2 3 4" xfId="11297" xr:uid="{00000000-0005-0000-0000-0000AB2C0000}"/>
    <cellStyle name="40% - Accent6 2 3 2 2 3 4 2" xfId="11298" xr:uid="{00000000-0005-0000-0000-0000AC2C0000}"/>
    <cellStyle name="40% - Accent6 2 3 2 2 3 5" xfId="11299" xr:uid="{00000000-0005-0000-0000-0000AD2C0000}"/>
    <cellStyle name="40% - Accent6 2 3 2 2 4" xfId="11300" xr:uid="{00000000-0005-0000-0000-0000AE2C0000}"/>
    <cellStyle name="40% - Accent6 2 3 2 2 4 2" xfId="11301" xr:uid="{00000000-0005-0000-0000-0000AF2C0000}"/>
    <cellStyle name="40% - Accent6 2 3 2 2 4 2 2" xfId="11302" xr:uid="{00000000-0005-0000-0000-0000B02C0000}"/>
    <cellStyle name="40% - Accent6 2 3 2 2 4 2 2 2" xfId="11303" xr:uid="{00000000-0005-0000-0000-0000B12C0000}"/>
    <cellStyle name="40% - Accent6 2 3 2 2 4 2 3" xfId="11304" xr:uid="{00000000-0005-0000-0000-0000B22C0000}"/>
    <cellStyle name="40% - Accent6 2 3 2 2 4 3" xfId="11305" xr:uid="{00000000-0005-0000-0000-0000B32C0000}"/>
    <cellStyle name="40% - Accent6 2 3 2 2 4 3 2" xfId="11306" xr:uid="{00000000-0005-0000-0000-0000B42C0000}"/>
    <cellStyle name="40% - Accent6 2 3 2 2 4 4" xfId="11307" xr:uid="{00000000-0005-0000-0000-0000B52C0000}"/>
    <cellStyle name="40% - Accent6 2 3 2 2 5" xfId="11308" xr:uid="{00000000-0005-0000-0000-0000B62C0000}"/>
    <cellStyle name="40% - Accent6 2 3 2 2 5 2" xfId="11309" xr:uid="{00000000-0005-0000-0000-0000B72C0000}"/>
    <cellStyle name="40% - Accent6 2 3 2 2 5 2 2" xfId="11310" xr:uid="{00000000-0005-0000-0000-0000B82C0000}"/>
    <cellStyle name="40% - Accent6 2 3 2 2 5 3" xfId="11311" xr:uid="{00000000-0005-0000-0000-0000B92C0000}"/>
    <cellStyle name="40% - Accent6 2 3 2 2 6" xfId="11312" xr:uid="{00000000-0005-0000-0000-0000BA2C0000}"/>
    <cellStyle name="40% - Accent6 2 3 2 2 6 2" xfId="11313" xr:uid="{00000000-0005-0000-0000-0000BB2C0000}"/>
    <cellStyle name="40% - Accent6 2 3 2 2 7" xfId="11314" xr:uid="{00000000-0005-0000-0000-0000BC2C0000}"/>
    <cellStyle name="40% - Accent6 2 3 2 3" xfId="11315" xr:uid="{00000000-0005-0000-0000-0000BD2C0000}"/>
    <cellStyle name="40% - Accent6 2 3 2 3 2" xfId="11316" xr:uid="{00000000-0005-0000-0000-0000BE2C0000}"/>
    <cellStyle name="40% - Accent6 2 3 2 3 2 2" xfId="11317" xr:uid="{00000000-0005-0000-0000-0000BF2C0000}"/>
    <cellStyle name="40% - Accent6 2 3 2 3 2 2 2" xfId="11318" xr:uid="{00000000-0005-0000-0000-0000C02C0000}"/>
    <cellStyle name="40% - Accent6 2 3 2 3 2 2 2 2" xfId="11319" xr:uid="{00000000-0005-0000-0000-0000C12C0000}"/>
    <cellStyle name="40% - Accent6 2 3 2 3 2 2 3" xfId="11320" xr:uid="{00000000-0005-0000-0000-0000C22C0000}"/>
    <cellStyle name="40% - Accent6 2 3 2 3 2 3" xfId="11321" xr:uid="{00000000-0005-0000-0000-0000C32C0000}"/>
    <cellStyle name="40% - Accent6 2 3 2 3 2 3 2" xfId="11322" xr:uid="{00000000-0005-0000-0000-0000C42C0000}"/>
    <cellStyle name="40% - Accent6 2 3 2 3 2 4" xfId="11323" xr:uid="{00000000-0005-0000-0000-0000C52C0000}"/>
    <cellStyle name="40% - Accent6 2 3 2 3 3" xfId="11324" xr:uid="{00000000-0005-0000-0000-0000C62C0000}"/>
    <cellStyle name="40% - Accent6 2 3 2 3 3 2" xfId="11325" xr:uid="{00000000-0005-0000-0000-0000C72C0000}"/>
    <cellStyle name="40% - Accent6 2 3 2 3 3 2 2" xfId="11326" xr:uid="{00000000-0005-0000-0000-0000C82C0000}"/>
    <cellStyle name="40% - Accent6 2 3 2 3 3 3" xfId="11327" xr:uid="{00000000-0005-0000-0000-0000C92C0000}"/>
    <cellStyle name="40% - Accent6 2 3 2 3 4" xfId="11328" xr:uid="{00000000-0005-0000-0000-0000CA2C0000}"/>
    <cellStyle name="40% - Accent6 2 3 2 3 4 2" xfId="11329" xr:uid="{00000000-0005-0000-0000-0000CB2C0000}"/>
    <cellStyle name="40% - Accent6 2 3 2 3 5" xfId="11330" xr:uid="{00000000-0005-0000-0000-0000CC2C0000}"/>
    <cellStyle name="40% - Accent6 2 3 2 4" xfId="11331" xr:uid="{00000000-0005-0000-0000-0000CD2C0000}"/>
    <cellStyle name="40% - Accent6 2 3 2 4 2" xfId="11332" xr:uid="{00000000-0005-0000-0000-0000CE2C0000}"/>
    <cellStyle name="40% - Accent6 2 3 2 4 2 2" xfId="11333" xr:uid="{00000000-0005-0000-0000-0000CF2C0000}"/>
    <cellStyle name="40% - Accent6 2 3 2 4 2 2 2" xfId="11334" xr:uid="{00000000-0005-0000-0000-0000D02C0000}"/>
    <cellStyle name="40% - Accent6 2 3 2 4 2 2 2 2" xfId="11335" xr:uid="{00000000-0005-0000-0000-0000D12C0000}"/>
    <cellStyle name="40% - Accent6 2 3 2 4 2 2 3" xfId="11336" xr:uid="{00000000-0005-0000-0000-0000D22C0000}"/>
    <cellStyle name="40% - Accent6 2 3 2 4 2 3" xfId="11337" xr:uid="{00000000-0005-0000-0000-0000D32C0000}"/>
    <cellStyle name="40% - Accent6 2 3 2 4 2 3 2" xfId="11338" xr:uid="{00000000-0005-0000-0000-0000D42C0000}"/>
    <cellStyle name="40% - Accent6 2 3 2 4 2 4" xfId="11339" xr:uid="{00000000-0005-0000-0000-0000D52C0000}"/>
    <cellStyle name="40% - Accent6 2 3 2 4 3" xfId="11340" xr:uid="{00000000-0005-0000-0000-0000D62C0000}"/>
    <cellStyle name="40% - Accent6 2 3 2 4 3 2" xfId="11341" xr:uid="{00000000-0005-0000-0000-0000D72C0000}"/>
    <cellStyle name="40% - Accent6 2 3 2 4 3 2 2" xfId="11342" xr:uid="{00000000-0005-0000-0000-0000D82C0000}"/>
    <cellStyle name="40% - Accent6 2 3 2 4 3 3" xfId="11343" xr:uid="{00000000-0005-0000-0000-0000D92C0000}"/>
    <cellStyle name="40% - Accent6 2 3 2 4 4" xfId="11344" xr:uid="{00000000-0005-0000-0000-0000DA2C0000}"/>
    <cellStyle name="40% - Accent6 2 3 2 4 4 2" xfId="11345" xr:uid="{00000000-0005-0000-0000-0000DB2C0000}"/>
    <cellStyle name="40% - Accent6 2 3 2 4 5" xfId="11346" xr:uid="{00000000-0005-0000-0000-0000DC2C0000}"/>
    <cellStyle name="40% - Accent6 2 3 2 5" xfId="11347" xr:uid="{00000000-0005-0000-0000-0000DD2C0000}"/>
    <cellStyle name="40% - Accent6 2 3 2 5 2" xfId="11348" xr:uid="{00000000-0005-0000-0000-0000DE2C0000}"/>
    <cellStyle name="40% - Accent6 2 3 2 5 2 2" xfId="11349" xr:uid="{00000000-0005-0000-0000-0000DF2C0000}"/>
    <cellStyle name="40% - Accent6 2 3 2 5 2 2 2" xfId="11350" xr:uid="{00000000-0005-0000-0000-0000E02C0000}"/>
    <cellStyle name="40% - Accent6 2 3 2 5 2 3" xfId="11351" xr:uid="{00000000-0005-0000-0000-0000E12C0000}"/>
    <cellStyle name="40% - Accent6 2 3 2 5 3" xfId="11352" xr:uid="{00000000-0005-0000-0000-0000E22C0000}"/>
    <cellStyle name="40% - Accent6 2 3 2 5 3 2" xfId="11353" xr:uid="{00000000-0005-0000-0000-0000E32C0000}"/>
    <cellStyle name="40% - Accent6 2 3 2 5 4" xfId="11354" xr:uid="{00000000-0005-0000-0000-0000E42C0000}"/>
    <cellStyle name="40% - Accent6 2 3 2 6" xfId="11355" xr:uid="{00000000-0005-0000-0000-0000E52C0000}"/>
    <cellStyle name="40% - Accent6 2 3 2 6 2" xfId="11356" xr:uid="{00000000-0005-0000-0000-0000E62C0000}"/>
    <cellStyle name="40% - Accent6 2 3 2 6 2 2" xfId="11357" xr:uid="{00000000-0005-0000-0000-0000E72C0000}"/>
    <cellStyle name="40% - Accent6 2 3 2 6 3" xfId="11358" xr:uid="{00000000-0005-0000-0000-0000E82C0000}"/>
    <cellStyle name="40% - Accent6 2 3 2 7" xfId="11359" xr:uid="{00000000-0005-0000-0000-0000E92C0000}"/>
    <cellStyle name="40% - Accent6 2 3 2 7 2" xfId="11360" xr:uid="{00000000-0005-0000-0000-0000EA2C0000}"/>
    <cellStyle name="40% - Accent6 2 3 2 8" xfId="11361" xr:uid="{00000000-0005-0000-0000-0000EB2C0000}"/>
    <cellStyle name="40% - Accent6 2 3 3" xfId="11362" xr:uid="{00000000-0005-0000-0000-0000EC2C0000}"/>
    <cellStyle name="40% - Accent6 2 3 3 2" xfId="11363" xr:uid="{00000000-0005-0000-0000-0000ED2C0000}"/>
    <cellStyle name="40% - Accent6 2 3 3 2 2" xfId="11364" xr:uid="{00000000-0005-0000-0000-0000EE2C0000}"/>
    <cellStyle name="40% - Accent6 2 3 3 2 2 2" xfId="11365" xr:uid="{00000000-0005-0000-0000-0000EF2C0000}"/>
    <cellStyle name="40% - Accent6 2 3 3 2 2 2 2" xfId="11366" xr:uid="{00000000-0005-0000-0000-0000F02C0000}"/>
    <cellStyle name="40% - Accent6 2 3 3 2 2 2 2 2" xfId="11367" xr:uid="{00000000-0005-0000-0000-0000F12C0000}"/>
    <cellStyle name="40% - Accent6 2 3 3 2 2 2 3" xfId="11368" xr:uid="{00000000-0005-0000-0000-0000F22C0000}"/>
    <cellStyle name="40% - Accent6 2 3 3 2 2 3" xfId="11369" xr:uid="{00000000-0005-0000-0000-0000F32C0000}"/>
    <cellStyle name="40% - Accent6 2 3 3 2 2 3 2" xfId="11370" xr:uid="{00000000-0005-0000-0000-0000F42C0000}"/>
    <cellStyle name="40% - Accent6 2 3 3 2 2 4" xfId="11371" xr:uid="{00000000-0005-0000-0000-0000F52C0000}"/>
    <cellStyle name="40% - Accent6 2 3 3 2 3" xfId="11372" xr:uid="{00000000-0005-0000-0000-0000F62C0000}"/>
    <cellStyle name="40% - Accent6 2 3 3 2 3 2" xfId="11373" xr:uid="{00000000-0005-0000-0000-0000F72C0000}"/>
    <cellStyle name="40% - Accent6 2 3 3 2 3 2 2" xfId="11374" xr:uid="{00000000-0005-0000-0000-0000F82C0000}"/>
    <cellStyle name="40% - Accent6 2 3 3 2 3 3" xfId="11375" xr:uid="{00000000-0005-0000-0000-0000F92C0000}"/>
    <cellStyle name="40% - Accent6 2 3 3 2 4" xfId="11376" xr:uid="{00000000-0005-0000-0000-0000FA2C0000}"/>
    <cellStyle name="40% - Accent6 2 3 3 2 4 2" xfId="11377" xr:uid="{00000000-0005-0000-0000-0000FB2C0000}"/>
    <cellStyle name="40% - Accent6 2 3 3 2 5" xfId="11378" xr:uid="{00000000-0005-0000-0000-0000FC2C0000}"/>
    <cellStyle name="40% - Accent6 2 3 3 3" xfId="11379" xr:uid="{00000000-0005-0000-0000-0000FD2C0000}"/>
    <cellStyle name="40% - Accent6 2 3 3 3 2" xfId="11380" xr:uid="{00000000-0005-0000-0000-0000FE2C0000}"/>
    <cellStyle name="40% - Accent6 2 3 3 3 2 2" xfId="11381" xr:uid="{00000000-0005-0000-0000-0000FF2C0000}"/>
    <cellStyle name="40% - Accent6 2 3 3 3 2 2 2" xfId="11382" xr:uid="{00000000-0005-0000-0000-0000002D0000}"/>
    <cellStyle name="40% - Accent6 2 3 3 3 2 2 2 2" xfId="11383" xr:uid="{00000000-0005-0000-0000-0000012D0000}"/>
    <cellStyle name="40% - Accent6 2 3 3 3 2 2 3" xfId="11384" xr:uid="{00000000-0005-0000-0000-0000022D0000}"/>
    <cellStyle name="40% - Accent6 2 3 3 3 2 3" xfId="11385" xr:uid="{00000000-0005-0000-0000-0000032D0000}"/>
    <cellStyle name="40% - Accent6 2 3 3 3 2 3 2" xfId="11386" xr:uid="{00000000-0005-0000-0000-0000042D0000}"/>
    <cellStyle name="40% - Accent6 2 3 3 3 2 4" xfId="11387" xr:uid="{00000000-0005-0000-0000-0000052D0000}"/>
    <cellStyle name="40% - Accent6 2 3 3 3 3" xfId="11388" xr:uid="{00000000-0005-0000-0000-0000062D0000}"/>
    <cellStyle name="40% - Accent6 2 3 3 3 3 2" xfId="11389" xr:uid="{00000000-0005-0000-0000-0000072D0000}"/>
    <cellStyle name="40% - Accent6 2 3 3 3 3 2 2" xfId="11390" xr:uid="{00000000-0005-0000-0000-0000082D0000}"/>
    <cellStyle name="40% - Accent6 2 3 3 3 3 3" xfId="11391" xr:uid="{00000000-0005-0000-0000-0000092D0000}"/>
    <cellStyle name="40% - Accent6 2 3 3 3 4" xfId="11392" xr:uid="{00000000-0005-0000-0000-00000A2D0000}"/>
    <cellStyle name="40% - Accent6 2 3 3 3 4 2" xfId="11393" xr:uid="{00000000-0005-0000-0000-00000B2D0000}"/>
    <cellStyle name="40% - Accent6 2 3 3 3 5" xfId="11394" xr:uid="{00000000-0005-0000-0000-00000C2D0000}"/>
    <cellStyle name="40% - Accent6 2 3 3 4" xfId="11395" xr:uid="{00000000-0005-0000-0000-00000D2D0000}"/>
    <cellStyle name="40% - Accent6 2 3 3 4 2" xfId="11396" xr:uid="{00000000-0005-0000-0000-00000E2D0000}"/>
    <cellStyle name="40% - Accent6 2 3 3 4 2 2" xfId="11397" xr:uid="{00000000-0005-0000-0000-00000F2D0000}"/>
    <cellStyle name="40% - Accent6 2 3 3 4 2 2 2" xfId="11398" xr:uid="{00000000-0005-0000-0000-0000102D0000}"/>
    <cellStyle name="40% - Accent6 2 3 3 4 2 3" xfId="11399" xr:uid="{00000000-0005-0000-0000-0000112D0000}"/>
    <cellStyle name="40% - Accent6 2 3 3 4 3" xfId="11400" xr:uid="{00000000-0005-0000-0000-0000122D0000}"/>
    <cellStyle name="40% - Accent6 2 3 3 4 3 2" xfId="11401" xr:uid="{00000000-0005-0000-0000-0000132D0000}"/>
    <cellStyle name="40% - Accent6 2 3 3 4 4" xfId="11402" xr:uid="{00000000-0005-0000-0000-0000142D0000}"/>
    <cellStyle name="40% - Accent6 2 3 3 5" xfId="11403" xr:uid="{00000000-0005-0000-0000-0000152D0000}"/>
    <cellStyle name="40% - Accent6 2 3 3 5 2" xfId="11404" xr:uid="{00000000-0005-0000-0000-0000162D0000}"/>
    <cellStyle name="40% - Accent6 2 3 3 5 2 2" xfId="11405" xr:uid="{00000000-0005-0000-0000-0000172D0000}"/>
    <cellStyle name="40% - Accent6 2 3 3 5 3" xfId="11406" xr:uid="{00000000-0005-0000-0000-0000182D0000}"/>
    <cellStyle name="40% - Accent6 2 3 3 6" xfId="11407" xr:uid="{00000000-0005-0000-0000-0000192D0000}"/>
    <cellStyle name="40% - Accent6 2 3 3 6 2" xfId="11408" xr:uid="{00000000-0005-0000-0000-00001A2D0000}"/>
    <cellStyle name="40% - Accent6 2 3 3 7" xfId="11409" xr:uid="{00000000-0005-0000-0000-00001B2D0000}"/>
    <cellStyle name="40% - Accent6 2 3 4" xfId="11410" xr:uid="{00000000-0005-0000-0000-00001C2D0000}"/>
    <cellStyle name="40% - Accent6 2 3 4 2" xfId="11411" xr:uid="{00000000-0005-0000-0000-00001D2D0000}"/>
    <cellStyle name="40% - Accent6 2 3 4 2 2" xfId="11412" xr:uid="{00000000-0005-0000-0000-00001E2D0000}"/>
    <cellStyle name="40% - Accent6 2 3 4 2 2 2" xfId="11413" xr:uid="{00000000-0005-0000-0000-00001F2D0000}"/>
    <cellStyle name="40% - Accent6 2 3 4 2 2 2 2" xfId="11414" xr:uid="{00000000-0005-0000-0000-0000202D0000}"/>
    <cellStyle name="40% - Accent6 2 3 4 2 2 3" xfId="11415" xr:uid="{00000000-0005-0000-0000-0000212D0000}"/>
    <cellStyle name="40% - Accent6 2 3 4 2 3" xfId="11416" xr:uid="{00000000-0005-0000-0000-0000222D0000}"/>
    <cellStyle name="40% - Accent6 2 3 4 2 3 2" xfId="11417" xr:uid="{00000000-0005-0000-0000-0000232D0000}"/>
    <cellStyle name="40% - Accent6 2 3 4 2 4" xfId="11418" xr:uid="{00000000-0005-0000-0000-0000242D0000}"/>
    <cellStyle name="40% - Accent6 2 3 4 3" xfId="11419" xr:uid="{00000000-0005-0000-0000-0000252D0000}"/>
    <cellStyle name="40% - Accent6 2 3 4 3 2" xfId="11420" xr:uid="{00000000-0005-0000-0000-0000262D0000}"/>
    <cellStyle name="40% - Accent6 2 3 4 3 2 2" xfId="11421" xr:uid="{00000000-0005-0000-0000-0000272D0000}"/>
    <cellStyle name="40% - Accent6 2 3 4 3 3" xfId="11422" xr:uid="{00000000-0005-0000-0000-0000282D0000}"/>
    <cellStyle name="40% - Accent6 2 3 4 4" xfId="11423" xr:uid="{00000000-0005-0000-0000-0000292D0000}"/>
    <cellStyle name="40% - Accent6 2 3 4 4 2" xfId="11424" xr:uid="{00000000-0005-0000-0000-00002A2D0000}"/>
    <cellStyle name="40% - Accent6 2 3 4 5" xfId="11425" xr:uid="{00000000-0005-0000-0000-00002B2D0000}"/>
    <cellStyle name="40% - Accent6 2 3 5" xfId="11426" xr:uid="{00000000-0005-0000-0000-00002C2D0000}"/>
    <cellStyle name="40% - Accent6 2 3 5 2" xfId="11427" xr:uid="{00000000-0005-0000-0000-00002D2D0000}"/>
    <cellStyle name="40% - Accent6 2 3 5 2 2" xfId="11428" xr:uid="{00000000-0005-0000-0000-00002E2D0000}"/>
    <cellStyle name="40% - Accent6 2 3 5 2 2 2" xfId="11429" xr:uid="{00000000-0005-0000-0000-00002F2D0000}"/>
    <cellStyle name="40% - Accent6 2 3 5 2 2 2 2" xfId="11430" xr:uid="{00000000-0005-0000-0000-0000302D0000}"/>
    <cellStyle name="40% - Accent6 2 3 5 2 2 3" xfId="11431" xr:uid="{00000000-0005-0000-0000-0000312D0000}"/>
    <cellStyle name="40% - Accent6 2 3 5 2 3" xfId="11432" xr:uid="{00000000-0005-0000-0000-0000322D0000}"/>
    <cellStyle name="40% - Accent6 2 3 5 2 3 2" xfId="11433" xr:uid="{00000000-0005-0000-0000-0000332D0000}"/>
    <cellStyle name="40% - Accent6 2 3 5 2 4" xfId="11434" xr:uid="{00000000-0005-0000-0000-0000342D0000}"/>
    <cellStyle name="40% - Accent6 2 3 5 3" xfId="11435" xr:uid="{00000000-0005-0000-0000-0000352D0000}"/>
    <cellStyle name="40% - Accent6 2 3 5 3 2" xfId="11436" xr:uid="{00000000-0005-0000-0000-0000362D0000}"/>
    <cellStyle name="40% - Accent6 2 3 5 3 2 2" xfId="11437" xr:uid="{00000000-0005-0000-0000-0000372D0000}"/>
    <cellStyle name="40% - Accent6 2 3 5 3 3" xfId="11438" xr:uid="{00000000-0005-0000-0000-0000382D0000}"/>
    <cellStyle name="40% - Accent6 2 3 5 4" xfId="11439" xr:uid="{00000000-0005-0000-0000-0000392D0000}"/>
    <cellStyle name="40% - Accent6 2 3 5 4 2" xfId="11440" xr:uid="{00000000-0005-0000-0000-00003A2D0000}"/>
    <cellStyle name="40% - Accent6 2 3 5 5" xfId="11441" xr:uid="{00000000-0005-0000-0000-00003B2D0000}"/>
    <cellStyle name="40% - Accent6 2 3 6" xfId="11442" xr:uid="{00000000-0005-0000-0000-00003C2D0000}"/>
    <cellStyle name="40% - Accent6 2 3 6 2" xfId="11443" xr:uid="{00000000-0005-0000-0000-00003D2D0000}"/>
    <cellStyle name="40% - Accent6 2 3 6 2 2" xfId="11444" xr:uid="{00000000-0005-0000-0000-00003E2D0000}"/>
    <cellStyle name="40% - Accent6 2 3 6 2 2 2" xfId="11445" xr:uid="{00000000-0005-0000-0000-00003F2D0000}"/>
    <cellStyle name="40% - Accent6 2 3 6 2 3" xfId="11446" xr:uid="{00000000-0005-0000-0000-0000402D0000}"/>
    <cellStyle name="40% - Accent6 2 3 6 3" xfId="11447" xr:uid="{00000000-0005-0000-0000-0000412D0000}"/>
    <cellStyle name="40% - Accent6 2 3 6 3 2" xfId="11448" xr:uid="{00000000-0005-0000-0000-0000422D0000}"/>
    <cellStyle name="40% - Accent6 2 3 6 4" xfId="11449" xr:uid="{00000000-0005-0000-0000-0000432D0000}"/>
    <cellStyle name="40% - Accent6 2 3 7" xfId="11450" xr:uid="{00000000-0005-0000-0000-0000442D0000}"/>
    <cellStyle name="40% - Accent6 2 3 7 2" xfId="11451" xr:uid="{00000000-0005-0000-0000-0000452D0000}"/>
    <cellStyle name="40% - Accent6 2 3 7 2 2" xfId="11452" xr:uid="{00000000-0005-0000-0000-0000462D0000}"/>
    <cellStyle name="40% - Accent6 2 3 7 3" xfId="11453" xr:uid="{00000000-0005-0000-0000-0000472D0000}"/>
    <cellStyle name="40% - Accent6 2 3 8" xfId="11454" xr:uid="{00000000-0005-0000-0000-0000482D0000}"/>
    <cellStyle name="40% - Accent6 2 3 8 2" xfId="11455" xr:uid="{00000000-0005-0000-0000-0000492D0000}"/>
    <cellStyle name="40% - Accent6 2 3 9" xfId="11456" xr:uid="{00000000-0005-0000-0000-00004A2D0000}"/>
    <cellStyle name="40% - Accent6 2 4" xfId="11457" xr:uid="{00000000-0005-0000-0000-00004B2D0000}"/>
    <cellStyle name="40% - Accent6 2 4 2" xfId="11458" xr:uid="{00000000-0005-0000-0000-00004C2D0000}"/>
    <cellStyle name="40% - Accent6 2 4 2 2" xfId="11459" xr:uid="{00000000-0005-0000-0000-00004D2D0000}"/>
    <cellStyle name="40% - Accent6 2 4 2 2 2" xfId="11460" xr:uid="{00000000-0005-0000-0000-00004E2D0000}"/>
    <cellStyle name="40% - Accent6 2 4 2 2 2 2" xfId="11461" xr:uid="{00000000-0005-0000-0000-00004F2D0000}"/>
    <cellStyle name="40% - Accent6 2 4 2 2 2 2 2" xfId="11462" xr:uid="{00000000-0005-0000-0000-0000502D0000}"/>
    <cellStyle name="40% - Accent6 2 4 2 2 2 2 2 2" xfId="11463" xr:uid="{00000000-0005-0000-0000-0000512D0000}"/>
    <cellStyle name="40% - Accent6 2 4 2 2 2 2 2 2 2" xfId="11464" xr:uid="{00000000-0005-0000-0000-0000522D0000}"/>
    <cellStyle name="40% - Accent6 2 4 2 2 2 2 2 3" xfId="11465" xr:uid="{00000000-0005-0000-0000-0000532D0000}"/>
    <cellStyle name="40% - Accent6 2 4 2 2 2 2 3" xfId="11466" xr:uid="{00000000-0005-0000-0000-0000542D0000}"/>
    <cellStyle name="40% - Accent6 2 4 2 2 2 2 3 2" xfId="11467" xr:uid="{00000000-0005-0000-0000-0000552D0000}"/>
    <cellStyle name="40% - Accent6 2 4 2 2 2 2 4" xfId="11468" xr:uid="{00000000-0005-0000-0000-0000562D0000}"/>
    <cellStyle name="40% - Accent6 2 4 2 2 2 3" xfId="11469" xr:uid="{00000000-0005-0000-0000-0000572D0000}"/>
    <cellStyle name="40% - Accent6 2 4 2 2 2 3 2" xfId="11470" xr:uid="{00000000-0005-0000-0000-0000582D0000}"/>
    <cellStyle name="40% - Accent6 2 4 2 2 2 3 2 2" xfId="11471" xr:uid="{00000000-0005-0000-0000-0000592D0000}"/>
    <cellStyle name="40% - Accent6 2 4 2 2 2 3 3" xfId="11472" xr:uid="{00000000-0005-0000-0000-00005A2D0000}"/>
    <cellStyle name="40% - Accent6 2 4 2 2 2 4" xfId="11473" xr:uid="{00000000-0005-0000-0000-00005B2D0000}"/>
    <cellStyle name="40% - Accent6 2 4 2 2 2 4 2" xfId="11474" xr:uid="{00000000-0005-0000-0000-00005C2D0000}"/>
    <cellStyle name="40% - Accent6 2 4 2 2 2 5" xfId="11475" xr:uid="{00000000-0005-0000-0000-00005D2D0000}"/>
    <cellStyle name="40% - Accent6 2 4 2 2 3" xfId="11476" xr:uid="{00000000-0005-0000-0000-00005E2D0000}"/>
    <cellStyle name="40% - Accent6 2 4 2 2 3 2" xfId="11477" xr:uid="{00000000-0005-0000-0000-00005F2D0000}"/>
    <cellStyle name="40% - Accent6 2 4 2 2 3 2 2" xfId="11478" xr:uid="{00000000-0005-0000-0000-0000602D0000}"/>
    <cellStyle name="40% - Accent6 2 4 2 2 3 2 2 2" xfId="11479" xr:uid="{00000000-0005-0000-0000-0000612D0000}"/>
    <cellStyle name="40% - Accent6 2 4 2 2 3 2 2 2 2" xfId="11480" xr:uid="{00000000-0005-0000-0000-0000622D0000}"/>
    <cellStyle name="40% - Accent6 2 4 2 2 3 2 2 3" xfId="11481" xr:uid="{00000000-0005-0000-0000-0000632D0000}"/>
    <cellStyle name="40% - Accent6 2 4 2 2 3 2 3" xfId="11482" xr:uid="{00000000-0005-0000-0000-0000642D0000}"/>
    <cellStyle name="40% - Accent6 2 4 2 2 3 2 3 2" xfId="11483" xr:uid="{00000000-0005-0000-0000-0000652D0000}"/>
    <cellStyle name="40% - Accent6 2 4 2 2 3 2 4" xfId="11484" xr:uid="{00000000-0005-0000-0000-0000662D0000}"/>
    <cellStyle name="40% - Accent6 2 4 2 2 3 3" xfId="11485" xr:uid="{00000000-0005-0000-0000-0000672D0000}"/>
    <cellStyle name="40% - Accent6 2 4 2 2 3 3 2" xfId="11486" xr:uid="{00000000-0005-0000-0000-0000682D0000}"/>
    <cellStyle name="40% - Accent6 2 4 2 2 3 3 2 2" xfId="11487" xr:uid="{00000000-0005-0000-0000-0000692D0000}"/>
    <cellStyle name="40% - Accent6 2 4 2 2 3 3 3" xfId="11488" xr:uid="{00000000-0005-0000-0000-00006A2D0000}"/>
    <cellStyle name="40% - Accent6 2 4 2 2 3 4" xfId="11489" xr:uid="{00000000-0005-0000-0000-00006B2D0000}"/>
    <cellStyle name="40% - Accent6 2 4 2 2 3 4 2" xfId="11490" xr:uid="{00000000-0005-0000-0000-00006C2D0000}"/>
    <cellStyle name="40% - Accent6 2 4 2 2 3 5" xfId="11491" xr:uid="{00000000-0005-0000-0000-00006D2D0000}"/>
    <cellStyle name="40% - Accent6 2 4 2 2 4" xfId="11492" xr:uid="{00000000-0005-0000-0000-00006E2D0000}"/>
    <cellStyle name="40% - Accent6 2 4 2 2 4 2" xfId="11493" xr:uid="{00000000-0005-0000-0000-00006F2D0000}"/>
    <cellStyle name="40% - Accent6 2 4 2 2 4 2 2" xfId="11494" xr:uid="{00000000-0005-0000-0000-0000702D0000}"/>
    <cellStyle name="40% - Accent6 2 4 2 2 4 2 2 2" xfId="11495" xr:uid="{00000000-0005-0000-0000-0000712D0000}"/>
    <cellStyle name="40% - Accent6 2 4 2 2 4 2 3" xfId="11496" xr:uid="{00000000-0005-0000-0000-0000722D0000}"/>
    <cellStyle name="40% - Accent6 2 4 2 2 4 3" xfId="11497" xr:uid="{00000000-0005-0000-0000-0000732D0000}"/>
    <cellStyle name="40% - Accent6 2 4 2 2 4 3 2" xfId="11498" xr:uid="{00000000-0005-0000-0000-0000742D0000}"/>
    <cellStyle name="40% - Accent6 2 4 2 2 4 4" xfId="11499" xr:uid="{00000000-0005-0000-0000-0000752D0000}"/>
    <cellStyle name="40% - Accent6 2 4 2 2 5" xfId="11500" xr:uid="{00000000-0005-0000-0000-0000762D0000}"/>
    <cellStyle name="40% - Accent6 2 4 2 2 5 2" xfId="11501" xr:uid="{00000000-0005-0000-0000-0000772D0000}"/>
    <cellStyle name="40% - Accent6 2 4 2 2 5 2 2" xfId="11502" xr:uid="{00000000-0005-0000-0000-0000782D0000}"/>
    <cellStyle name="40% - Accent6 2 4 2 2 5 3" xfId="11503" xr:uid="{00000000-0005-0000-0000-0000792D0000}"/>
    <cellStyle name="40% - Accent6 2 4 2 2 6" xfId="11504" xr:uid="{00000000-0005-0000-0000-00007A2D0000}"/>
    <cellStyle name="40% - Accent6 2 4 2 2 6 2" xfId="11505" xr:uid="{00000000-0005-0000-0000-00007B2D0000}"/>
    <cellStyle name="40% - Accent6 2 4 2 2 7" xfId="11506" xr:uid="{00000000-0005-0000-0000-00007C2D0000}"/>
    <cellStyle name="40% - Accent6 2 4 2 3" xfId="11507" xr:uid="{00000000-0005-0000-0000-00007D2D0000}"/>
    <cellStyle name="40% - Accent6 2 4 2 3 2" xfId="11508" xr:uid="{00000000-0005-0000-0000-00007E2D0000}"/>
    <cellStyle name="40% - Accent6 2 4 2 3 2 2" xfId="11509" xr:uid="{00000000-0005-0000-0000-00007F2D0000}"/>
    <cellStyle name="40% - Accent6 2 4 2 3 2 2 2" xfId="11510" xr:uid="{00000000-0005-0000-0000-0000802D0000}"/>
    <cellStyle name="40% - Accent6 2 4 2 3 2 2 2 2" xfId="11511" xr:uid="{00000000-0005-0000-0000-0000812D0000}"/>
    <cellStyle name="40% - Accent6 2 4 2 3 2 2 3" xfId="11512" xr:uid="{00000000-0005-0000-0000-0000822D0000}"/>
    <cellStyle name="40% - Accent6 2 4 2 3 2 3" xfId="11513" xr:uid="{00000000-0005-0000-0000-0000832D0000}"/>
    <cellStyle name="40% - Accent6 2 4 2 3 2 3 2" xfId="11514" xr:uid="{00000000-0005-0000-0000-0000842D0000}"/>
    <cellStyle name="40% - Accent6 2 4 2 3 2 4" xfId="11515" xr:uid="{00000000-0005-0000-0000-0000852D0000}"/>
    <cellStyle name="40% - Accent6 2 4 2 3 3" xfId="11516" xr:uid="{00000000-0005-0000-0000-0000862D0000}"/>
    <cellStyle name="40% - Accent6 2 4 2 3 3 2" xfId="11517" xr:uid="{00000000-0005-0000-0000-0000872D0000}"/>
    <cellStyle name="40% - Accent6 2 4 2 3 3 2 2" xfId="11518" xr:uid="{00000000-0005-0000-0000-0000882D0000}"/>
    <cellStyle name="40% - Accent6 2 4 2 3 3 3" xfId="11519" xr:uid="{00000000-0005-0000-0000-0000892D0000}"/>
    <cellStyle name="40% - Accent6 2 4 2 3 4" xfId="11520" xr:uid="{00000000-0005-0000-0000-00008A2D0000}"/>
    <cellStyle name="40% - Accent6 2 4 2 3 4 2" xfId="11521" xr:uid="{00000000-0005-0000-0000-00008B2D0000}"/>
    <cellStyle name="40% - Accent6 2 4 2 3 5" xfId="11522" xr:uid="{00000000-0005-0000-0000-00008C2D0000}"/>
    <cellStyle name="40% - Accent6 2 4 2 4" xfId="11523" xr:uid="{00000000-0005-0000-0000-00008D2D0000}"/>
    <cellStyle name="40% - Accent6 2 4 2 4 2" xfId="11524" xr:uid="{00000000-0005-0000-0000-00008E2D0000}"/>
    <cellStyle name="40% - Accent6 2 4 2 4 2 2" xfId="11525" xr:uid="{00000000-0005-0000-0000-00008F2D0000}"/>
    <cellStyle name="40% - Accent6 2 4 2 4 2 2 2" xfId="11526" xr:uid="{00000000-0005-0000-0000-0000902D0000}"/>
    <cellStyle name="40% - Accent6 2 4 2 4 2 2 2 2" xfId="11527" xr:uid="{00000000-0005-0000-0000-0000912D0000}"/>
    <cellStyle name="40% - Accent6 2 4 2 4 2 2 3" xfId="11528" xr:uid="{00000000-0005-0000-0000-0000922D0000}"/>
    <cellStyle name="40% - Accent6 2 4 2 4 2 3" xfId="11529" xr:uid="{00000000-0005-0000-0000-0000932D0000}"/>
    <cellStyle name="40% - Accent6 2 4 2 4 2 3 2" xfId="11530" xr:uid="{00000000-0005-0000-0000-0000942D0000}"/>
    <cellStyle name="40% - Accent6 2 4 2 4 2 4" xfId="11531" xr:uid="{00000000-0005-0000-0000-0000952D0000}"/>
    <cellStyle name="40% - Accent6 2 4 2 4 3" xfId="11532" xr:uid="{00000000-0005-0000-0000-0000962D0000}"/>
    <cellStyle name="40% - Accent6 2 4 2 4 3 2" xfId="11533" xr:uid="{00000000-0005-0000-0000-0000972D0000}"/>
    <cellStyle name="40% - Accent6 2 4 2 4 3 2 2" xfId="11534" xr:uid="{00000000-0005-0000-0000-0000982D0000}"/>
    <cellStyle name="40% - Accent6 2 4 2 4 3 3" xfId="11535" xr:uid="{00000000-0005-0000-0000-0000992D0000}"/>
    <cellStyle name="40% - Accent6 2 4 2 4 4" xfId="11536" xr:uid="{00000000-0005-0000-0000-00009A2D0000}"/>
    <cellStyle name="40% - Accent6 2 4 2 4 4 2" xfId="11537" xr:uid="{00000000-0005-0000-0000-00009B2D0000}"/>
    <cellStyle name="40% - Accent6 2 4 2 4 5" xfId="11538" xr:uid="{00000000-0005-0000-0000-00009C2D0000}"/>
    <cellStyle name="40% - Accent6 2 4 2 5" xfId="11539" xr:uid="{00000000-0005-0000-0000-00009D2D0000}"/>
    <cellStyle name="40% - Accent6 2 4 2 5 2" xfId="11540" xr:uid="{00000000-0005-0000-0000-00009E2D0000}"/>
    <cellStyle name="40% - Accent6 2 4 2 5 2 2" xfId="11541" xr:uid="{00000000-0005-0000-0000-00009F2D0000}"/>
    <cellStyle name="40% - Accent6 2 4 2 5 2 2 2" xfId="11542" xr:uid="{00000000-0005-0000-0000-0000A02D0000}"/>
    <cellStyle name="40% - Accent6 2 4 2 5 2 3" xfId="11543" xr:uid="{00000000-0005-0000-0000-0000A12D0000}"/>
    <cellStyle name="40% - Accent6 2 4 2 5 3" xfId="11544" xr:uid="{00000000-0005-0000-0000-0000A22D0000}"/>
    <cellStyle name="40% - Accent6 2 4 2 5 3 2" xfId="11545" xr:uid="{00000000-0005-0000-0000-0000A32D0000}"/>
    <cellStyle name="40% - Accent6 2 4 2 5 4" xfId="11546" xr:uid="{00000000-0005-0000-0000-0000A42D0000}"/>
    <cellStyle name="40% - Accent6 2 4 2 6" xfId="11547" xr:uid="{00000000-0005-0000-0000-0000A52D0000}"/>
    <cellStyle name="40% - Accent6 2 4 2 6 2" xfId="11548" xr:uid="{00000000-0005-0000-0000-0000A62D0000}"/>
    <cellStyle name="40% - Accent6 2 4 2 6 2 2" xfId="11549" xr:uid="{00000000-0005-0000-0000-0000A72D0000}"/>
    <cellStyle name="40% - Accent6 2 4 2 6 3" xfId="11550" xr:uid="{00000000-0005-0000-0000-0000A82D0000}"/>
    <cellStyle name="40% - Accent6 2 4 2 7" xfId="11551" xr:uid="{00000000-0005-0000-0000-0000A92D0000}"/>
    <cellStyle name="40% - Accent6 2 4 2 7 2" xfId="11552" xr:uid="{00000000-0005-0000-0000-0000AA2D0000}"/>
    <cellStyle name="40% - Accent6 2 4 2 8" xfId="11553" xr:uid="{00000000-0005-0000-0000-0000AB2D0000}"/>
    <cellStyle name="40% - Accent6 2 4 3" xfId="11554" xr:uid="{00000000-0005-0000-0000-0000AC2D0000}"/>
    <cellStyle name="40% - Accent6 2 4 3 2" xfId="11555" xr:uid="{00000000-0005-0000-0000-0000AD2D0000}"/>
    <cellStyle name="40% - Accent6 2 4 3 2 2" xfId="11556" xr:uid="{00000000-0005-0000-0000-0000AE2D0000}"/>
    <cellStyle name="40% - Accent6 2 4 3 2 2 2" xfId="11557" xr:uid="{00000000-0005-0000-0000-0000AF2D0000}"/>
    <cellStyle name="40% - Accent6 2 4 3 2 2 2 2" xfId="11558" xr:uid="{00000000-0005-0000-0000-0000B02D0000}"/>
    <cellStyle name="40% - Accent6 2 4 3 2 2 2 2 2" xfId="11559" xr:uid="{00000000-0005-0000-0000-0000B12D0000}"/>
    <cellStyle name="40% - Accent6 2 4 3 2 2 2 3" xfId="11560" xr:uid="{00000000-0005-0000-0000-0000B22D0000}"/>
    <cellStyle name="40% - Accent6 2 4 3 2 2 3" xfId="11561" xr:uid="{00000000-0005-0000-0000-0000B32D0000}"/>
    <cellStyle name="40% - Accent6 2 4 3 2 2 3 2" xfId="11562" xr:uid="{00000000-0005-0000-0000-0000B42D0000}"/>
    <cellStyle name="40% - Accent6 2 4 3 2 2 4" xfId="11563" xr:uid="{00000000-0005-0000-0000-0000B52D0000}"/>
    <cellStyle name="40% - Accent6 2 4 3 2 3" xfId="11564" xr:uid="{00000000-0005-0000-0000-0000B62D0000}"/>
    <cellStyle name="40% - Accent6 2 4 3 2 3 2" xfId="11565" xr:uid="{00000000-0005-0000-0000-0000B72D0000}"/>
    <cellStyle name="40% - Accent6 2 4 3 2 3 2 2" xfId="11566" xr:uid="{00000000-0005-0000-0000-0000B82D0000}"/>
    <cellStyle name="40% - Accent6 2 4 3 2 3 3" xfId="11567" xr:uid="{00000000-0005-0000-0000-0000B92D0000}"/>
    <cellStyle name="40% - Accent6 2 4 3 2 4" xfId="11568" xr:uid="{00000000-0005-0000-0000-0000BA2D0000}"/>
    <cellStyle name="40% - Accent6 2 4 3 2 4 2" xfId="11569" xr:uid="{00000000-0005-0000-0000-0000BB2D0000}"/>
    <cellStyle name="40% - Accent6 2 4 3 2 5" xfId="11570" xr:uid="{00000000-0005-0000-0000-0000BC2D0000}"/>
    <cellStyle name="40% - Accent6 2 4 3 3" xfId="11571" xr:uid="{00000000-0005-0000-0000-0000BD2D0000}"/>
    <cellStyle name="40% - Accent6 2 4 3 3 2" xfId="11572" xr:uid="{00000000-0005-0000-0000-0000BE2D0000}"/>
    <cellStyle name="40% - Accent6 2 4 3 3 2 2" xfId="11573" xr:uid="{00000000-0005-0000-0000-0000BF2D0000}"/>
    <cellStyle name="40% - Accent6 2 4 3 3 2 2 2" xfId="11574" xr:uid="{00000000-0005-0000-0000-0000C02D0000}"/>
    <cellStyle name="40% - Accent6 2 4 3 3 2 2 2 2" xfId="11575" xr:uid="{00000000-0005-0000-0000-0000C12D0000}"/>
    <cellStyle name="40% - Accent6 2 4 3 3 2 2 3" xfId="11576" xr:uid="{00000000-0005-0000-0000-0000C22D0000}"/>
    <cellStyle name="40% - Accent6 2 4 3 3 2 3" xfId="11577" xr:uid="{00000000-0005-0000-0000-0000C32D0000}"/>
    <cellStyle name="40% - Accent6 2 4 3 3 2 3 2" xfId="11578" xr:uid="{00000000-0005-0000-0000-0000C42D0000}"/>
    <cellStyle name="40% - Accent6 2 4 3 3 2 4" xfId="11579" xr:uid="{00000000-0005-0000-0000-0000C52D0000}"/>
    <cellStyle name="40% - Accent6 2 4 3 3 3" xfId="11580" xr:uid="{00000000-0005-0000-0000-0000C62D0000}"/>
    <cellStyle name="40% - Accent6 2 4 3 3 3 2" xfId="11581" xr:uid="{00000000-0005-0000-0000-0000C72D0000}"/>
    <cellStyle name="40% - Accent6 2 4 3 3 3 2 2" xfId="11582" xr:uid="{00000000-0005-0000-0000-0000C82D0000}"/>
    <cellStyle name="40% - Accent6 2 4 3 3 3 3" xfId="11583" xr:uid="{00000000-0005-0000-0000-0000C92D0000}"/>
    <cellStyle name="40% - Accent6 2 4 3 3 4" xfId="11584" xr:uid="{00000000-0005-0000-0000-0000CA2D0000}"/>
    <cellStyle name="40% - Accent6 2 4 3 3 4 2" xfId="11585" xr:uid="{00000000-0005-0000-0000-0000CB2D0000}"/>
    <cellStyle name="40% - Accent6 2 4 3 3 5" xfId="11586" xr:uid="{00000000-0005-0000-0000-0000CC2D0000}"/>
    <cellStyle name="40% - Accent6 2 4 3 4" xfId="11587" xr:uid="{00000000-0005-0000-0000-0000CD2D0000}"/>
    <cellStyle name="40% - Accent6 2 4 3 4 2" xfId="11588" xr:uid="{00000000-0005-0000-0000-0000CE2D0000}"/>
    <cellStyle name="40% - Accent6 2 4 3 4 2 2" xfId="11589" xr:uid="{00000000-0005-0000-0000-0000CF2D0000}"/>
    <cellStyle name="40% - Accent6 2 4 3 4 2 2 2" xfId="11590" xr:uid="{00000000-0005-0000-0000-0000D02D0000}"/>
    <cellStyle name="40% - Accent6 2 4 3 4 2 3" xfId="11591" xr:uid="{00000000-0005-0000-0000-0000D12D0000}"/>
    <cellStyle name="40% - Accent6 2 4 3 4 3" xfId="11592" xr:uid="{00000000-0005-0000-0000-0000D22D0000}"/>
    <cellStyle name="40% - Accent6 2 4 3 4 3 2" xfId="11593" xr:uid="{00000000-0005-0000-0000-0000D32D0000}"/>
    <cellStyle name="40% - Accent6 2 4 3 4 4" xfId="11594" xr:uid="{00000000-0005-0000-0000-0000D42D0000}"/>
    <cellStyle name="40% - Accent6 2 4 3 5" xfId="11595" xr:uid="{00000000-0005-0000-0000-0000D52D0000}"/>
    <cellStyle name="40% - Accent6 2 4 3 5 2" xfId="11596" xr:uid="{00000000-0005-0000-0000-0000D62D0000}"/>
    <cellStyle name="40% - Accent6 2 4 3 5 2 2" xfId="11597" xr:uid="{00000000-0005-0000-0000-0000D72D0000}"/>
    <cellStyle name="40% - Accent6 2 4 3 5 3" xfId="11598" xr:uid="{00000000-0005-0000-0000-0000D82D0000}"/>
    <cellStyle name="40% - Accent6 2 4 3 6" xfId="11599" xr:uid="{00000000-0005-0000-0000-0000D92D0000}"/>
    <cellStyle name="40% - Accent6 2 4 3 6 2" xfId="11600" xr:uid="{00000000-0005-0000-0000-0000DA2D0000}"/>
    <cellStyle name="40% - Accent6 2 4 3 7" xfId="11601" xr:uid="{00000000-0005-0000-0000-0000DB2D0000}"/>
    <cellStyle name="40% - Accent6 2 4 4" xfId="11602" xr:uid="{00000000-0005-0000-0000-0000DC2D0000}"/>
    <cellStyle name="40% - Accent6 2 4 4 2" xfId="11603" xr:uid="{00000000-0005-0000-0000-0000DD2D0000}"/>
    <cellStyle name="40% - Accent6 2 4 4 2 2" xfId="11604" xr:uid="{00000000-0005-0000-0000-0000DE2D0000}"/>
    <cellStyle name="40% - Accent6 2 4 4 2 2 2" xfId="11605" xr:uid="{00000000-0005-0000-0000-0000DF2D0000}"/>
    <cellStyle name="40% - Accent6 2 4 4 2 2 2 2" xfId="11606" xr:uid="{00000000-0005-0000-0000-0000E02D0000}"/>
    <cellStyle name="40% - Accent6 2 4 4 2 2 3" xfId="11607" xr:uid="{00000000-0005-0000-0000-0000E12D0000}"/>
    <cellStyle name="40% - Accent6 2 4 4 2 3" xfId="11608" xr:uid="{00000000-0005-0000-0000-0000E22D0000}"/>
    <cellStyle name="40% - Accent6 2 4 4 2 3 2" xfId="11609" xr:uid="{00000000-0005-0000-0000-0000E32D0000}"/>
    <cellStyle name="40% - Accent6 2 4 4 2 4" xfId="11610" xr:uid="{00000000-0005-0000-0000-0000E42D0000}"/>
    <cellStyle name="40% - Accent6 2 4 4 3" xfId="11611" xr:uid="{00000000-0005-0000-0000-0000E52D0000}"/>
    <cellStyle name="40% - Accent6 2 4 4 3 2" xfId="11612" xr:uid="{00000000-0005-0000-0000-0000E62D0000}"/>
    <cellStyle name="40% - Accent6 2 4 4 3 2 2" xfId="11613" xr:uid="{00000000-0005-0000-0000-0000E72D0000}"/>
    <cellStyle name="40% - Accent6 2 4 4 3 3" xfId="11614" xr:uid="{00000000-0005-0000-0000-0000E82D0000}"/>
    <cellStyle name="40% - Accent6 2 4 4 4" xfId="11615" xr:uid="{00000000-0005-0000-0000-0000E92D0000}"/>
    <cellStyle name="40% - Accent6 2 4 4 4 2" xfId="11616" xr:uid="{00000000-0005-0000-0000-0000EA2D0000}"/>
    <cellStyle name="40% - Accent6 2 4 4 5" xfId="11617" xr:uid="{00000000-0005-0000-0000-0000EB2D0000}"/>
    <cellStyle name="40% - Accent6 2 4 5" xfId="11618" xr:uid="{00000000-0005-0000-0000-0000EC2D0000}"/>
    <cellStyle name="40% - Accent6 2 4 5 2" xfId="11619" xr:uid="{00000000-0005-0000-0000-0000ED2D0000}"/>
    <cellStyle name="40% - Accent6 2 4 5 2 2" xfId="11620" xr:uid="{00000000-0005-0000-0000-0000EE2D0000}"/>
    <cellStyle name="40% - Accent6 2 4 5 2 2 2" xfId="11621" xr:uid="{00000000-0005-0000-0000-0000EF2D0000}"/>
    <cellStyle name="40% - Accent6 2 4 5 2 2 2 2" xfId="11622" xr:uid="{00000000-0005-0000-0000-0000F02D0000}"/>
    <cellStyle name="40% - Accent6 2 4 5 2 2 3" xfId="11623" xr:uid="{00000000-0005-0000-0000-0000F12D0000}"/>
    <cellStyle name="40% - Accent6 2 4 5 2 3" xfId="11624" xr:uid="{00000000-0005-0000-0000-0000F22D0000}"/>
    <cellStyle name="40% - Accent6 2 4 5 2 3 2" xfId="11625" xr:uid="{00000000-0005-0000-0000-0000F32D0000}"/>
    <cellStyle name="40% - Accent6 2 4 5 2 4" xfId="11626" xr:uid="{00000000-0005-0000-0000-0000F42D0000}"/>
    <cellStyle name="40% - Accent6 2 4 5 3" xfId="11627" xr:uid="{00000000-0005-0000-0000-0000F52D0000}"/>
    <cellStyle name="40% - Accent6 2 4 5 3 2" xfId="11628" xr:uid="{00000000-0005-0000-0000-0000F62D0000}"/>
    <cellStyle name="40% - Accent6 2 4 5 3 2 2" xfId="11629" xr:uid="{00000000-0005-0000-0000-0000F72D0000}"/>
    <cellStyle name="40% - Accent6 2 4 5 3 3" xfId="11630" xr:uid="{00000000-0005-0000-0000-0000F82D0000}"/>
    <cellStyle name="40% - Accent6 2 4 5 4" xfId="11631" xr:uid="{00000000-0005-0000-0000-0000F92D0000}"/>
    <cellStyle name="40% - Accent6 2 4 5 4 2" xfId="11632" xr:uid="{00000000-0005-0000-0000-0000FA2D0000}"/>
    <cellStyle name="40% - Accent6 2 4 5 5" xfId="11633" xr:uid="{00000000-0005-0000-0000-0000FB2D0000}"/>
    <cellStyle name="40% - Accent6 2 4 6" xfId="11634" xr:uid="{00000000-0005-0000-0000-0000FC2D0000}"/>
    <cellStyle name="40% - Accent6 2 4 6 2" xfId="11635" xr:uid="{00000000-0005-0000-0000-0000FD2D0000}"/>
    <cellStyle name="40% - Accent6 2 4 6 2 2" xfId="11636" xr:uid="{00000000-0005-0000-0000-0000FE2D0000}"/>
    <cellStyle name="40% - Accent6 2 4 6 2 2 2" xfId="11637" xr:uid="{00000000-0005-0000-0000-0000FF2D0000}"/>
    <cellStyle name="40% - Accent6 2 4 6 2 3" xfId="11638" xr:uid="{00000000-0005-0000-0000-0000002E0000}"/>
    <cellStyle name="40% - Accent6 2 4 6 3" xfId="11639" xr:uid="{00000000-0005-0000-0000-0000012E0000}"/>
    <cellStyle name="40% - Accent6 2 4 6 3 2" xfId="11640" xr:uid="{00000000-0005-0000-0000-0000022E0000}"/>
    <cellStyle name="40% - Accent6 2 4 6 4" xfId="11641" xr:uid="{00000000-0005-0000-0000-0000032E0000}"/>
    <cellStyle name="40% - Accent6 2 4 7" xfId="11642" xr:uid="{00000000-0005-0000-0000-0000042E0000}"/>
    <cellStyle name="40% - Accent6 2 4 7 2" xfId="11643" xr:uid="{00000000-0005-0000-0000-0000052E0000}"/>
    <cellStyle name="40% - Accent6 2 4 7 2 2" xfId="11644" xr:uid="{00000000-0005-0000-0000-0000062E0000}"/>
    <cellStyle name="40% - Accent6 2 4 7 3" xfId="11645" xr:uid="{00000000-0005-0000-0000-0000072E0000}"/>
    <cellStyle name="40% - Accent6 2 4 8" xfId="11646" xr:uid="{00000000-0005-0000-0000-0000082E0000}"/>
    <cellStyle name="40% - Accent6 2 4 8 2" xfId="11647" xr:uid="{00000000-0005-0000-0000-0000092E0000}"/>
    <cellStyle name="40% - Accent6 2 4 9" xfId="11648" xr:uid="{00000000-0005-0000-0000-00000A2E0000}"/>
    <cellStyle name="40% - Accent6 2 5" xfId="11649" xr:uid="{00000000-0005-0000-0000-00000B2E0000}"/>
    <cellStyle name="40% - Accent6 2 5 2" xfId="11650" xr:uid="{00000000-0005-0000-0000-00000C2E0000}"/>
    <cellStyle name="40% - Accent6 2 5 2 2" xfId="11651" xr:uid="{00000000-0005-0000-0000-00000D2E0000}"/>
    <cellStyle name="40% - Accent6 2 5 2 2 2" xfId="11652" xr:uid="{00000000-0005-0000-0000-00000E2E0000}"/>
    <cellStyle name="40% - Accent6 2 5 2 2 2 2" xfId="11653" xr:uid="{00000000-0005-0000-0000-00000F2E0000}"/>
    <cellStyle name="40% - Accent6 2 5 2 2 2 2 2" xfId="11654" xr:uid="{00000000-0005-0000-0000-0000102E0000}"/>
    <cellStyle name="40% - Accent6 2 5 2 2 2 2 2 2" xfId="11655" xr:uid="{00000000-0005-0000-0000-0000112E0000}"/>
    <cellStyle name="40% - Accent6 2 5 2 2 2 2 2 2 2" xfId="11656" xr:uid="{00000000-0005-0000-0000-0000122E0000}"/>
    <cellStyle name="40% - Accent6 2 5 2 2 2 2 2 3" xfId="11657" xr:uid="{00000000-0005-0000-0000-0000132E0000}"/>
    <cellStyle name="40% - Accent6 2 5 2 2 2 2 3" xfId="11658" xr:uid="{00000000-0005-0000-0000-0000142E0000}"/>
    <cellStyle name="40% - Accent6 2 5 2 2 2 2 3 2" xfId="11659" xr:uid="{00000000-0005-0000-0000-0000152E0000}"/>
    <cellStyle name="40% - Accent6 2 5 2 2 2 2 4" xfId="11660" xr:uid="{00000000-0005-0000-0000-0000162E0000}"/>
    <cellStyle name="40% - Accent6 2 5 2 2 2 3" xfId="11661" xr:uid="{00000000-0005-0000-0000-0000172E0000}"/>
    <cellStyle name="40% - Accent6 2 5 2 2 2 3 2" xfId="11662" xr:uid="{00000000-0005-0000-0000-0000182E0000}"/>
    <cellStyle name="40% - Accent6 2 5 2 2 2 3 2 2" xfId="11663" xr:uid="{00000000-0005-0000-0000-0000192E0000}"/>
    <cellStyle name="40% - Accent6 2 5 2 2 2 3 3" xfId="11664" xr:uid="{00000000-0005-0000-0000-00001A2E0000}"/>
    <cellStyle name="40% - Accent6 2 5 2 2 2 4" xfId="11665" xr:uid="{00000000-0005-0000-0000-00001B2E0000}"/>
    <cellStyle name="40% - Accent6 2 5 2 2 2 4 2" xfId="11666" xr:uid="{00000000-0005-0000-0000-00001C2E0000}"/>
    <cellStyle name="40% - Accent6 2 5 2 2 2 5" xfId="11667" xr:uid="{00000000-0005-0000-0000-00001D2E0000}"/>
    <cellStyle name="40% - Accent6 2 5 2 2 3" xfId="11668" xr:uid="{00000000-0005-0000-0000-00001E2E0000}"/>
    <cellStyle name="40% - Accent6 2 5 2 2 3 2" xfId="11669" xr:uid="{00000000-0005-0000-0000-00001F2E0000}"/>
    <cellStyle name="40% - Accent6 2 5 2 2 3 2 2" xfId="11670" xr:uid="{00000000-0005-0000-0000-0000202E0000}"/>
    <cellStyle name="40% - Accent6 2 5 2 2 3 2 2 2" xfId="11671" xr:uid="{00000000-0005-0000-0000-0000212E0000}"/>
    <cellStyle name="40% - Accent6 2 5 2 2 3 2 2 2 2" xfId="11672" xr:uid="{00000000-0005-0000-0000-0000222E0000}"/>
    <cellStyle name="40% - Accent6 2 5 2 2 3 2 2 3" xfId="11673" xr:uid="{00000000-0005-0000-0000-0000232E0000}"/>
    <cellStyle name="40% - Accent6 2 5 2 2 3 2 3" xfId="11674" xr:uid="{00000000-0005-0000-0000-0000242E0000}"/>
    <cellStyle name="40% - Accent6 2 5 2 2 3 2 3 2" xfId="11675" xr:uid="{00000000-0005-0000-0000-0000252E0000}"/>
    <cellStyle name="40% - Accent6 2 5 2 2 3 2 4" xfId="11676" xr:uid="{00000000-0005-0000-0000-0000262E0000}"/>
    <cellStyle name="40% - Accent6 2 5 2 2 3 3" xfId="11677" xr:uid="{00000000-0005-0000-0000-0000272E0000}"/>
    <cellStyle name="40% - Accent6 2 5 2 2 3 3 2" xfId="11678" xr:uid="{00000000-0005-0000-0000-0000282E0000}"/>
    <cellStyle name="40% - Accent6 2 5 2 2 3 3 2 2" xfId="11679" xr:uid="{00000000-0005-0000-0000-0000292E0000}"/>
    <cellStyle name="40% - Accent6 2 5 2 2 3 3 3" xfId="11680" xr:uid="{00000000-0005-0000-0000-00002A2E0000}"/>
    <cellStyle name="40% - Accent6 2 5 2 2 3 4" xfId="11681" xr:uid="{00000000-0005-0000-0000-00002B2E0000}"/>
    <cellStyle name="40% - Accent6 2 5 2 2 3 4 2" xfId="11682" xr:uid="{00000000-0005-0000-0000-00002C2E0000}"/>
    <cellStyle name="40% - Accent6 2 5 2 2 3 5" xfId="11683" xr:uid="{00000000-0005-0000-0000-00002D2E0000}"/>
    <cellStyle name="40% - Accent6 2 5 2 2 4" xfId="11684" xr:uid="{00000000-0005-0000-0000-00002E2E0000}"/>
    <cellStyle name="40% - Accent6 2 5 2 2 4 2" xfId="11685" xr:uid="{00000000-0005-0000-0000-00002F2E0000}"/>
    <cellStyle name="40% - Accent6 2 5 2 2 4 2 2" xfId="11686" xr:uid="{00000000-0005-0000-0000-0000302E0000}"/>
    <cellStyle name="40% - Accent6 2 5 2 2 4 2 2 2" xfId="11687" xr:uid="{00000000-0005-0000-0000-0000312E0000}"/>
    <cellStyle name="40% - Accent6 2 5 2 2 4 2 3" xfId="11688" xr:uid="{00000000-0005-0000-0000-0000322E0000}"/>
    <cellStyle name="40% - Accent6 2 5 2 2 4 3" xfId="11689" xr:uid="{00000000-0005-0000-0000-0000332E0000}"/>
    <cellStyle name="40% - Accent6 2 5 2 2 4 3 2" xfId="11690" xr:uid="{00000000-0005-0000-0000-0000342E0000}"/>
    <cellStyle name="40% - Accent6 2 5 2 2 4 4" xfId="11691" xr:uid="{00000000-0005-0000-0000-0000352E0000}"/>
    <cellStyle name="40% - Accent6 2 5 2 2 5" xfId="11692" xr:uid="{00000000-0005-0000-0000-0000362E0000}"/>
    <cellStyle name="40% - Accent6 2 5 2 2 5 2" xfId="11693" xr:uid="{00000000-0005-0000-0000-0000372E0000}"/>
    <cellStyle name="40% - Accent6 2 5 2 2 5 2 2" xfId="11694" xr:uid="{00000000-0005-0000-0000-0000382E0000}"/>
    <cellStyle name="40% - Accent6 2 5 2 2 5 3" xfId="11695" xr:uid="{00000000-0005-0000-0000-0000392E0000}"/>
    <cellStyle name="40% - Accent6 2 5 2 2 6" xfId="11696" xr:uid="{00000000-0005-0000-0000-00003A2E0000}"/>
    <cellStyle name="40% - Accent6 2 5 2 2 6 2" xfId="11697" xr:uid="{00000000-0005-0000-0000-00003B2E0000}"/>
    <cellStyle name="40% - Accent6 2 5 2 2 7" xfId="11698" xr:uid="{00000000-0005-0000-0000-00003C2E0000}"/>
    <cellStyle name="40% - Accent6 2 5 2 3" xfId="11699" xr:uid="{00000000-0005-0000-0000-00003D2E0000}"/>
    <cellStyle name="40% - Accent6 2 5 2 3 2" xfId="11700" xr:uid="{00000000-0005-0000-0000-00003E2E0000}"/>
    <cellStyle name="40% - Accent6 2 5 2 3 2 2" xfId="11701" xr:uid="{00000000-0005-0000-0000-00003F2E0000}"/>
    <cellStyle name="40% - Accent6 2 5 2 3 2 2 2" xfId="11702" xr:uid="{00000000-0005-0000-0000-0000402E0000}"/>
    <cellStyle name="40% - Accent6 2 5 2 3 2 2 2 2" xfId="11703" xr:uid="{00000000-0005-0000-0000-0000412E0000}"/>
    <cellStyle name="40% - Accent6 2 5 2 3 2 2 3" xfId="11704" xr:uid="{00000000-0005-0000-0000-0000422E0000}"/>
    <cellStyle name="40% - Accent6 2 5 2 3 2 3" xfId="11705" xr:uid="{00000000-0005-0000-0000-0000432E0000}"/>
    <cellStyle name="40% - Accent6 2 5 2 3 2 3 2" xfId="11706" xr:uid="{00000000-0005-0000-0000-0000442E0000}"/>
    <cellStyle name="40% - Accent6 2 5 2 3 2 4" xfId="11707" xr:uid="{00000000-0005-0000-0000-0000452E0000}"/>
    <cellStyle name="40% - Accent6 2 5 2 3 3" xfId="11708" xr:uid="{00000000-0005-0000-0000-0000462E0000}"/>
    <cellStyle name="40% - Accent6 2 5 2 3 3 2" xfId="11709" xr:uid="{00000000-0005-0000-0000-0000472E0000}"/>
    <cellStyle name="40% - Accent6 2 5 2 3 3 2 2" xfId="11710" xr:uid="{00000000-0005-0000-0000-0000482E0000}"/>
    <cellStyle name="40% - Accent6 2 5 2 3 3 3" xfId="11711" xr:uid="{00000000-0005-0000-0000-0000492E0000}"/>
    <cellStyle name="40% - Accent6 2 5 2 3 4" xfId="11712" xr:uid="{00000000-0005-0000-0000-00004A2E0000}"/>
    <cellStyle name="40% - Accent6 2 5 2 3 4 2" xfId="11713" xr:uid="{00000000-0005-0000-0000-00004B2E0000}"/>
    <cellStyle name="40% - Accent6 2 5 2 3 5" xfId="11714" xr:uid="{00000000-0005-0000-0000-00004C2E0000}"/>
    <cellStyle name="40% - Accent6 2 5 2 4" xfId="11715" xr:uid="{00000000-0005-0000-0000-00004D2E0000}"/>
    <cellStyle name="40% - Accent6 2 5 2 4 2" xfId="11716" xr:uid="{00000000-0005-0000-0000-00004E2E0000}"/>
    <cellStyle name="40% - Accent6 2 5 2 4 2 2" xfId="11717" xr:uid="{00000000-0005-0000-0000-00004F2E0000}"/>
    <cellStyle name="40% - Accent6 2 5 2 4 2 2 2" xfId="11718" xr:uid="{00000000-0005-0000-0000-0000502E0000}"/>
    <cellStyle name="40% - Accent6 2 5 2 4 2 2 2 2" xfId="11719" xr:uid="{00000000-0005-0000-0000-0000512E0000}"/>
    <cellStyle name="40% - Accent6 2 5 2 4 2 2 3" xfId="11720" xr:uid="{00000000-0005-0000-0000-0000522E0000}"/>
    <cellStyle name="40% - Accent6 2 5 2 4 2 3" xfId="11721" xr:uid="{00000000-0005-0000-0000-0000532E0000}"/>
    <cellStyle name="40% - Accent6 2 5 2 4 2 3 2" xfId="11722" xr:uid="{00000000-0005-0000-0000-0000542E0000}"/>
    <cellStyle name="40% - Accent6 2 5 2 4 2 4" xfId="11723" xr:uid="{00000000-0005-0000-0000-0000552E0000}"/>
    <cellStyle name="40% - Accent6 2 5 2 4 3" xfId="11724" xr:uid="{00000000-0005-0000-0000-0000562E0000}"/>
    <cellStyle name="40% - Accent6 2 5 2 4 3 2" xfId="11725" xr:uid="{00000000-0005-0000-0000-0000572E0000}"/>
    <cellStyle name="40% - Accent6 2 5 2 4 3 2 2" xfId="11726" xr:uid="{00000000-0005-0000-0000-0000582E0000}"/>
    <cellStyle name="40% - Accent6 2 5 2 4 3 3" xfId="11727" xr:uid="{00000000-0005-0000-0000-0000592E0000}"/>
    <cellStyle name="40% - Accent6 2 5 2 4 4" xfId="11728" xr:uid="{00000000-0005-0000-0000-00005A2E0000}"/>
    <cellStyle name="40% - Accent6 2 5 2 4 4 2" xfId="11729" xr:uid="{00000000-0005-0000-0000-00005B2E0000}"/>
    <cellStyle name="40% - Accent6 2 5 2 4 5" xfId="11730" xr:uid="{00000000-0005-0000-0000-00005C2E0000}"/>
    <cellStyle name="40% - Accent6 2 5 2 5" xfId="11731" xr:uid="{00000000-0005-0000-0000-00005D2E0000}"/>
    <cellStyle name="40% - Accent6 2 5 2 5 2" xfId="11732" xr:uid="{00000000-0005-0000-0000-00005E2E0000}"/>
    <cellStyle name="40% - Accent6 2 5 2 5 2 2" xfId="11733" xr:uid="{00000000-0005-0000-0000-00005F2E0000}"/>
    <cellStyle name="40% - Accent6 2 5 2 5 2 2 2" xfId="11734" xr:uid="{00000000-0005-0000-0000-0000602E0000}"/>
    <cellStyle name="40% - Accent6 2 5 2 5 2 3" xfId="11735" xr:uid="{00000000-0005-0000-0000-0000612E0000}"/>
    <cellStyle name="40% - Accent6 2 5 2 5 3" xfId="11736" xr:uid="{00000000-0005-0000-0000-0000622E0000}"/>
    <cellStyle name="40% - Accent6 2 5 2 5 3 2" xfId="11737" xr:uid="{00000000-0005-0000-0000-0000632E0000}"/>
    <cellStyle name="40% - Accent6 2 5 2 5 4" xfId="11738" xr:uid="{00000000-0005-0000-0000-0000642E0000}"/>
    <cellStyle name="40% - Accent6 2 5 2 6" xfId="11739" xr:uid="{00000000-0005-0000-0000-0000652E0000}"/>
    <cellStyle name="40% - Accent6 2 5 2 6 2" xfId="11740" xr:uid="{00000000-0005-0000-0000-0000662E0000}"/>
    <cellStyle name="40% - Accent6 2 5 2 6 2 2" xfId="11741" xr:uid="{00000000-0005-0000-0000-0000672E0000}"/>
    <cellStyle name="40% - Accent6 2 5 2 6 3" xfId="11742" xr:uid="{00000000-0005-0000-0000-0000682E0000}"/>
    <cellStyle name="40% - Accent6 2 5 2 7" xfId="11743" xr:uid="{00000000-0005-0000-0000-0000692E0000}"/>
    <cellStyle name="40% - Accent6 2 5 2 7 2" xfId="11744" xr:uid="{00000000-0005-0000-0000-00006A2E0000}"/>
    <cellStyle name="40% - Accent6 2 5 2 8" xfId="11745" xr:uid="{00000000-0005-0000-0000-00006B2E0000}"/>
    <cellStyle name="40% - Accent6 2 5 3" xfId="11746" xr:uid="{00000000-0005-0000-0000-00006C2E0000}"/>
    <cellStyle name="40% - Accent6 2 5 3 2" xfId="11747" xr:uid="{00000000-0005-0000-0000-00006D2E0000}"/>
    <cellStyle name="40% - Accent6 2 5 3 2 2" xfId="11748" xr:uid="{00000000-0005-0000-0000-00006E2E0000}"/>
    <cellStyle name="40% - Accent6 2 5 3 2 2 2" xfId="11749" xr:uid="{00000000-0005-0000-0000-00006F2E0000}"/>
    <cellStyle name="40% - Accent6 2 5 3 2 2 2 2" xfId="11750" xr:uid="{00000000-0005-0000-0000-0000702E0000}"/>
    <cellStyle name="40% - Accent6 2 5 3 2 2 2 2 2" xfId="11751" xr:uid="{00000000-0005-0000-0000-0000712E0000}"/>
    <cellStyle name="40% - Accent6 2 5 3 2 2 2 3" xfId="11752" xr:uid="{00000000-0005-0000-0000-0000722E0000}"/>
    <cellStyle name="40% - Accent6 2 5 3 2 2 3" xfId="11753" xr:uid="{00000000-0005-0000-0000-0000732E0000}"/>
    <cellStyle name="40% - Accent6 2 5 3 2 2 3 2" xfId="11754" xr:uid="{00000000-0005-0000-0000-0000742E0000}"/>
    <cellStyle name="40% - Accent6 2 5 3 2 2 4" xfId="11755" xr:uid="{00000000-0005-0000-0000-0000752E0000}"/>
    <cellStyle name="40% - Accent6 2 5 3 2 3" xfId="11756" xr:uid="{00000000-0005-0000-0000-0000762E0000}"/>
    <cellStyle name="40% - Accent6 2 5 3 2 3 2" xfId="11757" xr:uid="{00000000-0005-0000-0000-0000772E0000}"/>
    <cellStyle name="40% - Accent6 2 5 3 2 3 2 2" xfId="11758" xr:uid="{00000000-0005-0000-0000-0000782E0000}"/>
    <cellStyle name="40% - Accent6 2 5 3 2 3 3" xfId="11759" xr:uid="{00000000-0005-0000-0000-0000792E0000}"/>
    <cellStyle name="40% - Accent6 2 5 3 2 4" xfId="11760" xr:uid="{00000000-0005-0000-0000-00007A2E0000}"/>
    <cellStyle name="40% - Accent6 2 5 3 2 4 2" xfId="11761" xr:uid="{00000000-0005-0000-0000-00007B2E0000}"/>
    <cellStyle name="40% - Accent6 2 5 3 2 5" xfId="11762" xr:uid="{00000000-0005-0000-0000-00007C2E0000}"/>
    <cellStyle name="40% - Accent6 2 5 3 3" xfId="11763" xr:uid="{00000000-0005-0000-0000-00007D2E0000}"/>
    <cellStyle name="40% - Accent6 2 5 3 3 2" xfId="11764" xr:uid="{00000000-0005-0000-0000-00007E2E0000}"/>
    <cellStyle name="40% - Accent6 2 5 3 3 2 2" xfId="11765" xr:uid="{00000000-0005-0000-0000-00007F2E0000}"/>
    <cellStyle name="40% - Accent6 2 5 3 3 2 2 2" xfId="11766" xr:uid="{00000000-0005-0000-0000-0000802E0000}"/>
    <cellStyle name="40% - Accent6 2 5 3 3 2 2 2 2" xfId="11767" xr:uid="{00000000-0005-0000-0000-0000812E0000}"/>
    <cellStyle name="40% - Accent6 2 5 3 3 2 2 3" xfId="11768" xr:uid="{00000000-0005-0000-0000-0000822E0000}"/>
    <cellStyle name="40% - Accent6 2 5 3 3 2 3" xfId="11769" xr:uid="{00000000-0005-0000-0000-0000832E0000}"/>
    <cellStyle name="40% - Accent6 2 5 3 3 2 3 2" xfId="11770" xr:uid="{00000000-0005-0000-0000-0000842E0000}"/>
    <cellStyle name="40% - Accent6 2 5 3 3 2 4" xfId="11771" xr:uid="{00000000-0005-0000-0000-0000852E0000}"/>
    <cellStyle name="40% - Accent6 2 5 3 3 3" xfId="11772" xr:uid="{00000000-0005-0000-0000-0000862E0000}"/>
    <cellStyle name="40% - Accent6 2 5 3 3 3 2" xfId="11773" xr:uid="{00000000-0005-0000-0000-0000872E0000}"/>
    <cellStyle name="40% - Accent6 2 5 3 3 3 2 2" xfId="11774" xr:uid="{00000000-0005-0000-0000-0000882E0000}"/>
    <cellStyle name="40% - Accent6 2 5 3 3 3 3" xfId="11775" xr:uid="{00000000-0005-0000-0000-0000892E0000}"/>
    <cellStyle name="40% - Accent6 2 5 3 3 4" xfId="11776" xr:uid="{00000000-0005-0000-0000-00008A2E0000}"/>
    <cellStyle name="40% - Accent6 2 5 3 3 4 2" xfId="11777" xr:uid="{00000000-0005-0000-0000-00008B2E0000}"/>
    <cellStyle name="40% - Accent6 2 5 3 3 5" xfId="11778" xr:uid="{00000000-0005-0000-0000-00008C2E0000}"/>
    <cellStyle name="40% - Accent6 2 5 3 4" xfId="11779" xr:uid="{00000000-0005-0000-0000-00008D2E0000}"/>
    <cellStyle name="40% - Accent6 2 5 3 4 2" xfId="11780" xr:uid="{00000000-0005-0000-0000-00008E2E0000}"/>
    <cellStyle name="40% - Accent6 2 5 3 4 2 2" xfId="11781" xr:uid="{00000000-0005-0000-0000-00008F2E0000}"/>
    <cellStyle name="40% - Accent6 2 5 3 4 2 2 2" xfId="11782" xr:uid="{00000000-0005-0000-0000-0000902E0000}"/>
    <cellStyle name="40% - Accent6 2 5 3 4 2 3" xfId="11783" xr:uid="{00000000-0005-0000-0000-0000912E0000}"/>
    <cellStyle name="40% - Accent6 2 5 3 4 3" xfId="11784" xr:uid="{00000000-0005-0000-0000-0000922E0000}"/>
    <cellStyle name="40% - Accent6 2 5 3 4 3 2" xfId="11785" xr:uid="{00000000-0005-0000-0000-0000932E0000}"/>
    <cellStyle name="40% - Accent6 2 5 3 4 4" xfId="11786" xr:uid="{00000000-0005-0000-0000-0000942E0000}"/>
    <cellStyle name="40% - Accent6 2 5 3 5" xfId="11787" xr:uid="{00000000-0005-0000-0000-0000952E0000}"/>
    <cellStyle name="40% - Accent6 2 5 3 5 2" xfId="11788" xr:uid="{00000000-0005-0000-0000-0000962E0000}"/>
    <cellStyle name="40% - Accent6 2 5 3 5 2 2" xfId="11789" xr:uid="{00000000-0005-0000-0000-0000972E0000}"/>
    <cellStyle name="40% - Accent6 2 5 3 5 3" xfId="11790" xr:uid="{00000000-0005-0000-0000-0000982E0000}"/>
    <cellStyle name="40% - Accent6 2 5 3 6" xfId="11791" xr:uid="{00000000-0005-0000-0000-0000992E0000}"/>
    <cellStyle name="40% - Accent6 2 5 3 6 2" xfId="11792" xr:uid="{00000000-0005-0000-0000-00009A2E0000}"/>
    <cellStyle name="40% - Accent6 2 5 3 7" xfId="11793" xr:uid="{00000000-0005-0000-0000-00009B2E0000}"/>
    <cellStyle name="40% - Accent6 2 5 4" xfId="11794" xr:uid="{00000000-0005-0000-0000-00009C2E0000}"/>
    <cellStyle name="40% - Accent6 2 5 4 2" xfId="11795" xr:uid="{00000000-0005-0000-0000-00009D2E0000}"/>
    <cellStyle name="40% - Accent6 2 5 4 2 2" xfId="11796" xr:uid="{00000000-0005-0000-0000-00009E2E0000}"/>
    <cellStyle name="40% - Accent6 2 5 4 2 2 2" xfId="11797" xr:uid="{00000000-0005-0000-0000-00009F2E0000}"/>
    <cellStyle name="40% - Accent6 2 5 4 2 2 2 2" xfId="11798" xr:uid="{00000000-0005-0000-0000-0000A02E0000}"/>
    <cellStyle name="40% - Accent6 2 5 4 2 2 3" xfId="11799" xr:uid="{00000000-0005-0000-0000-0000A12E0000}"/>
    <cellStyle name="40% - Accent6 2 5 4 2 3" xfId="11800" xr:uid="{00000000-0005-0000-0000-0000A22E0000}"/>
    <cellStyle name="40% - Accent6 2 5 4 2 3 2" xfId="11801" xr:uid="{00000000-0005-0000-0000-0000A32E0000}"/>
    <cellStyle name="40% - Accent6 2 5 4 2 4" xfId="11802" xr:uid="{00000000-0005-0000-0000-0000A42E0000}"/>
    <cellStyle name="40% - Accent6 2 5 4 3" xfId="11803" xr:uid="{00000000-0005-0000-0000-0000A52E0000}"/>
    <cellStyle name="40% - Accent6 2 5 4 3 2" xfId="11804" xr:uid="{00000000-0005-0000-0000-0000A62E0000}"/>
    <cellStyle name="40% - Accent6 2 5 4 3 2 2" xfId="11805" xr:uid="{00000000-0005-0000-0000-0000A72E0000}"/>
    <cellStyle name="40% - Accent6 2 5 4 3 3" xfId="11806" xr:uid="{00000000-0005-0000-0000-0000A82E0000}"/>
    <cellStyle name="40% - Accent6 2 5 4 4" xfId="11807" xr:uid="{00000000-0005-0000-0000-0000A92E0000}"/>
    <cellStyle name="40% - Accent6 2 5 4 4 2" xfId="11808" xr:uid="{00000000-0005-0000-0000-0000AA2E0000}"/>
    <cellStyle name="40% - Accent6 2 5 4 5" xfId="11809" xr:uid="{00000000-0005-0000-0000-0000AB2E0000}"/>
    <cellStyle name="40% - Accent6 2 5 5" xfId="11810" xr:uid="{00000000-0005-0000-0000-0000AC2E0000}"/>
    <cellStyle name="40% - Accent6 2 5 5 2" xfId="11811" xr:uid="{00000000-0005-0000-0000-0000AD2E0000}"/>
    <cellStyle name="40% - Accent6 2 5 5 2 2" xfId="11812" xr:uid="{00000000-0005-0000-0000-0000AE2E0000}"/>
    <cellStyle name="40% - Accent6 2 5 5 2 2 2" xfId="11813" xr:uid="{00000000-0005-0000-0000-0000AF2E0000}"/>
    <cellStyle name="40% - Accent6 2 5 5 2 2 2 2" xfId="11814" xr:uid="{00000000-0005-0000-0000-0000B02E0000}"/>
    <cellStyle name="40% - Accent6 2 5 5 2 2 3" xfId="11815" xr:uid="{00000000-0005-0000-0000-0000B12E0000}"/>
    <cellStyle name="40% - Accent6 2 5 5 2 3" xfId="11816" xr:uid="{00000000-0005-0000-0000-0000B22E0000}"/>
    <cellStyle name="40% - Accent6 2 5 5 2 3 2" xfId="11817" xr:uid="{00000000-0005-0000-0000-0000B32E0000}"/>
    <cellStyle name="40% - Accent6 2 5 5 2 4" xfId="11818" xr:uid="{00000000-0005-0000-0000-0000B42E0000}"/>
    <cellStyle name="40% - Accent6 2 5 5 3" xfId="11819" xr:uid="{00000000-0005-0000-0000-0000B52E0000}"/>
    <cellStyle name="40% - Accent6 2 5 5 3 2" xfId="11820" xr:uid="{00000000-0005-0000-0000-0000B62E0000}"/>
    <cellStyle name="40% - Accent6 2 5 5 3 2 2" xfId="11821" xr:uid="{00000000-0005-0000-0000-0000B72E0000}"/>
    <cellStyle name="40% - Accent6 2 5 5 3 3" xfId="11822" xr:uid="{00000000-0005-0000-0000-0000B82E0000}"/>
    <cellStyle name="40% - Accent6 2 5 5 4" xfId="11823" xr:uid="{00000000-0005-0000-0000-0000B92E0000}"/>
    <cellStyle name="40% - Accent6 2 5 5 4 2" xfId="11824" xr:uid="{00000000-0005-0000-0000-0000BA2E0000}"/>
    <cellStyle name="40% - Accent6 2 5 5 5" xfId="11825" xr:uid="{00000000-0005-0000-0000-0000BB2E0000}"/>
    <cellStyle name="40% - Accent6 2 5 6" xfId="11826" xr:uid="{00000000-0005-0000-0000-0000BC2E0000}"/>
    <cellStyle name="40% - Accent6 2 5 6 2" xfId="11827" xr:uid="{00000000-0005-0000-0000-0000BD2E0000}"/>
    <cellStyle name="40% - Accent6 2 5 6 2 2" xfId="11828" xr:uid="{00000000-0005-0000-0000-0000BE2E0000}"/>
    <cellStyle name="40% - Accent6 2 5 6 2 2 2" xfId="11829" xr:uid="{00000000-0005-0000-0000-0000BF2E0000}"/>
    <cellStyle name="40% - Accent6 2 5 6 2 3" xfId="11830" xr:uid="{00000000-0005-0000-0000-0000C02E0000}"/>
    <cellStyle name="40% - Accent6 2 5 6 3" xfId="11831" xr:uid="{00000000-0005-0000-0000-0000C12E0000}"/>
    <cellStyle name="40% - Accent6 2 5 6 3 2" xfId="11832" xr:uid="{00000000-0005-0000-0000-0000C22E0000}"/>
    <cellStyle name="40% - Accent6 2 5 6 4" xfId="11833" xr:uid="{00000000-0005-0000-0000-0000C32E0000}"/>
    <cellStyle name="40% - Accent6 2 5 7" xfId="11834" xr:uid="{00000000-0005-0000-0000-0000C42E0000}"/>
    <cellStyle name="40% - Accent6 2 5 7 2" xfId="11835" xr:uid="{00000000-0005-0000-0000-0000C52E0000}"/>
    <cellStyle name="40% - Accent6 2 5 7 2 2" xfId="11836" xr:uid="{00000000-0005-0000-0000-0000C62E0000}"/>
    <cellStyle name="40% - Accent6 2 5 7 3" xfId="11837" xr:uid="{00000000-0005-0000-0000-0000C72E0000}"/>
    <cellStyle name="40% - Accent6 2 5 8" xfId="11838" xr:uid="{00000000-0005-0000-0000-0000C82E0000}"/>
    <cellStyle name="40% - Accent6 2 5 8 2" xfId="11839" xr:uid="{00000000-0005-0000-0000-0000C92E0000}"/>
    <cellStyle name="40% - Accent6 2 5 9" xfId="11840" xr:uid="{00000000-0005-0000-0000-0000CA2E0000}"/>
    <cellStyle name="40% - Accent6 2 6" xfId="11841" xr:uid="{00000000-0005-0000-0000-0000CB2E0000}"/>
    <cellStyle name="40% - Accent6 2 6 2" xfId="11842" xr:uid="{00000000-0005-0000-0000-0000CC2E0000}"/>
    <cellStyle name="40% - Accent6 2 6 2 2" xfId="11843" xr:uid="{00000000-0005-0000-0000-0000CD2E0000}"/>
    <cellStyle name="40% - Accent6 2 6 2 2 2" xfId="11844" xr:uid="{00000000-0005-0000-0000-0000CE2E0000}"/>
    <cellStyle name="40% - Accent6 2 6 2 2 2 2" xfId="11845" xr:uid="{00000000-0005-0000-0000-0000CF2E0000}"/>
    <cellStyle name="40% - Accent6 2 6 2 2 2 2 2" xfId="11846" xr:uid="{00000000-0005-0000-0000-0000D02E0000}"/>
    <cellStyle name="40% - Accent6 2 6 2 2 2 2 2 2" xfId="11847" xr:uid="{00000000-0005-0000-0000-0000D12E0000}"/>
    <cellStyle name="40% - Accent6 2 6 2 2 2 2 3" xfId="11848" xr:uid="{00000000-0005-0000-0000-0000D22E0000}"/>
    <cellStyle name="40% - Accent6 2 6 2 2 2 3" xfId="11849" xr:uid="{00000000-0005-0000-0000-0000D32E0000}"/>
    <cellStyle name="40% - Accent6 2 6 2 2 2 3 2" xfId="11850" xr:uid="{00000000-0005-0000-0000-0000D42E0000}"/>
    <cellStyle name="40% - Accent6 2 6 2 2 2 4" xfId="11851" xr:uid="{00000000-0005-0000-0000-0000D52E0000}"/>
    <cellStyle name="40% - Accent6 2 6 2 2 3" xfId="11852" xr:uid="{00000000-0005-0000-0000-0000D62E0000}"/>
    <cellStyle name="40% - Accent6 2 6 2 2 3 2" xfId="11853" xr:uid="{00000000-0005-0000-0000-0000D72E0000}"/>
    <cellStyle name="40% - Accent6 2 6 2 2 3 2 2" xfId="11854" xr:uid="{00000000-0005-0000-0000-0000D82E0000}"/>
    <cellStyle name="40% - Accent6 2 6 2 2 3 3" xfId="11855" xr:uid="{00000000-0005-0000-0000-0000D92E0000}"/>
    <cellStyle name="40% - Accent6 2 6 2 2 4" xfId="11856" xr:uid="{00000000-0005-0000-0000-0000DA2E0000}"/>
    <cellStyle name="40% - Accent6 2 6 2 2 4 2" xfId="11857" xr:uid="{00000000-0005-0000-0000-0000DB2E0000}"/>
    <cellStyle name="40% - Accent6 2 6 2 2 5" xfId="11858" xr:uid="{00000000-0005-0000-0000-0000DC2E0000}"/>
    <cellStyle name="40% - Accent6 2 6 2 3" xfId="11859" xr:uid="{00000000-0005-0000-0000-0000DD2E0000}"/>
    <cellStyle name="40% - Accent6 2 6 2 3 2" xfId="11860" xr:uid="{00000000-0005-0000-0000-0000DE2E0000}"/>
    <cellStyle name="40% - Accent6 2 6 2 3 2 2" xfId="11861" xr:uid="{00000000-0005-0000-0000-0000DF2E0000}"/>
    <cellStyle name="40% - Accent6 2 6 2 3 2 2 2" xfId="11862" xr:uid="{00000000-0005-0000-0000-0000E02E0000}"/>
    <cellStyle name="40% - Accent6 2 6 2 3 2 2 2 2" xfId="11863" xr:uid="{00000000-0005-0000-0000-0000E12E0000}"/>
    <cellStyle name="40% - Accent6 2 6 2 3 2 2 3" xfId="11864" xr:uid="{00000000-0005-0000-0000-0000E22E0000}"/>
    <cellStyle name="40% - Accent6 2 6 2 3 2 3" xfId="11865" xr:uid="{00000000-0005-0000-0000-0000E32E0000}"/>
    <cellStyle name="40% - Accent6 2 6 2 3 2 3 2" xfId="11866" xr:uid="{00000000-0005-0000-0000-0000E42E0000}"/>
    <cellStyle name="40% - Accent6 2 6 2 3 2 4" xfId="11867" xr:uid="{00000000-0005-0000-0000-0000E52E0000}"/>
    <cellStyle name="40% - Accent6 2 6 2 3 3" xfId="11868" xr:uid="{00000000-0005-0000-0000-0000E62E0000}"/>
    <cellStyle name="40% - Accent6 2 6 2 3 3 2" xfId="11869" xr:uid="{00000000-0005-0000-0000-0000E72E0000}"/>
    <cellStyle name="40% - Accent6 2 6 2 3 3 2 2" xfId="11870" xr:uid="{00000000-0005-0000-0000-0000E82E0000}"/>
    <cellStyle name="40% - Accent6 2 6 2 3 3 3" xfId="11871" xr:uid="{00000000-0005-0000-0000-0000E92E0000}"/>
    <cellStyle name="40% - Accent6 2 6 2 3 4" xfId="11872" xr:uid="{00000000-0005-0000-0000-0000EA2E0000}"/>
    <cellStyle name="40% - Accent6 2 6 2 3 4 2" xfId="11873" xr:uid="{00000000-0005-0000-0000-0000EB2E0000}"/>
    <cellStyle name="40% - Accent6 2 6 2 3 5" xfId="11874" xr:uid="{00000000-0005-0000-0000-0000EC2E0000}"/>
    <cellStyle name="40% - Accent6 2 6 2 4" xfId="11875" xr:uid="{00000000-0005-0000-0000-0000ED2E0000}"/>
    <cellStyle name="40% - Accent6 2 6 2 4 2" xfId="11876" xr:uid="{00000000-0005-0000-0000-0000EE2E0000}"/>
    <cellStyle name="40% - Accent6 2 6 2 4 2 2" xfId="11877" xr:uid="{00000000-0005-0000-0000-0000EF2E0000}"/>
    <cellStyle name="40% - Accent6 2 6 2 4 2 2 2" xfId="11878" xr:uid="{00000000-0005-0000-0000-0000F02E0000}"/>
    <cellStyle name="40% - Accent6 2 6 2 4 2 3" xfId="11879" xr:uid="{00000000-0005-0000-0000-0000F12E0000}"/>
    <cellStyle name="40% - Accent6 2 6 2 4 3" xfId="11880" xr:uid="{00000000-0005-0000-0000-0000F22E0000}"/>
    <cellStyle name="40% - Accent6 2 6 2 4 3 2" xfId="11881" xr:uid="{00000000-0005-0000-0000-0000F32E0000}"/>
    <cellStyle name="40% - Accent6 2 6 2 4 4" xfId="11882" xr:uid="{00000000-0005-0000-0000-0000F42E0000}"/>
    <cellStyle name="40% - Accent6 2 6 2 5" xfId="11883" xr:uid="{00000000-0005-0000-0000-0000F52E0000}"/>
    <cellStyle name="40% - Accent6 2 6 2 5 2" xfId="11884" xr:uid="{00000000-0005-0000-0000-0000F62E0000}"/>
    <cellStyle name="40% - Accent6 2 6 2 5 2 2" xfId="11885" xr:uid="{00000000-0005-0000-0000-0000F72E0000}"/>
    <cellStyle name="40% - Accent6 2 6 2 5 3" xfId="11886" xr:uid="{00000000-0005-0000-0000-0000F82E0000}"/>
    <cellStyle name="40% - Accent6 2 6 2 6" xfId="11887" xr:uid="{00000000-0005-0000-0000-0000F92E0000}"/>
    <cellStyle name="40% - Accent6 2 6 2 6 2" xfId="11888" xr:uid="{00000000-0005-0000-0000-0000FA2E0000}"/>
    <cellStyle name="40% - Accent6 2 6 2 7" xfId="11889" xr:uid="{00000000-0005-0000-0000-0000FB2E0000}"/>
    <cellStyle name="40% - Accent6 2 6 3" xfId="11890" xr:uid="{00000000-0005-0000-0000-0000FC2E0000}"/>
    <cellStyle name="40% - Accent6 2 6 3 2" xfId="11891" xr:uid="{00000000-0005-0000-0000-0000FD2E0000}"/>
    <cellStyle name="40% - Accent6 2 6 3 2 2" xfId="11892" xr:uid="{00000000-0005-0000-0000-0000FE2E0000}"/>
    <cellStyle name="40% - Accent6 2 6 3 2 2 2" xfId="11893" xr:uid="{00000000-0005-0000-0000-0000FF2E0000}"/>
    <cellStyle name="40% - Accent6 2 6 3 2 2 2 2" xfId="11894" xr:uid="{00000000-0005-0000-0000-0000002F0000}"/>
    <cellStyle name="40% - Accent6 2 6 3 2 2 3" xfId="11895" xr:uid="{00000000-0005-0000-0000-0000012F0000}"/>
    <cellStyle name="40% - Accent6 2 6 3 2 3" xfId="11896" xr:uid="{00000000-0005-0000-0000-0000022F0000}"/>
    <cellStyle name="40% - Accent6 2 6 3 2 3 2" xfId="11897" xr:uid="{00000000-0005-0000-0000-0000032F0000}"/>
    <cellStyle name="40% - Accent6 2 6 3 2 4" xfId="11898" xr:uid="{00000000-0005-0000-0000-0000042F0000}"/>
    <cellStyle name="40% - Accent6 2 6 3 3" xfId="11899" xr:uid="{00000000-0005-0000-0000-0000052F0000}"/>
    <cellStyle name="40% - Accent6 2 6 3 3 2" xfId="11900" xr:uid="{00000000-0005-0000-0000-0000062F0000}"/>
    <cellStyle name="40% - Accent6 2 6 3 3 2 2" xfId="11901" xr:uid="{00000000-0005-0000-0000-0000072F0000}"/>
    <cellStyle name="40% - Accent6 2 6 3 3 3" xfId="11902" xr:uid="{00000000-0005-0000-0000-0000082F0000}"/>
    <cellStyle name="40% - Accent6 2 6 3 4" xfId="11903" xr:uid="{00000000-0005-0000-0000-0000092F0000}"/>
    <cellStyle name="40% - Accent6 2 6 3 4 2" xfId="11904" xr:uid="{00000000-0005-0000-0000-00000A2F0000}"/>
    <cellStyle name="40% - Accent6 2 6 3 5" xfId="11905" xr:uid="{00000000-0005-0000-0000-00000B2F0000}"/>
    <cellStyle name="40% - Accent6 2 6 4" xfId="11906" xr:uid="{00000000-0005-0000-0000-00000C2F0000}"/>
    <cellStyle name="40% - Accent6 2 6 4 2" xfId="11907" xr:uid="{00000000-0005-0000-0000-00000D2F0000}"/>
    <cellStyle name="40% - Accent6 2 6 4 2 2" xfId="11908" xr:uid="{00000000-0005-0000-0000-00000E2F0000}"/>
    <cellStyle name="40% - Accent6 2 6 4 2 2 2" xfId="11909" xr:uid="{00000000-0005-0000-0000-00000F2F0000}"/>
    <cellStyle name="40% - Accent6 2 6 4 2 2 2 2" xfId="11910" xr:uid="{00000000-0005-0000-0000-0000102F0000}"/>
    <cellStyle name="40% - Accent6 2 6 4 2 2 3" xfId="11911" xr:uid="{00000000-0005-0000-0000-0000112F0000}"/>
    <cellStyle name="40% - Accent6 2 6 4 2 3" xfId="11912" xr:uid="{00000000-0005-0000-0000-0000122F0000}"/>
    <cellStyle name="40% - Accent6 2 6 4 2 3 2" xfId="11913" xr:uid="{00000000-0005-0000-0000-0000132F0000}"/>
    <cellStyle name="40% - Accent6 2 6 4 2 4" xfId="11914" xr:uid="{00000000-0005-0000-0000-0000142F0000}"/>
    <cellStyle name="40% - Accent6 2 6 4 3" xfId="11915" xr:uid="{00000000-0005-0000-0000-0000152F0000}"/>
    <cellStyle name="40% - Accent6 2 6 4 3 2" xfId="11916" xr:uid="{00000000-0005-0000-0000-0000162F0000}"/>
    <cellStyle name="40% - Accent6 2 6 4 3 2 2" xfId="11917" xr:uid="{00000000-0005-0000-0000-0000172F0000}"/>
    <cellStyle name="40% - Accent6 2 6 4 3 3" xfId="11918" xr:uid="{00000000-0005-0000-0000-0000182F0000}"/>
    <cellStyle name="40% - Accent6 2 6 4 4" xfId="11919" xr:uid="{00000000-0005-0000-0000-0000192F0000}"/>
    <cellStyle name="40% - Accent6 2 6 4 4 2" xfId="11920" xr:uid="{00000000-0005-0000-0000-00001A2F0000}"/>
    <cellStyle name="40% - Accent6 2 6 4 5" xfId="11921" xr:uid="{00000000-0005-0000-0000-00001B2F0000}"/>
    <cellStyle name="40% - Accent6 2 6 5" xfId="11922" xr:uid="{00000000-0005-0000-0000-00001C2F0000}"/>
    <cellStyle name="40% - Accent6 2 6 5 2" xfId="11923" xr:uid="{00000000-0005-0000-0000-00001D2F0000}"/>
    <cellStyle name="40% - Accent6 2 6 5 2 2" xfId="11924" xr:uid="{00000000-0005-0000-0000-00001E2F0000}"/>
    <cellStyle name="40% - Accent6 2 6 5 2 2 2" xfId="11925" xr:uid="{00000000-0005-0000-0000-00001F2F0000}"/>
    <cellStyle name="40% - Accent6 2 6 5 2 3" xfId="11926" xr:uid="{00000000-0005-0000-0000-0000202F0000}"/>
    <cellStyle name="40% - Accent6 2 6 5 3" xfId="11927" xr:uid="{00000000-0005-0000-0000-0000212F0000}"/>
    <cellStyle name="40% - Accent6 2 6 5 3 2" xfId="11928" xr:uid="{00000000-0005-0000-0000-0000222F0000}"/>
    <cellStyle name="40% - Accent6 2 6 5 4" xfId="11929" xr:uid="{00000000-0005-0000-0000-0000232F0000}"/>
    <cellStyle name="40% - Accent6 2 6 6" xfId="11930" xr:uid="{00000000-0005-0000-0000-0000242F0000}"/>
    <cellStyle name="40% - Accent6 2 6 6 2" xfId="11931" xr:uid="{00000000-0005-0000-0000-0000252F0000}"/>
    <cellStyle name="40% - Accent6 2 6 6 2 2" xfId="11932" xr:uid="{00000000-0005-0000-0000-0000262F0000}"/>
    <cellStyle name="40% - Accent6 2 6 6 3" xfId="11933" xr:uid="{00000000-0005-0000-0000-0000272F0000}"/>
    <cellStyle name="40% - Accent6 2 6 7" xfId="11934" xr:uid="{00000000-0005-0000-0000-0000282F0000}"/>
    <cellStyle name="40% - Accent6 2 6 7 2" xfId="11935" xr:uid="{00000000-0005-0000-0000-0000292F0000}"/>
    <cellStyle name="40% - Accent6 2 6 8" xfId="11936" xr:uid="{00000000-0005-0000-0000-00002A2F0000}"/>
    <cellStyle name="40% - Accent6 2 7" xfId="11937" xr:uid="{00000000-0005-0000-0000-00002B2F0000}"/>
    <cellStyle name="40% - Accent6 2 7 2" xfId="11938" xr:uid="{00000000-0005-0000-0000-00002C2F0000}"/>
    <cellStyle name="40% - Accent6 2 7 2 2" xfId="11939" xr:uid="{00000000-0005-0000-0000-00002D2F0000}"/>
    <cellStyle name="40% - Accent6 2 7 2 2 2" xfId="11940" xr:uid="{00000000-0005-0000-0000-00002E2F0000}"/>
    <cellStyle name="40% - Accent6 2 7 2 2 2 2" xfId="11941" xr:uid="{00000000-0005-0000-0000-00002F2F0000}"/>
    <cellStyle name="40% - Accent6 2 7 2 2 2 2 2" xfId="11942" xr:uid="{00000000-0005-0000-0000-0000302F0000}"/>
    <cellStyle name="40% - Accent6 2 7 2 2 2 3" xfId="11943" xr:uid="{00000000-0005-0000-0000-0000312F0000}"/>
    <cellStyle name="40% - Accent6 2 7 2 2 3" xfId="11944" xr:uid="{00000000-0005-0000-0000-0000322F0000}"/>
    <cellStyle name="40% - Accent6 2 7 2 2 3 2" xfId="11945" xr:uid="{00000000-0005-0000-0000-0000332F0000}"/>
    <cellStyle name="40% - Accent6 2 7 2 2 4" xfId="11946" xr:uid="{00000000-0005-0000-0000-0000342F0000}"/>
    <cellStyle name="40% - Accent6 2 7 2 3" xfId="11947" xr:uid="{00000000-0005-0000-0000-0000352F0000}"/>
    <cellStyle name="40% - Accent6 2 7 2 3 2" xfId="11948" xr:uid="{00000000-0005-0000-0000-0000362F0000}"/>
    <cellStyle name="40% - Accent6 2 7 2 3 2 2" xfId="11949" xr:uid="{00000000-0005-0000-0000-0000372F0000}"/>
    <cellStyle name="40% - Accent6 2 7 2 3 3" xfId="11950" xr:uid="{00000000-0005-0000-0000-0000382F0000}"/>
    <cellStyle name="40% - Accent6 2 7 2 4" xfId="11951" xr:uid="{00000000-0005-0000-0000-0000392F0000}"/>
    <cellStyle name="40% - Accent6 2 7 2 4 2" xfId="11952" xr:uid="{00000000-0005-0000-0000-00003A2F0000}"/>
    <cellStyle name="40% - Accent6 2 7 2 5" xfId="11953" xr:uid="{00000000-0005-0000-0000-00003B2F0000}"/>
    <cellStyle name="40% - Accent6 2 7 3" xfId="11954" xr:uid="{00000000-0005-0000-0000-00003C2F0000}"/>
    <cellStyle name="40% - Accent6 2 7 3 2" xfId="11955" xr:uid="{00000000-0005-0000-0000-00003D2F0000}"/>
    <cellStyle name="40% - Accent6 2 7 3 2 2" xfId="11956" xr:uid="{00000000-0005-0000-0000-00003E2F0000}"/>
    <cellStyle name="40% - Accent6 2 7 3 2 2 2" xfId="11957" xr:uid="{00000000-0005-0000-0000-00003F2F0000}"/>
    <cellStyle name="40% - Accent6 2 7 3 2 2 2 2" xfId="11958" xr:uid="{00000000-0005-0000-0000-0000402F0000}"/>
    <cellStyle name="40% - Accent6 2 7 3 2 2 3" xfId="11959" xr:uid="{00000000-0005-0000-0000-0000412F0000}"/>
    <cellStyle name="40% - Accent6 2 7 3 2 3" xfId="11960" xr:uid="{00000000-0005-0000-0000-0000422F0000}"/>
    <cellStyle name="40% - Accent6 2 7 3 2 3 2" xfId="11961" xr:uid="{00000000-0005-0000-0000-0000432F0000}"/>
    <cellStyle name="40% - Accent6 2 7 3 2 4" xfId="11962" xr:uid="{00000000-0005-0000-0000-0000442F0000}"/>
    <cellStyle name="40% - Accent6 2 7 3 3" xfId="11963" xr:uid="{00000000-0005-0000-0000-0000452F0000}"/>
    <cellStyle name="40% - Accent6 2 7 3 3 2" xfId="11964" xr:uid="{00000000-0005-0000-0000-0000462F0000}"/>
    <cellStyle name="40% - Accent6 2 7 3 3 2 2" xfId="11965" xr:uid="{00000000-0005-0000-0000-0000472F0000}"/>
    <cellStyle name="40% - Accent6 2 7 3 3 3" xfId="11966" xr:uid="{00000000-0005-0000-0000-0000482F0000}"/>
    <cellStyle name="40% - Accent6 2 7 3 4" xfId="11967" xr:uid="{00000000-0005-0000-0000-0000492F0000}"/>
    <cellStyle name="40% - Accent6 2 7 3 4 2" xfId="11968" xr:uid="{00000000-0005-0000-0000-00004A2F0000}"/>
    <cellStyle name="40% - Accent6 2 7 3 5" xfId="11969" xr:uid="{00000000-0005-0000-0000-00004B2F0000}"/>
    <cellStyle name="40% - Accent6 2 7 4" xfId="11970" xr:uid="{00000000-0005-0000-0000-00004C2F0000}"/>
    <cellStyle name="40% - Accent6 2 7 4 2" xfId="11971" xr:uid="{00000000-0005-0000-0000-00004D2F0000}"/>
    <cellStyle name="40% - Accent6 2 7 4 2 2" xfId="11972" xr:uid="{00000000-0005-0000-0000-00004E2F0000}"/>
    <cellStyle name="40% - Accent6 2 7 4 2 2 2" xfId="11973" xr:uid="{00000000-0005-0000-0000-00004F2F0000}"/>
    <cellStyle name="40% - Accent6 2 7 4 2 3" xfId="11974" xr:uid="{00000000-0005-0000-0000-0000502F0000}"/>
    <cellStyle name="40% - Accent6 2 7 4 3" xfId="11975" xr:uid="{00000000-0005-0000-0000-0000512F0000}"/>
    <cellStyle name="40% - Accent6 2 7 4 3 2" xfId="11976" xr:uid="{00000000-0005-0000-0000-0000522F0000}"/>
    <cellStyle name="40% - Accent6 2 7 4 4" xfId="11977" xr:uid="{00000000-0005-0000-0000-0000532F0000}"/>
    <cellStyle name="40% - Accent6 2 7 5" xfId="11978" xr:uid="{00000000-0005-0000-0000-0000542F0000}"/>
    <cellStyle name="40% - Accent6 2 7 5 2" xfId="11979" xr:uid="{00000000-0005-0000-0000-0000552F0000}"/>
    <cellStyle name="40% - Accent6 2 7 5 2 2" xfId="11980" xr:uid="{00000000-0005-0000-0000-0000562F0000}"/>
    <cellStyle name="40% - Accent6 2 7 5 3" xfId="11981" xr:uid="{00000000-0005-0000-0000-0000572F0000}"/>
    <cellStyle name="40% - Accent6 2 7 6" xfId="11982" xr:uid="{00000000-0005-0000-0000-0000582F0000}"/>
    <cellStyle name="40% - Accent6 2 7 6 2" xfId="11983" xr:uid="{00000000-0005-0000-0000-0000592F0000}"/>
    <cellStyle name="40% - Accent6 2 7 7" xfId="11984" xr:uid="{00000000-0005-0000-0000-00005A2F0000}"/>
    <cellStyle name="40% - Accent6 2 8" xfId="11985" xr:uid="{00000000-0005-0000-0000-00005B2F0000}"/>
    <cellStyle name="40% - Accent6 2 8 2" xfId="11986" xr:uid="{00000000-0005-0000-0000-00005C2F0000}"/>
    <cellStyle name="40% - Accent6 2 8 2 2" xfId="11987" xr:uid="{00000000-0005-0000-0000-00005D2F0000}"/>
    <cellStyle name="40% - Accent6 2 8 2 2 2" xfId="11988" xr:uid="{00000000-0005-0000-0000-00005E2F0000}"/>
    <cellStyle name="40% - Accent6 2 8 2 2 2 2" xfId="11989" xr:uid="{00000000-0005-0000-0000-00005F2F0000}"/>
    <cellStyle name="40% - Accent6 2 8 2 2 3" xfId="11990" xr:uid="{00000000-0005-0000-0000-0000602F0000}"/>
    <cellStyle name="40% - Accent6 2 8 2 3" xfId="11991" xr:uid="{00000000-0005-0000-0000-0000612F0000}"/>
    <cellStyle name="40% - Accent6 2 8 2 3 2" xfId="11992" xr:uid="{00000000-0005-0000-0000-0000622F0000}"/>
    <cellStyle name="40% - Accent6 2 8 2 4" xfId="11993" xr:uid="{00000000-0005-0000-0000-0000632F0000}"/>
    <cellStyle name="40% - Accent6 2 8 3" xfId="11994" xr:uid="{00000000-0005-0000-0000-0000642F0000}"/>
    <cellStyle name="40% - Accent6 2 8 3 2" xfId="11995" xr:uid="{00000000-0005-0000-0000-0000652F0000}"/>
    <cellStyle name="40% - Accent6 2 8 3 2 2" xfId="11996" xr:uid="{00000000-0005-0000-0000-0000662F0000}"/>
    <cellStyle name="40% - Accent6 2 8 3 3" xfId="11997" xr:uid="{00000000-0005-0000-0000-0000672F0000}"/>
    <cellStyle name="40% - Accent6 2 8 4" xfId="11998" xr:uid="{00000000-0005-0000-0000-0000682F0000}"/>
    <cellStyle name="40% - Accent6 2 8 4 2" xfId="11999" xr:uid="{00000000-0005-0000-0000-0000692F0000}"/>
    <cellStyle name="40% - Accent6 2 8 5" xfId="12000" xr:uid="{00000000-0005-0000-0000-00006A2F0000}"/>
    <cellStyle name="40% - Accent6 2 9" xfId="12001" xr:uid="{00000000-0005-0000-0000-00006B2F0000}"/>
    <cellStyle name="40% - Accent6 2 9 2" xfId="12002" xr:uid="{00000000-0005-0000-0000-00006C2F0000}"/>
    <cellStyle name="40% - Accent6 2 9 2 2" xfId="12003" xr:uid="{00000000-0005-0000-0000-00006D2F0000}"/>
    <cellStyle name="40% - Accent6 2 9 2 2 2" xfId="12004" xr:uid="{00000000-0005-0000-0000-00006E2F0000}"/>
    <cellStyle name="40% - Accent6 2 9 2 2 2 2" xfId="12005" xr:uid="{00000000-0005-0000-0000-00006F2F0000}"/>
    <cellStyle name="40% - Accent6 2 9 2 2 3" xfId="12006" xr:uid="{00000000-0005-0000-0000-0000702F0000}"/>
    <cellStyle name="40% - Accent6 2 9 2 3" xfId="12007" xr:uid="{00000000-0005-0000-0000-0000712F0000}"/>
    <cellStyle name="40% - Accent6 2 9 2 3 2" xfId="12008" xr:uid="{00000000-0005-0000-0000-0000722F0000}"/>
    <cellStyle name="40% - Accent6 2 9 2 4" xfId="12009" xr:uid="{00000000-0005-0000-0000-0000732F0000}"/>
    <cellStyle name="40% - Accent6 2 9 3" xfId="12010" xr:uid="{00000000-0005-0000-0000-0000742F0000}"/>
    <cellStyle name="40% - Accent6 2 9 3 2" xfId="12011" xr:uid="{00000000-0005-0000-0000-0000752F0000}"/>
    <cellStyle name="40% - Accent6 2 9 3 2 2" xfId="12012" xr:uid="{00000000-0005-0000-0000-0000762F0000}"/>
    <cellStyle name="40% - Accent6 2 9 3 3" xfId="12013" xr:uid="{00000000-0005-0000-0000-0000772F0000}"/>
    <cellStyle name="40% - Accent6 2 9 4" xfId="12014" xr:uid="{00000000-0005-0000-0000-0000782F0000}"/>
    <cellStyle name="40% - Accent6 2 9 4 2" xfId="12015" xr:uid="{00000000-0005-0000-0000-0000792F0000}"/>
    <cellStyle name="40% - Accent6 2 9 5" xfId="12016" xr:uid="{00000000-0005-0000-0000-00007A2F0000}"/>
    <cellStyle name="40% - Accent6 3" xfId="12017" xr:uid="{00000000-0005-0000-0000-00007B2F0000}"/>
    <cellStyle name="40% - Accent6 3 2" xfId="12018" xr:uid="{00000000-0005-0000-0000-00007C2F0000}"/>
    <cellStyle name="40% - Accent6 3 2 2" xfId="12019" xr:uid="{00000000-0005-0000-0000-00007D2F0000}"/>
    <cellStyle name="40% - Accent6 3 2 2 2" xfId="12020" xr:uid="{00000000-0005-0000-0000-00007E2F0000}"/>
    <cellStyle name="40% - Accent6 3 2 2 2 2" xfId="12021" xr:uid="{00000000-0005-0000-0000-00007F2F0000}"/>
    <cellStyle name="40% - Accent6 3 2 2 2 2 2" xfId="12022" xr:uid="{00000000-0005-0000-0000-0000802F0000}"/>
    <cellStyle name="40% - Accent6 3 2 2 2 2 2 2" xfId="12023" xr:uid="{00000000-0005-0000-0000-0000812F0000}"/>
    <cellStyle name="40% - Accent6 3 2 2 2 2 2 2 2" xfId="12024" xr:uid="{00000000-0005-0000-0000-0000822F0000}"/>
    <cellStyle name="40% - Accent6 3 2 2 2 2 2 2 2 2" xfId="12025" xr:uid="{00000000-0005-0000-0000-0000832F0000}"/>
    <cellStyle name="40% - Accent6 3 2 2 2 2 2 2 3" xfId="12026" xr:uid="{00000000-0005-0000-0000-0000842F0000}"/>
    <cellStyle name="40% - Accent6 3 2 2 2 2 2 3" xfId="12027" xr:uid="{00000000-0005-0000-0000-0000852F0000}"/>
    <cellStyle name="40% - Accent6 3 2 2 2 2 2 3 2" xfId="12028" xr:uid="{00000000-0005-0000-0000-0000862F0000}"/>
    <cellStyle name="40% - Accent6 3 2 2 2 2 2 4" xfId="12029" xr:uid="{00000000-0005-0000-0000-0000872F0000}"/>
    <cellStyle name="40% - Accent6 3 2 2 2 2 3" xfId="12030" xr:uid="{00000000-0005-0000-0000-0000882F0000}"/>
    <cellStyle name="40% - Accent6 3 2 2 2 2 3 2" xfId="12031" xr:uid="{00000000-0005-0000-0000-0000892F0000}"/>
    <cellStyle name="40% - Accent6 3 2 2 2 2 3 2 2" xfId="12032" xr:uid="{00000000-0005-0000-0000-00008A2F0000}"/>
    <cellStyle name="40% - Accent6 3 2 2 2 2 3 3" xfId="12033" xr:uid="{00000000-0005-0000-0000-00008B2F0000}"/>
    <cellStyle name="40% - Accent6 3 2 2 2 2 4" xfId="12034" xr:uid="{00000000-0005-0000-0000-00008C2F0000}"/>
    <cellStyle name="40% - Accent6 3 2 2 2 2 4 2" xfId="12035" xr:uid="{00000000-0005-0000-0000-00008D2F0000}"/>
    <cellStyle name="40% - Accent6 3 2 2 2 2 5" xfId="12036" xr:uid="{00000000-0005-0000-0000-00008E2F0000}"/>
    <cellStyle name="40% - Accent6 3 2 2 2 3" xfId="12037" xr:uid="{00000000-0005-0000-0000-00008F2F0000}"/>
    <cellStyle name="40% - Accent6 3 2 2 2 3 2" xfId="12038" xr:uid="{00000000-0005-0000-0000-0000902F0000}"/>
    <cellStyle name="40% - Accent6 3 2 2 2 3 2 2" xfId="12039" xr:uid="{00000000-0005-0000-0000-0000912F0000}"/>
    <cellStyle name="40% - Accent6 3 2 2 2 3 2 2 2" xfId="12040" xr:uid="{00000000-0005-0000-0000-0000922F0000}"/>
    <cellStyle name="40% - Accent6 3 2 2 2 3 2 2 2 2" xfId="12041" xr:uid="{00000000-0005-0000-0000-0000932F0000}"/>
    <cellStyle name="40% - Accent6 3 2 2 2 3 2 2 3" xfId="12042" xr:uid="{00000000-0005-0000-0000-0000942F0000}"/>
    <cellStyle name="40% - Accent6 3 2 2 2 3 2 3" xfId="12043" xr:uid="{00000000-0005-0000-0000-0000952F0000}"/>
    <cellStyle name="40% - Accent6 3 2 2 2 3 2 3 2" xfId="12044" xr:uid="{00000000-0005-0000-0000-0000962F0000}"/>
    <cellStyle name="40% - Accent6 3 2 2 2 3 2 4" xfId="12045" xr:uid="{00000000-0005-0000-0000-0000972F0000}"/>
    <cellStyle name="40% - Accent6 3 2 2 2 3 3" xfId="12046" xr:uid="{00000000-0005-0000-0000-0000982F0000}"/>
    <cellStyle name="40% - Accent6 3 2 2 2 3 3 2" xfId="12047" xr:uid="{00000000-0005-0000-0000-0000992F0000}"/>
    <cellStyle name="40% - Accent6 3 2 2 2 3 3 2 2" xfId="12048" xr:uid="{00000000-0005-0000-0000-00009A2F0000}"/>
    <cellStyle name="40% - Accent6 3 2 2 2 3 3 3" xfId="12049" xr:uid="{00000000-0005-0000-0000-00009B2F0000}"/>
    <cellStyle name="40% - Accent6 3 2 2 2 3 4" xfId="12050" xr:uid="{00000000-0005-0000-0000-00009C2F0000}"/>
    <cellStyle name="40% - Accent6 3 2 2 2 3 4 2" xfId="12051" xr:uid="{00000000-0005-0000-0000-00009D2F0000}"/>
    <cellStyle name="40% - Accent6 3 2 2 2 3 5" xfId="12052" xr:uid="{00000000-0005-0000-0000-00009E2F0000}"/>
    <cellStyle name="40% - Accent6 3 2 2 2 4" xfId="12053" xr:uid="{00000000-0005-0000-0000-00009F2F0000}"/>
    <cellStyle name="40% - Accent6 3 2 2 2 4 2" xfId="12054" xr:uid="{00000000-0005-0000-0000-0000A02F0000}"/>
    <cellStyle name="40% - Accent6 3 2 2 2 4 2 2" xfId="12055" xr:uid="{00000000-0005-0000-0000-0000A12F0000}"/>
    <cellStyle name="40% - Accent6 3 2 2 2 4 2 2 2" xfId="12056" xr:uid="{00000000-0005-0000-0000-0000A22F0000}"/>
    <cellStyle name="40% - Accent6 3 2 2 2 4 2 3" xfId="12057" xr:uid="{00000000-0005-0000-0000-0000A32F0000}"/>
    <cellStyle name="40% - Accent6 3 2 2 2 4 3" xfId="12058" xr:uid="{00000000-0005-0000-0000-0000A42F0000}"/>
    <cellStyle name="40% - Accent6 3 2 2 2 4 3 2" xfId="12059" xr:uid="{00000000-0005-0000-0000-0000A52F0000}"/>
    <cellStyle name="40% - Accent6 3 2 2 2 4 4" xfId="12060" xr:uid="{00000000-0005-0000-0000-0000A62F0000}"/>
    <cellStyle name="40% - Accent6 3 2 2 2 5" xfId="12061" xr:uid="{00000000-0005-0000-0000-0000A72F0000}"/>
    <cellStyle name="40% - Accent6 3 2 2 2 5 2" xfId="12062" xr:uid="{00000000-0005-0000-0000-0000A82F0000}"/>
    <cellStyle name="40% - Accent6 3 2 2 2 5 2 2" xfId="12063" xr:uid="{00000000-0005-0000-0000-0000A92F0000}"/>
    <cellStyle name="40% - Accent6 3 2 2 2 5 3" xfId="12064" xr:uid="{00000000-0005-0000-0000-0000AA2F0000}"/>
    <cellStyle name="40% - Accent6 3 2 2 2 6" xfId="12065" xr:uid="{00000000-0005-0000-0000-0000AB2F0000}"/>
    <cellStyle name="40% - Accent6 3 2 2 2 6 2" xfId="12066" xr:uid="{00000000-0005-0000-0000-0000AC2F0000}"/>
    <cellStyle name="40% - Accent6 3 2 2 2 7" xfId="12067" xr:uid="{00000000-0005-0000-0000-0000AD2F0000}"/>
    <cellStyle name="40% - Accent6 3 2 2 3" xfId="12068" xr:uid="{00000000-0005-0000-0000-0000AE2F0000}"/>
    <cellStyle name="40% - Accent6 3 2 2 3 2" xfId="12069" xr:uid="{00000000-0005-0000-0000-0000AF2F0000}"/>
    <cellStyle name="40% - Accent6 3 2 2 3 2 2" xfId="12070" xr:uid="{00000000-0005-0000-0000-0000B02F0000}"/>
    <cellStyle name="40% - Accent6 3 2 2 3 2 2 2" xfId="12071" xr:uid="{00000000-0005-0000-0000-0000B12F0000}"/>
    <cellStyle name="40% - Accent6 3 2 2 3 2 2 2 2" xfId="12072" xr:uid="{00000000-0005-0000-0000-0000B22F0000}"/>
    <cellStyle name="40% - Accent6 3 2 2 3 2 2 3" xfId="12073" xr:uid="{00000000-0005-0000-0000-0000B32F0000}"/>
    <cellStyle name="40% - Accent6 3 2 2 3 2 3" xfId="12074" xr:uid="{00000000-0005-0000-0000-0000B42F0000}"/>
    <cellStyle name="40% - Accent6 3 2 2 3 2 3 2" xfId="12075" xr:uid="{00000000-0005-0000-0000-0000B52F0000}"/>
    <cellStyle name="40% - Accent6 3 2 2 3 2 4" xfId="12076" xr:uid="{00000000-0005-0000-0000-0000B62F0000}"/>
    <cellStyle name="40% - Accent6 3 2 2 3 3" xfId="12077" xr:uid="{00000000-0005-0000-0000-0000B72F0000}"/>
    <cellStyle name="40% - Accent6 3 2 2 3 3 2" xfId="12078" xr:uid="{00000000-0005-0000-0000-0000B82F0000}"/>
    <cellStyle name="40% - Accent6 3 2 2 3 3 2 2" xfId="12079" xr:uid="{00000000-0005-0000-0000-0000B92F0000}"/>
    <cellStyle name="40% - Accent6 3 2 2 3 3 3" xfId="12080" xr:uid="{00000000-0005-0000-0000-0000BA2F0000}"/>
    <cellStyle name="40% - Accent6 3 2 2 3 4" xfId="12081" xr:uid="{00000000-0005-0000-0000-0000BB2F0000}"/>
    <cellStyle name="40% - Accent6 3 2 2 3 4 2" xfId="12082" xr:uid="{00000000-0005-0000-0000-0000BC2F0000}"/>
    <cellStyle name="40% - Accent6 3 2 2 3 5" xfId="12083" xr:uid="{00000000-0005-0000-0000-0000BD2F0000}"/>
    <cellStyle name="40% - Accent6 3 2 2 4" xfId="12084" xr:uid="{00000000-0005-0000-0000-0000BE2F0000}"/>
    <cellStyle name="40% - Accent6 3 2 2 4 2" xfId="12085" xr:uid="{00000000-0005-0000-0000-0000BF2F0000}"/>
    <cellStyle name="40% - Accent6 3 2 2 4 2 2" xfId="12086" xr:uid="{00000000-0005-0000-0000-0000C02F0000}"/>
    <cellStyle name="40% - Accent6 3 2 2 4 2 2 2" xfId="12087" xr:uid="{00000000-0005-0000-0000-0000C12F0000}"/>
    <cellStyle name="40% - Accent6 3 2 2 4 2 2 2 2" xfId="12088" xr:uid="{00000000-0005-0000-0000-0000C22F0000}"/>
    <cellStyle name="40% - Accent6 3 2 2 4 2 2 3" xfId="12089" xr:uid="{00000000-0005-0000-0000-0000C32F0000}"/>
    <cellStyle name="40% - Accent6 3 2 2 4 2 3" xfId="12090" xr:uid="{00000000-0005-0000-0000-0000C42F0000}"/>
    <cellStyle name="40% - Accent6 3 2 2 4 2 3 2" xfId="12091" xr:uid="{00000000-0005-0000-0000-0000C52F0000}"/>
    <cellStyle name="40% - Accent6 3 2 2 4 2 4" xfId="12092" xr:uid="{00000000-0005-0000-0000-0000C62F0000}"/>
    <cellStyle name="40% - Accent6 3 2 2 4 3" xfId="12093" xr:uid="{00000000-0005-0000-0000-0000C72F0000}"/>
    <cellStyle name="40% - Accent6 3 2 2 4 3 2" xfId="12094" xr:uid="{00000000-0005-0000-0000-0000C82F0000}"/>
    <cellStyle name="40% - Accent6 3 2 2 4 3 2 2" xfId="12095" xr:uid="{00000000-0005-0000-0000-0000C92F0000}"/>
    <cellStyle name="40% - Accent6 3 2 2 4 3 3" xfId="12096" xr:uid="{00000000-0005-0000-0000-0000CA2F0000}"/>
    <cellStyle name="40% - Accent6 3 2 2 4 4" xfId="12097" xr:uid="{00000000-0005-0000-0000-0000CB2F0000}"/>
    <cellStyle name="40% - Accent6 3 2 2 4 4 2" xfId="12098" xr:uid="{00000000-0005-0000-0000-0000CC2F0000}"/>
    <cellStyle name="40% - Accent6 3 2 2 4 5" xfId="12099" xr:uid="{00000000-0005-0000-0000-0000CD2F0000}"/>
    <cellStyle name="40% - Accent6 3 2 2 5" xfId="12100" xr:uid="{00000000-0005-0000-0000-0000CE2F0000}"/>
    <cellStyle name="40% - Accent6 3 2 2 5 2" xfId="12101" xr:uid="{00000000-0005-0000-0000-0000CF2F0000}"/>
    <cellStyle name="40% - Accent6 3 2 2 5 2 2" xfId="12102" xr:uid="{00000000-0005-0000-0000-0000D02F0000}"/>
    <cellStyle name="40% - Accent6 3 2 2 5 2 2 2" xfId="12103" xr:uid="{00000000-0005-0000-0000-0000D12F0000}"/>
    <cellStyle name="40% - Accent6 3 2 2 5 2 3" xfId="12104" xr:uid="{00000000-0005-0000-0000-0000D22F0000}"/>
    <cellStyle name="40% - Accent6 3 2 2 5 3" xfId="12105" xr:uid="{00000000-0005-0000-0000-0000D32F0000}"/>
    <cellStyle name="40% - Accent6 3 2 2 5 3 2" xfId="12106" xr:uid="{00000000-0005-0000-0000-0000D42F0000}"/>
    <cellStyle name="40% - Accent6 3 2 2 5 4" xfId="12107" xr:uid="{00000000-0005-0000-0000-0000D52F0000}"/>
    <cellStyle name="40% - Accent6 3 2 2 6" xfId="12108" xr:uid="{00000000-0005-0000-0000-0000D62F0000}"/>
    <cellStyle name="40% - Accent6 3 2 2 6 2" xfId="12109" xr:uid="{00000000-0005-0000-0000-0000D72F0000}"/>
    <cellStyle name="40% - Accent6 3 2 2 6 2 2" xfId="12110" xr:uid="{00000000-0005-0000-0000-0000D82F0000}"/>
    <cellStyle name="40% - Accent6 3 2 2 6 3" xfId="12111" xr:uid="{00000000-0005-0000-0000-0000D92F0000}"/>
    <cellStyle name="40% - Accent6 3 2 2 7" xfId="12112" xr:uid="{00000000-0005-0000-0000-0000DA2F0000}"/>
    <cellStyle name="40% - Accent6 3 2 2 7 2" xfId="12113" xr:uid="{00000000-0005-0000-0000-0000DB2F0000}"/>
    <cellStyle name="40% - Accent6 3 2 2 8" xfId="12114" xr:uid="{00000000-0005-0000-0000-0000DC2F0000}"/>
    <cellStyle name="40% - Accent6 3 2 3" xfId="12115" xr:uid="{00000000-0005-0000-0000-0000DD2F0000}"/>
    <cellStyle name="40% - Accent6 3 2 3 2" xfId="12116" xr:uid="{00000000-0005-0000-0000-0000DE2F0000}"/>
    <cellStyle name="40% - Accent6 3 2 3 2 2" xfId="12117" xr:uid="{00000000-0005-0000-0000-0000DF2F0000}"/>
    <cellStyle name="40% - Accent6 3 2 3 2 2 2" xfId="12118" xr:uid="{00000000-0005-0000-0000-0000E02F0000}"/>
    <cellStyle name="40% - Accent6 3 2 3 2 2 2 2" xfId="12119" xr:uid="{00000000-0005-0000-0000-0000E12F0000}"/>
    <cellStyle name="40% - Accent6 3 2 3 2 2 2 2 2" xfId="12120" xr:uid="{00000000-0005-0000-0000-0000E22F0000}"/>
    <cellStyle name="40% - Accent6 3 2 3 2 2 2 3" xfId="12121" xr:uid="{00000000-0005-0000-0000-0000E32F0000}"/>
    <cellStyle name="40% - Accent6 3 2 3 2 2 3" xfId="12122" xr:uid="{00000000-0005-0000-0000-0000E42F0000}"/>
    <cellStyle name="40% - Accent6 3 2 3 2 2 3 2" xfId="12123" xr:uid="{00000000-0005-0000-0000-0000E52F0000}"/>
    <cellStyle name="40% - Accent6 3 2 3 2 2 4" xfId="12124" xr:uid="{00000000-0005-0000-0000-0000E62F0000}"/>
    <cellStyle name="40% - Accent6 3 2 3 2 3" xfId="12125" xr:uid="{00000000-0005-0000-0000-0000E72F0000}"/>
    <cellStyle name="40% - Accent6 3 2 3 2 3 2" xfId="12126" xr:uid="{00000000-0005-0000-0000-0000E82F0000}"/>
    <cellStyle name="40% - Accent6 3 2 3 2 3 2 2" xfId="12127" xr:uid="{00000000-0005-0000-0000-0000E92F0000}"/>
    <cellStyle name="40% - Accent6 3 2 3 2 3 3" xfId="12128" xr:uid="{00000000-0005-0000-0000-0000EA2F0000}"/>
    <cellStyle name="40% - Accent6 3 2 3 2 4" xfId="12129" xr:uid="{00000000-0005-0000-0000-0000EB2F0000}"/>
    <cellStyle name="40% - Accent6 3 2 3 2 4 2" xfId="12130" xr:uid="{00000000-0005-0000-0000-0000EC2F0000}"/>
    <cellStyle name="40% - Accent6 3 2 3 2 5" xfId="12131" xr:uid="{00000000-0005-0000-0000-0000ED2F0000}"/>
    <cellStyle name="40% - Accent6 3 2 3 3" xfId="12132" xr:uid="{00000000-0005-0000-0000-0000EE2F0000}"/>
    <cellStyle name="40% - Accent6 3 2 3 3 2" xfId="12133" xr:uid="{00000000-0005-0000-0000-0000EF2F0000}"/>
    <cellStyle name="40% - Accent6 3 2 3 3 2 2" xfId="12134" xr:uid="{00000000-0005-0000-0000-0000F02F0000}"/>
    <cellStyle name="40% - Accent6 3 2 3 3 2 2 2" xfId="12135" xr:uid="{00000000-0005-0000-0000-0000F12F0000}"/>
    <cellStyle name="40% - Accent6 3 2 3 3 2 2 2 2" xfId="12136" xr:uid="{00000000-0005-0000-0000-0000F22F0000}"/>
    <cellStyle name="40% - Accent6 3 2 3 3 2 2 3" xfId="12137" xr:uid="{00000000-0005-0000-0000-0000F32F0000}"/>
    <cellStyle name="40% - Accent6 3 2 3 3 2 3" xfId="12138" xr:uid="{00000000-0005-0000-0000-0000F42F0000}"/>
    <cellStyle name="40% - Accent6 3 2 3 3 2 3 2" xfId="12139" xr:uid="{00000000-0005-0000-0000-0000F52F0000}"/>
    <cellStyle name="40% - Accent6 3 2 3 3 2 4" xfId="12140" xr:uid="{00000000-0005-0000-0000-0000F62F0000}"/>
    <cellStyle name="40% - Accent6 3 2 3 3 3" xfId="12141" xr:uid="{00000000-0005-0000-0000-0000F72F0000}"/>
    <cellStyle name="40% - Accent6 3 2 3 3 3 2" xfId="12142" xr:uid="{00000000-0005-0000-0000-0000F82F0000}"/>
    <cellStyle name="40% - Accent6 3 2 3 3 3 2 2" xfId="12143" xr:uid="{00000000-0005-0000-0000-0000F92F0000}"/>
    <cellStyle name="40% - Accent6 3 2 3 3 3 3" xfId="12144" xr:uid="{00000000-0005-0000-0000-0000FA2F0000}"/>
    <cellStyle name="40% - Accent6 3 2 3 3 4" xfId="12145" xr:uid="{00000000-0005-0000-0000-0000FB2F0000}"/>
    <cellStyle name="40% - Accent6 3 2 3 3 4 2" xfId="12146" xr:uid="{00000000-0005-0000-0000-0000FC2F0000}"/>
    <cellStyle name="40% - Accent6 3 2 3 3 5" xfId="12147" xr:uid="{00000000-0005-0000-0000-0000FD2F0000}"/>
    <cellStyle name="40% - Accent6 3 2 3 4" xfId="12148" xr:uid="{00000000-0005-0000-0000-0000FE2F0000}"/>
    <cellStyle name="40% - Accent6 3 2 3 4 2" xfId="12149" xr:uid="{00000000-0005-0000-0000-0000FF2F0000}"/>
    <cellStyle name="40% - Accent6 3 2 3 4 2 2" xfId="12150" xr:uid="{00000000-0005-0000-0000-000000300000}"/>
    <cellStyle name="40% - Accent6 3 2 3 4 2 2 2" xfId="12151" xr:uid="{00000000-0005-0000-0000-000001300000}"/>
    <cellStyle name="40% - Accent6 3 2 3 4 2 3" xfId="12152" xr:uid="{00000000-0005-0000-0000-000002300000}"/>
    <cellStyle name="40% - Accent6 3 2 3 4 3" xfId="12153" xr:uid="{00000000-0005-0000-0000-000003300000}"/>
    <cellStyle name="40% - Accent6 3 2 3 4 3 2" xfId="12154" xr:uid="{00000000-0005-0000-0000-000004300000}"/>
    <cellStyle name="40% - Accent6 3 2 3 4 4" xfId="12155" xr:uid="{00000000-0005-0000-0000-000005300000}"/>
    <cellStyle name="40% - Accent6 3 2 3 5" xfId="12156" xr:uid="{00000000-0005-0000-0000-000006300000}"/>
    <cellStyle name="40% - Accent6 3 2 3 5 2" xfId="12157" xr:uid="{00000000-0005-0000-0000-000007300000}"/>
    <cellStyle name="40% - Accent6 3 2 3 5 2 2" xfId="12158" xr:uid="{00000000-0005-0000-0000-000008300000}"/>
    <cellStyle name="40% - Accent6 3 2 3 5 3" xfId="12159" xr:uid="{00000000-0005-0000-0000-000009300000}"/>
    <cellStyle name="40% - Accent6 3 2 3 6" xfId="12160" xr:uid="{00000000-0005-0000-0000-00000A300000}"/>
    <cellStyle name="40% - Accent6 3 2 3 6 2" xfId="12161" xr:uid="{00000000-0005-0000-0000-00000B300000}"/>
    <cellStyle name="40% - Accent6 3 2 3 7" xfId="12162" xr:uid="{00000000-0005-0000-0000-00000C300000}"/>
    <cellStyle name="40% - Accent6 3 2 4" xfId="12163" xr:uid="{00000000-0005-0000-0000-00000D300000}"/>
    <cellStyle name="40% - Accent6 3 2 4 2" xfId="12164" xr:uid="{00000000-0005-0000-0000-00000E300000}"/>
    <cellStyle name="40% - Accent6 3 2 4 2 2" xfId="12165" xr:uid="{00000000-0005-0000-0000-00000F300000}"/>
    <cellStyle name="40% - Accent6 3 2 4 2 2 2" xfId="12166" xr:uid="{00000000-0005-0000-0000-000010300000}"/>
    <cellStyle name="40% - Accent6 3 2 4 2 2 2 2" xfId="12167" xr:uid="{00000000-0005-0000-0000-000011300000}"/>
    <cellStyle name="40% - Accent6 3 2 4 2 2 3" xfId="12168" xr:uid="{00000000-0005-0000-0000-000012300000}"/>
    <cellStyle name="40% - Accent6 3 2 4 2 3" xfId="12169" xr:uid="{00000000-0005-0000-0000-000013300000}"/>
    <cellStyle name="40% - Accent6 3 2 4 2 3 2" xfId="12170" xr:uid="{00000000-0005-0000-0000-000014300000}"/>
    <cellStyle name="40% - Accent6 3 2 4 2 4" xfId="12171" xr:uid="{00000000-0005-0000-0000-000015300000}"/>
    <cellStyle name="40% - Accent6 3 2 4 3" xfId="12172" xr:uid="{00000000-0005-0000-0000-000016300000}"/>
    <cellStyle name="40% - Accent6 3 2 4 3 2" xfId="12173" xr:uid="{00000000-0005-0000-0000-000017300000}"/>
    <cellStyle name="40% - Accent6 3 2 4 3 2 2" xfId="12174" xr:uid="{00000000-0005-0000-0000-000018300000}"/>
    <cellStyle name="40% - Accent6 3 2 4 3 3" xfId="12175" xr:uid="{00000000-0005-0000-0000-000019300000}"/>
    <cellStyle name="40% - Accent6 3 2 4 4" xfId="12176" xr:uid="{00000000-0005-0000-0000-00001A300000}"/>
    <cellStyle name="40% - Accent6 3 2 4 4 2" xfId="12177" xr:uid="{00000000-0005-0000-0000-00001B300000}"/>
    <cellStyle name="40% - Accent6 3 2 4 5" xfId="12178" xr:uid="{00000000-0005-0000-0000-00001C300000}"/>
    <cellStyle name="40% - Accent6 3 2 5" xfId="12179" xr:uid="{00000000-0005-0000-0000-00001D300000}"/>
    <cellStyle name="40% - Accent6 3 2 5 2" xfId="12180" xr:uid="{00000000-0005-0000-0000-00001E300000}"/>
    <cellStyle name="40% - Accent6 3 2 5 2 2" xfId="12181" xr:uid="{00000000-0005-0000-0000-00001F300000}"/>
    <cellStyle name="40% - Accent6 3 2 5 2 2 2" xfId="12182" xr:uid="{00000000-0005-0000-0000-000020300000}"/>
    <cellStyle name="40% - Accent6 3 2 5 2 2 2 2" xfId="12183" xr:uid="{00000000-0005-0000-0000-000021300000}"/>
    <cellStyle name="40% - Accent6 3 2 5 2 2 3" xfId="12184" xr:uid="{00000000-0005-0000-0000-000022300000}"/>
    <cellStyle name="40% - Accent6 3 2 5 2 3" xfId="12185" xr:uid="{00000000-0005-0000-0000-000023300000}"/>
    <cellStyle name="40% - Accent6 3 2 5 2 3 2" xfId="12186" xr:uid="{00000000-0005-0000-0000-000024300000}"/>
    <cellStyle name="40% - Accent6 3 2 5 2 4" xfId="12187" xr:uid="{00000000-0005-0000-0000-000025300000}"/>
    <cellStyle name="40% - Accent6 3 2 5 3" xfId="12188" xr:uid="{00000000-0005-0000-0000-000026300000}"/>
    <cellStyle name="40% - Accent6 3 2 5 3 2" xfId="12189" xr:uid="{00000000-0005-0000-0000-000027300000}"/>
    <cellStyle name="40% - Accent6 3 2 5 3 2 2" xfId="12190" xr:uid="{00000000-0005-0000-0000-000028300000}"/>
    <cellStyle name="40% - Accent6 3 2 5 3 3" xfId="12191" xr:uid="{00000000-0005-0000-0000-000029300000}"/>
    <cellStyle name="40% - Accent6 3 2 5 4" xfId="12192" xr:uid="{00000000-0005-0000-0000-00002A300000}"/>
    <cellStyle name="40% - Accent6 3 2 5 4 2" xfId="12193" xr:uid="{00000000-0005-0000-0000-00002B300000}"/>
    <cellStyle name="40% - Accent6 3 2 5 5" xfId="12194" xr:uid="{00000000-0005-0000-0000-00002C300000}"/>
    <cellStyle name="40% - Accent6 3 2 6" xfId="12195" xr:uid="{00000000-0005-0000-0000-00002D300000}"/>
    <cellStyle name="40% - Accent6 3 2 6 2" xfId="12196" xr:uid="{00000000-0005-0000-0000-00002E300000}"/>
    <cellStyle name="40% - Accent6 3 2 6 2 2" xfId="12197" xr:uid="{00000000-0005-0000-0000-00002F300000}"/>
    <cellStyle name="40% - Accent6 3 2 6 2 2 2" xfId="12198" xr:uid="{00000000-0005-0000-0000-000030300000}"/>
    <cellStyle name="40% - Accent6 3 2 6 2 3" xfId="12199" xr:uid="{00000000-0005-0000-0000-000031300000}"/>
    <cellStyle name="40% - Accent6 3 2 6 3" xfId="12200" xr:uid="{00000000-0005-0000-0000-000032300000}"/>
    <cellStyle name="40% - Accent6 3 2 6 3 2" xfId="12201" xr:uid="{00000000-0005-0000-0000-000033300000}"/>
    <cellStyle name="40% - Accent6 3 2 6 4" xfId="12202" xr:uid="{00000000-0005-0000-0000-000034300000}"/>
    <cellStyle name="40% - Accent6 3 2 7" xfId="12203" xr:uid="{00000000-0005-0000-0000-000035300000}"/>
    <cellStyle name="40% - Accent6 3 2 7 2" xfId="12204" xr:uid="{00000000-0005-0000-0000-000036300000}"/>
    <cellStyle name="40% - Accent6 3 2 7 2 2" xfId="12205" xr:uid="{00000000-0005-0000-0000-000037300000}"/>
    <cellStyle name="40% - Accent6 3 2 7 3" xfId="12206" xr:uid="{00000000-0005-0000-0000-000038300000}"/>
    <cellStyle name="40% - Accent6 3 2 8" xfId="12207" xr:uid="{00000000-0005-0000-0000-000039300000}"/>
    <cellStyle name="40% - Accent6 3 2 8 2" xfId="12208" xr:uid="{00000000-0005-0000-0000-00003A300000}"/>
    <cellStyle name="40% - Accent6 3 2 9" xfId="12209" xr:uid="{00000000-0005-0000-0000-00003B300000}"/>
    <cellStyle name="40% - Accent6 3 3" xfId="12210" xr:uid="{00000000-0005-0000-0000-00003C300000}"/>
    <cellStyle name="40% - Accent6 3 3 2" xfId="12211" xr:uid="{00000000-0005-0000-0000-00003D300000}"/>
    <cellStyle name="40% - Accent6 3 3 2 2" xfId="12212" xr:uid="{00000000-0005-0000-0000-00003E300000}"/>
    <cellStyle name="40% - Accent6 3 3 2 2 2" xfId="12213" xr:uid="{00000000-0005-0000-0000-00003F300000}"/>
    <cellStyle name="40% - Accent6 3 3 2 2 2 2" xfId="12214" xr:uid="{00000000-0005-0000-0000-000040300000}"/>
    <cellStyle name="40% - Accent6 3 3 2 2 3" xfId="12215" xr:uid="{00000000-0005-0000-0000-000041300000}"/>
    <cellStyle name="40% - Accent6 3 3 2 3" xfId="12216" xr:uid="{00000000-0005-0000-0000-000042300000}"/>
    <cellStyle name="40% - Accent6 3 3 2 3 2" xfId="12217" xr:uid="{00000000-0005-0000-0000-000043300000}"/>
    <cellStyle name="40% - Accent6 3 3 2 4" xfId="12218" xr:uid="{00000000-0005-0000-0000-000044300000}"/>
    <cellStyle name="40% - Accent6 3 3 3" xfId="12219" xr:uid="{00000000-0005-0000-0000-000045300000}"/>
    <cellStyle name="40% - Accent6 3 3 3 2" xfId="12220" xr:uid="{00000000-0005-0000-0000-000046300000}"/>
    <cellStyle name="40% - Accent6 3 3 3 2 2" xfId="12221" xr:uid="{00000000-0005-0000-0000-000047300000}"/>
    <cellStyle name="40% - Accent6 3 3 3 3" xfId="12222" xr:uid="{00000000-0005-0000-0000-000048300000}"/>
    <cellStyle name="40% - Accent6 3 3 4" xfId="12223" xr:uid="{00000000-0005-0000-0000-000049300000}"/>
    <cellStyle name="40% - Accent6 3 3 4 2" xfId="12224" xr:uid="{00000000-0005-0000-0000-00004A300000}"/>
    <cellStyle name="40% - Accent6 3 3 5" xfId="12225" xr:uid="{00000000-0005-0000-0000-00004B300000}"/>
    <cellStyle name="40% - Accent6 3 4" xfId="12226" xr:uid="{00000000-0005-0000-0000-00004C300000}"/>
    <cellStyle name="40% - Accent6 3 4 2" xfId="12227" xr:uid="{00000000-0005-0000-0000-00004D300000}"/>
    <cellStyle name="40% - Accent6 3 4 2 2" xfId="12228" xr:uid="{00000000-0005-0000-0000-00004E300000}"/>
    <cellStyle name="40% - Accent6 3 4 2 2 2" xfId="12229" xr:uid="{00000000-0005-0000-0000-00004F300000}"/>
    <cellStyle name="40% - Accent6 3 4 2 3" xfId="12230" xr:uid="{00000000-0005-0000-0000-000050300000}"/>
    <cellStyle name="40% - Accent6 3 4 3" xfId="12231" xr:uid="{00000000-0005-0000-0000-000051300000}"/>
    <cellStyle name="40% - Accent6 3 4 3 2" xfId="12232" xr:uid="{00000000-0005-0000-0000-000052300000}"/>
    <cellStyle name="40% - Accent6 3 4 4" xfId="12233" xr:uid="{00000000-0005-0000-0000-000053300000}"/>
    <cellStyle name="40% - Accent6 3 5" xfId="12234" xr:uid="{00000000-0005-0000-0000-000054300000}"/>
    <cellStyle name="40% - Accent6 4" xfId="12235" xr:uid="{00000000-0005-0000-0000-000055300000}"/>
    <cellStyle name="40% - Accent6 4 2" xfId="12236" xr:uid="{00000000-0005-0000-0000-000056300000}"/>
    <cellStyle name="40% - Accent6 4 2 2" xfId="12237" xr:uid="{00000000-0005-0000-0000-000057300000}"/>
    <cellStyle name="40% - Accent6 4 2 2 2" xfId="12238" xr:uid="{00000000-0005-0000-0000-000058300000}"/>
    <cellStyle name="40% - Accent6 4 2 2 2 2" xfId="12239" xr:uid="{00000000-0005-0000-0000-000059300000}"/>
    <cellStyle name="40% - Accent6 4 2 2 2 2 2" xfId="12240" xr:uid="{00000000-0005-0000-0000-00005A300000}"/>
    <cellStyle name="40% - Accent6 4 2 2 2 3" xfId="12241" xr:uid="{00000000-0005-0000-0000-00005B300000}"/>
    <cellStyle name="40% - Accent6 4 2 2 3" xfId="12242" xr:uid="{00000000-0005-0000-0000-00005C300000}"/>
    <cellStyle name="40% - Accent6 4 2 2 3 2" xfId="12243" xr:uid="{00000000-0005-0000-0000-00005D300000}"/>
    <cellStyle name="40% - Accent6 4 2 2 4" xfId="12244" xr:uid="{00000000-0005-0000-0000-00005E300000}"/>
    <cellStyle name="40% - Accent6 4 2 3" xfId="12245" xr:uid="{00000000-0005-0000-0000-00005F300000}"/>
    <cellStyle name="40% - Accent6 4 2 3 2" xfId="12246" xr:uid="{00000000-0005-0000-0000-000060300000}"/>
    <cellStyle name="40% - Accent6 4 2 3 2 2" xfId="12247" xr:uid="{00000000-0005-0000-0000-000061300000}"/>
    <cellStyle name="40% - Accent6 4 2 3 3" xfId="12248" xr:uid="{00000000-0005-0000-0000-000062300000}"/>
    <cellStyle name="40% - Accent6 4 2 4" xfId="12249" xr:uid="{00000000-0005-0000-0000-000063300000}"/>
    <cellStyle name="40% - Accent6 4 2 4 2" xfId="12250" xr:uid="{00000000-0005-0000-0000-000064300000}"/>
    <cellStyle name="40% - Accent6 4 2 5" xfId="12251" xr:uid="{00000000-0005-0000-0000-000065300000}"/>
    <cellStyle name="40% - Accent6 5" xfId="12252" xr:uid="{00000000-0005-0000-0000-000066300000}"/>
    <cellStyle name="40% - Accent6 5 2" xfId="12253" xr:uid="{00000000-0005-0000-0000-000067300000}"/>
    <cellStyle name="40% - Accent6 5 2 2" xfId="12254" xr:uid="{00000000-0005-0000-0000-000068300000}"/>
    <cellStyle name="40% - Accent6 5 2 2 2" xfId="12255" xr:uid="{00000000-0005-0000-0000-000069300000}"/>
    <cellStyle name="40% - Accent6 5 2 3" xfId="12256" xr:uid="{00000000-0005-0000-0000-00006A300000}"/>
    <cellStyle name="40% - Accent6 5 3" xfId="12257" xr:uid="{00000000-0005-0000-0000-00006B300000}"/>
    <cellStyle name="40% - Accent6 5 3 2" xfId="12258" xr:uid="{00000000-0005-0000-0000-00006C300000}"/>
    <cellStyle name="40% - Accent6 5 4" xfId="12259" xr:uid="{00000000-0005-0000-0000-00006D300000}"/>
    <cellStyle name="40% - Accent6 6" xfId="12260" xr:uid="{00000000-0005-0000-0000-00006E300000}"/>
    <cellStyle name="40% - Accent6 6 2" xfId="12261" xr:uid="{00000000-0005-0000-0000-00006F300000}"/>
    <cellStyle name="40% - Accent6 6 2 2" xfId="12262" xr:uid="{00000000-0005-0000-0000-000070300000}"/>
    <cellStyle name="40% - Accent6 6 3" xfId="12263" xr:uid="{00000000-0005-0000-0000-000071300000}"/>
    <cellStyle name="40% - Accent6 7" xfId="12264" xr:uid="{00000000-0005-0000-0000-000072300000}"/>
    <cellStyle name="40% - Accent6 7 2" xfId="12265" xr:uid="{00000000-0005-0000-0000-000073300000}"/>
    <cellStyle name="40% - Accent6 8" xfId="12266" xr:uid="{00000000-0005-0000-0000-000074300000}"/>
    <cellStyle name="60% - Accent1 2" xfId="12267" xr:uid="{00000000-0005-0000-0000-000075300000}"/>
    <cellStyle name="60% - Accent1 2 2" xfId="12268" xr:uid="{00000000-0005-0000-0000-000076300000}"/>
    <cellStyle name="60% - Accent1 3" xfId="12269" xr:uid="{00000000-0005-0000-0000-000077300000}"/>
    <cellStyle name="60% - Accent1 4" xfId="12270" xr:uid="{00000000-0005-0000-0000-000078300000}"/>
    <cellStyle name="60% - Accent1 5" xfId="12271" xr:uid="{00000000-0005-0000-0000-000079300000}"/>
    <cellStyle name="60% - Accent2 2" xfId="12272" xr:uid="{00000000-0005-0000-0000-00007A300000}"/>
    <cellStyle name="60% - Accent2 2 2" xfId="12273" xr:uid="{00000000-0005-0000-0000-00007B300000}"/>
    <cellStyle name="60% - Accent2 3" xfId="12274" xr:uid="{00000000-0005-0000-0000-00007C300000}"/>
    <cellStyle name="60% - Accent2 4" xfId="12275" xr:uid="{00000000-0005-0000-0000-00007D300000}"/>
    <cellStyle name="60% - Accent2 5" xfId="12276" xr:uid="{00000000-0005-0000-0000-00007E300000}"/>
    <cellStyle name="60% - Accent3 2" xfId="12277" xr:uid="{00000000-0005-0000-0000-00007F300000}"/>
    <cellStyle name="60% - Accent3 2 2" xfId="12278" xr:uid="{00000000-0005-0000-0000-000080300000}"/>
    <cellStyle name="60% - Accent3 3" xfId="12279" xr:uid="{00000000-0005-0000-0000-000081300000}"/>
    <cellStyle name="60% - Accent3 4" xfId="12280" xr:uid="{00000000-0005-0000-0000-000082300000}"/>
    <cellStyle name="60% - Accent3 5" xfId="12281" xr:uid="{00000000-0005-0000-0000-000083300000}"/>
    <cellStyle name="60% - Accent4 2" xfId="12282" xr:uid="{00000000-0005-0000-0000-000084300000}"/>
    <cellStyle name="60% - Accent4 2 2" xfId="12283" xr:uid="{00000000-0005-0000-0000-000085300000}"/>
    <cellStyle name="60% - Accent4 3" xfId="12284" xr:uid="{00000000-0005-0000-0000-000086300000}"/>
    <cellStyle name="60% - Accent4 4" xfId="12285" xr:uid="{00000000-0005-0000-0000-000087300000}"/>
    <cellStyle name="60% - Accent4 5" xfId="12286" xr:uid="{00000000-0005-0000-0000-000088300000}"/>
    <cellStyle name="60% - Accent5 2" xfId="12287" xr:uid="{00000000-0005-0000-0000-000089300000}"/>
    <cellStyle name="60% - Accent5 2 2" xfId="12288" xr:uid="{00000000-0005-0000-0000-00008A300000}"/>
    <cellStyle name="60% - Accent5 3" xfId="12289" xr:uid="{00000000-0005-0000-0000-00008B300000}"/>
    <cellStyle name="60% - Accent5 4" xfId="12290" xr:uid="{00000000-0005-0000-0000-00008C300000}"/>
    <cellStyle name="60% - Accent5 5" xfId="12291" xr:uid="{00000000-0005-0000-0000-00008D300000}"/>
    <cellStyle name="60% - Accent6 2" xfId="12292" xr:uid="{00000000-0005-0000-0000-00008E300000}"/>
    <cellStyle name="60% - Accent6 2 2" xfId="12293" xr:uid="{00000000-0005-0000-0000-00008F300000}"/>
    <cellStyle name="60% - Accent6 3" xfId="12294" xr:uid="{00000000-0005-0000-0000-000090300000}"/>
    <cellStyle name="60% - Accent6 4" xfId="12295" xr:uid="{00000000-0005-0000-0000-000091300000}"/>
    <cellStyle name="60% - Accent6 5" xfId="12296" xr:uid="{00000000-0005-0000-0000-000092300000}"/>
    <cellStyle name="Accent1 2" xfId="12297" xr:uid="{00000000-0005-0000-0000-000093300000}"/>
    <cellStyle name="Accent1 2 2" xfId="12298" xr:uid="{00000000-0005-0000-0000-000094300000}"/>
    <cellStyle name="Accent1 3" xfId="12299" xr:uid="{00000000-0005-0000-0000-000095300000}"/>
    <cellStyle name="Accent1 4" xfId="12300" xr:uid="{00000000-0005-0000-0000-000096300000}"/>
    <cellStyle name="Accent1 5" xfId="12301" xr:uid="{00000000-0005-0000-0000-000097300000}"/>
    <cellStyle name="Accent2 2" xfId="12302" xr:uid="{00000000-0005-0000-0000-000098300000}"/>
    <cellStyle name="Accent2 2 2" xfId="12303" xr:uid="{00000000-0005-0000-0000-000099300000}"/>
    <cellStyle name="Accent2 3" xfId="12304" xr:uid="{00000000-0005-0000-0000-00009A300000}"/>
    <cellStyle name="Accent2 4" xfId="12305" xr:uid="{00000000-0005-0000-0000-00009B300000}"/>
    <cellStyle name="Accent2 5" xfId="12306" xr:uid="{00000000-0005-0000-0000-00009C300000}"/>
    <cellStyle name="Accent3 2" xfId="12307" xr:uid="{00000000-0005-0000-0000-00009D300000}"/>
    <cellStyle name="Accent3 2 2" xfId="12308" xr:uid="{00000000-0005-0000-0000-00009E300000}"/>
    <cellStyle name="Accent3 3" xfId="12309" xr:uid="{00000000-0005-0000-0000-00009F300000}"/>
    <cellStyle name="Accent3 4" xfId="12310" xr:uid="{00000000-0005-0000-0000-0000A0300000}"/>
    <cellStyle name="Accent3 5" xfId="12311" xr:uid="{00000000-0005-0000-0000-0000A1300000}"/>
    <cellStyle name="Accent4 2" xfId="12312" xr:uid="{00000000-0005-0000-0000-0000A2300000}"/>
    <cellStyle name="Accent4 2 2" xfId="12313" xr:uid="{00000000-0005-0000-0000-0000A3300000}"/>
    <cellStyle name="Accent4 3" xfId="12314" xr:uid="{00000000-0005-0000-0000-0000A4300000}"/>
    <cellStyle name="Accent4 4" xfId="12315" xr:uid="{00000000-0005-0000-0000-0000A5300000}"/>
    <cellStyle name="Accent4 5" xfId="12316" xr:uid="{00000000-0005-0000-0000-0000A6300000}"/>
    <cellStyle name="Accent5 2" xfId="12317" xr:uid="{00000000-0005-0000-0000-0000A7300000}"/>
    <cellStyle name="Accent5 2 2" xfId="12318" xr:uid="{00000000-0005-0000-0000-0000A8300000}"/>
    <cellStyle name="Accent5 3" xfId="12319" xr:uid="{00000000-0005-0000-0000-0000A9300000}"/>
    <cellStyle name="Accent5 4" xfId="12320" xr:uid="{00000000-0005-0000-0000-0000AA300000}"/>
    <cellStyle name="Accent5 5" xfId="12321" xr:uid="{00000000-0005-0000-0000-0000AB300000}"/>
    <cellStyle name="Accent6 2" xfId="12322" xr:uid="{00000000-0005-0000-0000-0000AC300000}"/>
    <cellStyle name="Accent6 2 2" xfId="12323" xr:uid="{00000000-0005-0000-0000-0000AD300000}"/>
    <cellStyle name="Accent6 3" xfId="12324" xr:uid="{00000000-0005-0000-0000-0000AE300000}"/>
    <cellStyle name="Accent6 4" xfId="12325" xr:uid="{00000000-0005-0000-0000-0000AF300000}"/>
    <cellStyle name="Accent6 5" xfId="12326" xr:uid="{00000000-0005-0000-0000-0000B0300000}"/>
    <cellStyle name="active" xfId="15428" xr:uid="{00000000-0005-0000-0000-0000B1300000}"/>
    <cellStyle name="active 2" xfId="15429" xr:uid="{00000000-0005-0000-0000-0000B2300000}"/>
    <cellStyle name="Bad 2" xfId="12327" xr:uid="{00000000-0005-0000-0000-0000B3300000}"/>
    <cellStyle name="Bad 2 2" xfId="12328" xr:uid="{00000000-0005-0000-0000-0000B4300000}"/>
    <cellStyle name="Bad 3" xfId="12329" xr:uid="{00000000-0005-0000-0000-0000B5300000}"/>
    <cellStyle name="Bad 4" xfId="12330" xr:uid="{00000000-0005-0000-0000-0000B6300000}"/>
    <cellStyle name="Bad 5" xfId="12331" xr:uid="{00000000-0005-0000-0000-0000B7300000}"/>
    <cellStyle name="Beschreibung" xfId="15430" xr:uid="{00000000-0005-0000-0000-0000B8300000}"/>
    <cellStyle name="Blank" xfId="15431" xr:uid="{00000000-0005-0000-0000-0000B9300000}"/>
    <cellStyle name="Body" xfId="15432" xr:uid="{00000000-0005-0000-0000-0000BA300000}"/>
    <cellStyle name="Calc Currency (0)" xfId="15433" xr:uid="{00000000-0005-0000-0000-0000BB300000}"/>
    <cellStyle name="Calc Currency (2)" xfId="15434" xr:uid="{00000000-0005-0000-0000-0000BC300000}"/>
    <cellStyle name="Calc Percent (0)" xfId="15435" xr:uid="{00000000-0005-0000-0000-0000BD300000}"/>
    <cellStyle name="Calc Percent (1)" xfId="15436" xr:uid="{00000000-0005-0000-0000-0000BE300000}"/>
    <cellStyle name="Calc Percent (2)" xfId="15437" xr:uid="{00000000-0005-0000-0000-0000BF300000}"/>
    <cellStyle name="Calc Units (0)" xfId="15438" xr:uid="{00000000-0005-0000-0000-0000C0300000}"/>
    <cellStyle name="Calc Units (1)" xfId="15439" xr:uid="{00000000-0005-0000-0000-0000C1300000}"/>
    <cellStyle name="Calc Units (2)" xfId="15440" xr:uid="{00000000-0005-0000-0000-0000C2300000}"/>
    <cellStyle name="Calculation 2" xfId="12332" xr:uid="{00000000-0005-0000-0000-0000C3300000}"/>
    <cellStyle name="Calculation 2 2" xfId="12333" xr:uid="{00000000-0005-0000-0000-0000C4300000}"/>
    <cellStyle name="Calculation 3" xfId="12334" xr:uid="{00000000-0005-0000-0000-0000C5300000}"/>
    <cellStyle name="Calculation 4" xfId="12335" xr:uid="{00000000-0005-0000-0000-0000C6300000}"/>
    <cellStyle name="Calculation 5" xfId="12336" xr:uid="{00000000-0005-0000-0000-0000C7300000}"/>
    <cellStyle name="Check Cell 2" xfId="12337" xr:uid="{00000000-0005-0000-0000-0000C8300000}"/>
    <cellStyle name="Check Cell 2 2" xfId="12338" xr:uid="{00000000-0005-0000-0000-0000C9300000}"/>
    <cellStyle name="Check Cell 3" xfId="12339" xr:uid="{00000000-0005-0000-0000-0000CA300000}"/>
    <cellStyle name="Check Cell 4" xfId="12340" xr:uid="{00000000-0005-0000-0000-0000CB300000}"/>
    <cellStyle name="Check Cell 5" xfId="12341" xr:uid="{00000000-0005-0000-0000-0000CC300000}"/>
    <cellStyle name="Comma" xfId="1" builtinId="3"/>
    <cellStyle name="Comma [0] 2" xfId="15265" xr:uid="{00000000-0005-0000-0000-0000CE300000}"/>
    <cellStyle name="Comma [0] 3" xfId="15266" xr:uid="{00000000-0005-0000-0000-0000CF300000}"/>
    <cellStyle name="Comma [00]" xfId="15441" xr:uid="{00000000-0005-0000-0000-0000D0300000}"/>
    <cellStyle name="Comma 10" xfId="12342" xr:uid="{00000000-0005-0000-0000-0000D1300000}"/>
    <cellStyle name="Comma 10 2" xfId="12343" xr:uid="{00000000-0005-0000-0000-0000D2300000}"/>
    <cellStyle name="Comma 10 2 2" xfId="12344" xr:uid="{00000000-0005-0000-0000-0000D3300000}"/>
    <cellStyle name="Comma 10 2 3" xfId="12345" xr:uid="{00000000-0005-0000-0000-0000D4300000}"/>
    <cellStyle name="Comma 10 2 4" xfId="15673" xr:uid="{00000000-0005-0000-0000-0000D5300000}"/>
    <cellStyle name="Comma 10 3" xfId="12346" xr:uid="{00000000-0005-0000-0000-0000D6300000}"/>
    <cellStyle name="Comma 10 3 2" xfId="12347" xr:uid="{00000000-0005-0000-0000-0000D7300000}"/>
    <cellStyle name="Comma 10 3 2 2" xfId="12348" xr:uid="{00000000-0005-0000-0000-0000D8300000}"/>
    <cellStyle name="Comma 10 3 2 3" xfId="15442" xr:uid="{00000000-0005-0000-0000-0000D9300000}"/>
    <cellStyle name="Comma 10 3 3" xfId="12349" xr:uid="{00000000-0005-0000-0000-0000DA300000}"/>
    <cellStyle name="Comma 10 4" xfId="12350" xr:uid="{00000000-0005-0000-0000-0000DB300000}"/>
    <cellStyle name="Comma 10 4 2" xfId="12351" xr:uid="{00000000-0005-0000-0000-0000DC300000}"/>
    <cellStyle name="Comma 10 4 3" xfId="15443" xr:uid="{00000000-0005-0000-0000-0000DD300000}"/>
    <cellStyle name="Comma 10 5" xfId="12352" xr:uid="{00000000-0005-0000-0000-0000DE300000}"/>
    <cellStyle name="Comma 10 5 2" xfId="15444" xr:uid="{00000000-0005-0000-0000-0000DF300000}"/>
    <cellStyle name="Comma 10 6" xfId="12353" xr:uid="{00000000-0005-0000-0000-0000E0300000}"/>
    <cellStyle name="Comma 10 7" xfId="15648" xr:uid="{00000000-0005-0000-0000-0000E1300000}"/>
    <cellStyle name="Comma 11" xfId="9" xr:uid="{00000000-0005-0000-0000-0000E2300000}"/>
    <cellStyle name="Comma 11 2" xfId="12354" xr:uid="{00000000-0005-0000-0000-0000E3300000}"/>
    <cellStyle name="Comma 11 2 2" xfId="12355" xr:uid="{00000000-0005-0000-0000-0000E4300000}"/>
    <cellStyle name="Comma 11 2 2 2" xfId="12356" xr:uid="{00000000-0005-0000-0000-0000E5300000}"/>
    <cellStyle name="Comma 11 2 2 2 2" xfId="12357" xr:uid="{00000000-0005-0000-0000-0000E6300000}"/>
    <cellStyle name="Comma 11 2 2 3" xfId="12358" xr:uid="{00000000-0005-0000-0000-0000E7300000}"/>
    <cellStyle name="Comma 11 2 3" xfId="12359" xr:uid="{00000000-0005-0000-0000-0000E8300000}"/>
    <cellStyle name="Comma 11 2 3 2" xfId="12360" xr:uid="{00000000-0005-0000-0000-0000E9300000}"/>
    <cellStyle name="Comma 11 2 4" xfId="12361" xr:uid="{00000000-0005-0000-0000-0000EA300000}"/>
    <cellStyle name="Comma 11 3" xfId="12362" xr:uid="{00000000-0005-0000-0000-0000EB300000}"/>
    <cellStyle name="Comma 11 3 2" xfId="12363" xr:uid="{00000000-0005-0000-0000-0000EC300000}"/>
    <cellStyle name="Comma 11 3 2 2" xfId="12364" xr:uid="{00000000-0005-0000-0000-0000ED300000}"/>
    <cellStyle name="Comma 11 3 3" xfId="12365" xr:uid="{00000000-0005-0000-0000-0000EE300000}"/>
    <cellStyle name="Comma 11 4" xfId="12366" xr:uid="{00000000-0005-0000-0000-0000EF300000}"/>
    <cellStyle name="Comma 11 4 2" xfId="12367" xr:uid="{00000000-0005-0000-0000-0000F0300000}"/>
    <cellStyle name="Comma 11 5" xfId="12368" xr:uid="{00000000-0005-0000-0000-0000F1300000}"/>
    <cellStyle name="Comma 12" xfId="12369" xr:uid="{00000000-0005-0000-0000-0000F2300000}"/>
    <cellStyle name="Comma 12 10" xfId="12370" xr:uid="{00000000-0005-0000-0000-0000F3300000}"/>
    <cellStyle name="Comma 12 11" xfId="12371" xr:uid="{00000000-0005-0000-0000-0000F4300000}"/>
    <cellStyle name="Comma 12 11 2" xfId="12372" xr:uid="{00000000-0005-0000-0000-0000F5300000}"/>
    <cellStyle name="Comma 12 12" xfId="12373" xr:uid="{00000000-0005-0000-0000-0000F6300000}"/>
    <cellStyle name="Comma 12 13" xfId="15445" xr:uid="{00000000-0005-0000-0000-0000F7300000}"/>
    <cellStyle name="Comma 12 2" xfId="12374" xr:uid="{00000000-0005-0000-0000-0000F8300000}"/>
    <cellStyle name="Comma 12 2 2" xfId="12375" xr:uid="{00000000-0005-0000-0000-0000F9300000}"/>
    <cellStyle name="Comma 12 2 2 2" xfId="12376" xr:uid="{00000000-0005-0000-0000-0000FA300000}"/>
    <cellStyle name="Comma 12 2 2 2 2" xfId="12377" xr:uid="{00000000-0005-0000-0000-0000FB300000}"/>
    <cellStyle name="Comma 12 2 2 2 2 2" xfId="12378" xr:uid="{00000000-0005-0000-0000-0000FC300000}"/>
    <cellStyle name="Comma 12 2 2 2 2 2 2" xfId="12379" xr:uid="{00000000-0005-0000-0000-0000FD300000}"/>
    <cellStyle name="Comma 12 2 2 2 2 2 2 2" xfId="12380" xr:uid="{00000000-0005-0000-0000-0000FE300000}"/>
    <cellStyle name="Comma 12 2 2 2 2 2 2 2 2" xfId="12381" xr:uid="{00000000-0005-0000-0000-0000FF300000}"/>
    <cellStyle name="Comma 12 2 2 2 2 2 2 3" xfId="12382" xr:uid="{00000000-0005-0000-0000-000000310000}"/>
    <cellStyle name="Comma 12 2 2 2 2 2 3" xfId="12383" xr:uid="{00000000-0005-0000-0000-000001310000}"/>
    <cellStyle name="Comma 12 2 2 2 2 2 3 2" xfId="12384" xr:uid="{00000000-0005-0000-0000-000002310000}"/>
    <cellStyle name="Comma 12 2 2 2 2 2 4" xfId="12385" xr:uid="{00000000-0005-0000-0000-000003310000}"/>
    <cellStyle name="Comma 12 2 2 2 2 3" xfId="12386" xr:uid="{00000000-0005-0000-0000-000004310000}"/>
    <cellStyle name="Comma 12 2 2 2 2 3 2" xfId="12387" xr:uid="{00000000-0005-0000-0000-000005310000}"/>
    <cellStyle name="Comma 12 2 2 2 2 3 2 2" xfId="12388" xr:uid="{00000000-0005-0000-0000-000006310000}"/>
    <cellStyle name="Comma 12 2 2 2 2 3 3" xfId="12389" xr:uid="{00000000-0005-0000-0000-000007310000}"/>
    <cellStyle name="Comma 12 2 2 2 2 4" xfId="12390" xr:uid="{00000000-0005-0000-0000-000008310000}"/>
    <cellStyle name="Comma 12 2 2 2 2 4 2" xfId="12391" xr:uid="{00000000-0005-0000-0000-000009310000}"/>
    <cellStyle name="Comma 12 2 2 2 2 5" xfId="12392" xr:uid="{00000000-0005-0000-0000-00000A310000}"/>
    <cellStyle name="Comma 12 2 2 2 3" xfId="12393" xr:uid="{00000000-0005-0000-0000-00000B310000}"/>
    <cellStyle name="Comma 12 2 2 2 3 2" xfId="12394" xr:uid="{00000000-0005-0000-0000-00000C310000}"/>
    <cellStyle name="Comma 12 2 2 2 3 2 2" xfId="12395" xr:uid="{00000000-0005-0000-0000-00000D310000}"/>
    <cellStyle name="Comma 12 2 2 2 3 2 2 2" xfId="12396" xr:uid="{00000000-0005-0000-0000-00000E310000}"/>
    <cellStyle name="Comma 12 2 2 2 3 2 2 2 2" xfId="12397" xr:uid="{00000000-0005-0000-0000-00000F310000}"/>
    <cellStyle name="Comma 12 2 2 2 3 2 2 3" xfId="12398" xr:uid="{00000000-0005-0000-0000-000010310000}"/>
    <cellStyle name="Comma 12 2 2 2 3 2 3" xfId="12399" xr:uid="{00000000-0005-0000-0000-000011310000}"/>
    <cellStyle name="Comma 12 2 2 2 3 2 3 2" xfId="12400" xr:uid="{00000000-0005-0000-0000-000012310000}"/>
    <cellStyle name="Comma 12 2 2 2 3 2 4" xfId="12401" xr:uid="{00000000-0005-0000-0000-000013310000}"/>
    <cellStyle name="Comma 12 2 2 2 3 3" xfId="12402" xr:uid="{00000000-0005-0000-0000-000014310000}"/>
    <cellStyle name="Comma 12 2 2 2 3 3 2" xfId="12403" xr:uid="{00000000-0005-0000-0000-000015310000}"/>
    <cellStyle name="Comma 12 2 2 2 3 3 2 2" xfId="12404" xr:uid="{00000000-0005-0000-0000-000016310000}"/>
    <cellStyle name="Comma 12 2 2 2 3 3 3" xfId="12405" xr:uid="{00000000-0005-0000-0000-000017310000}"/>
    <cellStyle name="Comma 12 2 2 2 3 4" xfId="12406" xr:uid="{00000000-0005-0000-0000-000018310000}"/>
    <cellStyle name="Comma 12 2 2 2 3 4 2" xfId="12407" xr:uid="{00000000-0005-0000-0000-000019310000}"/>
    <cellStyle name="Comma 12 2 2 2 3 5" xfId="12408" xr:uid="{00000000-0005-0000-0000-00001A310000}"/>
    <cellStyle name="Comma 12 2 2 2 4" xfId="12409" xr:uid="{00000000-0005-0000-0000-00001B310000}"/>
    <cellStyle name="Comma 12 2 2 2 4 2" xfId="12410" xr:uid="{00000000-0005-0000-0000-00001C310000}"/>
    <cellStyle name="Comma 12 2 2 2 4 2 2" xfId="12411" xr:uid="{00000000-0005-0000-0000-00001D310000}"/>
    <cellStyle name="Comma 12 2 2 2 4 2 2 2" xfId="12412" xr:uid="{00000000-0005-0000-0000-00001E310000}"/>
    <cellStyle name="Comma 12 2 2 2 4 2 3" xfId="12413" xr:uid="{00000000-0005-0000-0000-00001F310000}"/>
    <cellStyle name="Comma 12 2 2 2 4 3" xfId="12414" xr:uid="{00000000-0005-0000-0000-000020310000}"/>
    <cellStyle name="Comma 12 2 2 2 4 3 2" xfId="12415" xr:uid="{00000000-0005-0000-0000-000021310000}"/>
    <cellStyle name="Comma 12 2 2 2 4 4" xfId="12416" xr:uid="{00000000-0005-0000-0000-000022310000}"/>
    <cellStyle name="Comma 12 2 2 2 5" xfId="12417" xr:uid="{00000000-0005-0000-0000-000023310000}"/>
    <cellStyle name="Comma 12 2 2 2 5 2" xfId="12418" xr:uid="{00000000-0005-0000-0000-000024310000}"/>
    <cellStyle name="Comma 12 2 2 2 5 2 2" xfId="12419" xr:uid="{00000000-0005-0000-0000-000025310000}"/>
    <cellStyle name="Comma 12 2 2 2 5 3" xfId="12420" xr:uid="{00000000-0005-0000-0000-000026310000}"/>
    <cellStyle name="Comma 12 2 2 2 6" xfId="12421" xr:uid="{00000000-0005-0000-0000-000027310000}"/>
    <cellStyle name="Comma 12 2 2 2 6 2" xfId="12422" xr:uid="{00000000-0005-0000-0000-000028310000}"/>
    <cellStyle name="Comma 12 2 2 2 7" xfId="12423" xr:uid="{00000000-0005-0000-0000-000029310000}"/>
    <cellStyle name="Comma 12 2 2 3" xfId="12424" xr:uid="{00000000-0005-0000-0000-00002A310000}"/>
    <cellStyle name="Comma 12 2 2 3 2" xfId="12425" xr:uid="{00000000-0005-0000-0000-00002B310000}"/>
    <cellStyle name="Comma 12 2 2 3 2 2" xfId="12426" xr:uid="{00000000-0005-0000-0000-00002C310000}"/>
    <cellStyle name="Comma 12 2 2 3 2 2 2" xfId="12427" xr:uid="{00000000-0005-0000-0000-00002D310000}"/>
    <cellStyle name="Comma 12 2 2 3 2 2 2 2" xfId="12428" xr:uid="{00000000-0005-0000-0000-00002E310000}"/>
    <cellStyle name="Comma 12 2 2 3 2 2 3" xfId="12429" xr:uid="{00000000-0005-0000-0000-00002F310000}"/>
    <cellStyle name="Comma 12 2 2 3 2 3" xfId="12430" xr:uid="{00000000-0005-0000-0000-000030310000}"/>
    <cellStyle name="Comma 12 2 2 3 2 3 2" xfId="12431" xr:uid="{00000000-0005-0000-0000-000031310000}"/>
    <cellStyle name="Comma 12 2 2 3 2 4" xfId="12432" xr:uid="{00000000-0005-0000-0000-000032310000}"/>
    <cellStyle name="Comma 12 2 2 3 3" xfId="12433" xr:uid="{00000000-0005-0000-0000-000033310000}"/>
    <cellStyle name="Comma 12 2 2 3 3 2" xfId="12434" xr:uid="{00000000-0005-0000-0000-000034310000}"/>
    <cellStyle name="Comma 12 2 2 3 3 2 2" xfId="12435" xr:uid="{00000000-0005-0000-0000-000035310000}"/>
    <cellStyle name="Comma 12 2 2 3 3 3" xfId="12436" xr:uid="{00000000-0005-0000-0000-000036310000}"/>
    <cellStyle name="Comma 12 2 2 3 4" xfId="12437" xr:uid="{00000000-0005-0000-0000-000037310000}"/>
    <cellStyle name="Comma 12 2 2 3 4 2" xfId="12438" xr:uid="{00000000-0005-0000-0000-000038310000}"/>
    <cellStyle name="Comma 12 2 2 3 5" xfId="12439" xr:uid="{00000000-0005-0000-0000-000039310000}"/>
    <cellStyle name="Comma 12 2 2 4" xfId="12440" xr:uid="{00000000-0005-0000-0000-00003A310000}"/>
    <cellStyle name="Comma 12 2 2 4 2" xfId="12441" xr:uid="{00000000-0005-0000-0000-00003B310000}"/>
    <cellStyle name="Comma 12 2 2 4 2 2" xfId="12442" xr:uid="{00000000-0005-0000-0000-00003C310000}"/>
    <cellStyle name="Comma 12 2 2 4 2 2 2" xfId="12443" xr:uid="{00000000-0005-0000-0000-00003D310000}"/>
    <cellStyle name="Comma 12 2 2 4 2 2 2 2" xfId="12444" xr:uid="{00000000-0005-0000-0000-00003E310000}"/>
    <cellStyle name="Comma 12 2 2 4 2 2 3" xfId="12445" xr:uid="{00000000-0005-0000-0000-00003F310000}"/>
    <cellStyle name="Comma 12 2 2 4 2 3" xfId="12446" xr:uid="{00000000-0005-0000-0000-000040310000}"/>
    <cellStyle name="Comma 12 2 2 4 2 3 2" xfId="12447" xr:uid="{00000000-0005-0000-0000-000041310000}"/>
    <cellStyle name="Comma 12 2 2 4 2 4" xfId="12448" xr:uid="{00000000-0005-0000-0000-000042310000}"/>
    <cellStyle name="Comma 12 2 2 4 3" xfId="12449" xr:uid="{00000000-0005-0000-0000-000043310000}"/>
    <cellStyle name="Comma 12 2 2 4 3 2" xfId="12450" xr:uid="{00000000-0005-0000-0000-000044310000}"/>
    <cellStyle name="Comma 12 2 2 4 3 2 2" xfId="12451" xr:uid="{00000000-0005-0000-0000-000045310000}"/>
    <cellStyle name="Comma 12 2 2 4 3 3" xfId="12452" xr:uid="{00000000-0005-0000-0000-000046310000}"/>
    <cellStyle name="Comma 12 2 2 4 4" xfId="12453" xr:uid="{00000000-0005-0000-0000-000047310000}"/>
    <cellStyle name="Comma 12 2 2 4 4 2" xfId="12454" xr:uid="{00000000-0005-0000-0000-000048310000}"/>
    <cellStyle name="Comma 12 2 2 4 5" xfId="12455" xr:uid="{00000000-0005-0000-0000-000049310000}"/>
    <cellStyle name="Comma 12 2 2 5" xfId="12456" xr:uid="{00000000-0005-0000-0000-00004A310000}"/>
    <cellStyle name="Comma 12 2 2 5 2" xfId="12457" xr:uid="{00000000-0005-0000-0000-00004B310000}"/>
    <cellStyle name="Comma 12 2 2 5 2 2" xfId="12458" xr:uid="{00000000-0005-0000-0000-00004C310000}"/>
    <cellStyle name="Comma 12 2 2 5 2 2 2" xfId="12459" xr:uid="{00000000-0005-0000-0000-00004D310000}"/>
    <cellStyle name="Comma 12 2 2 5 2 3" xfId="12460" xr:uid="{00000000-0005-0000-0000-00004E310000}"/>
    <cellStyle name="Comma 12 2 2 5 3" xfId="12461" xr:uid="{00000000-0005-0000-0000-00004F310000}"/>
    <cellStyle name="Comma 12 2 2 5 3 2" xfId="12462" xr:uid="{00000000-0005-0000-0000-000050310000}"/>
    <cellStyle name="Comma 12 2 2 5 4" xfId="12463" xr:uid="{00000000-0005-0000-0000-000051310000}"/>
    <cellStyle name="Comma 12 2 2 6" xfId="12464" xr:uid="{00000000-0005-0000-0000-000052310000}"/>
    <cellStyle name="Comma 12 2 2 6 2" xfId="12465" xr:uid="{00000000-0005-0000-0000-000053310000}"/>
    <cellStyle name="Comma 12 2 2 6 2 2" xfId="12466" xr:uid="{00000000-0005-0000-0000-000054310000}"/>
    <cellStyle name="Comma 12 2 2 6 3" xfId="12467" xr:uid="{00000000-0005-0000-0000-000055310000}"/>
    <cellStyle name="Comma 12 2 2 7" xfId="12468" xr:uid="{00000000-0005-0000-0000-000056310000}"/>
    <cellStyle name="Comma 12 2 2 7 2" xfId="12469" xr:uid="{00000000-0005-0000-0000-000057310000}"/>
    <cellStyle name="Comma 12 2 2 8" xfId="12470" xr:uid="{00000000-0005-0000-0000-000058310000}"/>
    <cellStyle name="Comma 12 2 3" xfId="12471" xr:uid="{00000000-0005-0000-0000-000059310000}"/>
    <cellStyle name="Comma 12 2 3 2" xfId="12472" xr:uid="{00000000-0005-0000-0000-00005A310000}"/>
    <cellStyle name="Comma 12 2 3 2 2" xfId="12473" xr:uid="{00000000-0005-0000-0000-00005B310000}"/>
    <cellStyle name="Comma 12 2 3 2 2 2" xfId="12474" xr:uid="{00000000-0005-0000-0000-00005C310000}"/>
    <cellStyle name="Comma 12 2 3 2 2 2 2" xfId="12475" xr:uid="{00000000-0005-0000-0000-00005D310000}"/>
    <cellStyle name="Comma 12 2 3 2 2 2 2 2" xfId="12476" xr:uid="{00000000-0005-0000-0000-00005E310000}"/>
    <cellStyle name="Comma 12 2 3 2 2 2 3" xfId="12477" xr:uid="{00000000-0005-0000-0000-00005F310000}"/>
    <cellStyle name="Comma 12 2 3 2 2 3" xfId="12478" xr:uid="{00000000-0005-0000-0000-000060310000}"/>
    <cellStyle name="Comma 12 2 3 2 2 3 2" xfId="12479" xr:uid="{00000000-0005-0000-0000-000061310000}"/>
    <cellStyle name="Comma 12 2 3 2 2 4" xfId="12480" xr:uid="{00000000-0005-0000-0000-000062310000}"/>
    <cellStyle name="Comma 12 2 3 2 3" xfId="12481" xr:uid="{00000000-0005-0000-0000-000063310000}"/>
    <cellStyle name="Comma 12 2 3 2 3 2" xfId="12482" xr:uid="{00000000-0005-0000-0000-000064310000}"/>
    <cellStyle name="Comma 12 2 3 2 3 2 2" xfId="12483" xr:uid="{00000000-0005-0000-0000-000065310000}"/>
    <cellStyle name="Comma 12 2 3 2 3 3" xfId="12484" xr:uid="{00000000-0005-0000-0000-000066310000}"/>
    <cellStyle name="Comma 12 2 3 2 4" xfId="12485" xr:uid="{00000000-0005-0000-0000-000067310000}"/>
    <cellStyle name="Comma 12 2 3 2 4 2" xfId="12486" xr:uid="{00000000-0005-0000-0000-000068310000}"/>
    <cellStyle name="Comma 12 2 3 2 5" xfId="12487" xr:uid="{00000000-0005-0000-0000-000069310000}"/>
    <cellStyle name="Comma 12 2 3 3" xfId="12488" xr:uid="{00000000-0005-0000-0000-00006A310000}"/>
    <cellStyle name="Comma 12 2 3 3 2" xfId="12489" xr:uid="{00000000-0005-0000-0000-00006B310000}"/>
    <cellStyle name="Comma 12 2 3 3 2 2" xfId="12490" xr:uid="{00000000-0005-0000-0000-00006C310000}"/>
    <cellStyle name="Comma 12 2 3 3 2 2 2" xfId="12491" xr:uid="{00000000-0005-0000-0000-00006D310000}"/>
    <cellStyle name="Comma 12 2 3 3 2 2 2 2" xfId="12492" xr:uid="{00000000-0005-0000-0000-00006E310000}"/>
    <cellStyle name="Comma 12 2 3 3 2 2 3" xfId="12493" xr:uid="{00000000-0005-0000-0000-00006F310000}"/>
    <cellStyle name="Comma 12 2 3 3 2 3" xfId="12494" xr:uid="{00000000-0005-0000-0000-000070310000}"/>
    <cellStyle name="Comma 12 2 3 3 2 3 2" xfId="12495" xr:uid="{00000000-0005-0000-0000-000071310000}"/>
    <cellStyle name="Comma 12 2 3 3 2 4" xfId="12496" xr:uid="{00000000-0005-0000-0000-000072310000}"/>
    <cellStyle name="Comma 12 2 3 3 3" xfId="12497" xr:uid="{00000000-0005-0000-0000-000073310000}"/>
    <cellStyle name="Comma 12 2 3 3 3 2" xfId="12498" xr:uid="{00000000-0005-0000-0000-000074310000}"/>
    <cellStyle name="Comma 12 2 3 3 3 2 2" xfId="12499" xr:uid="{00000000-0005-0000-0000-000075310000}"/>
    <cellStyle name="Comma 12 2 3 3 3 3" xfId="12500" xr:uid="{00000000-0005-0000-0000-000076310000}"/>
    <cellStyle name="Comma 12 2 3 3 4" xfId="12501" xr:uid="{00000000-0005-0000-0000-000077310000}"/>
    <cellStyle name="Comma 12 2 3 3 4 2" xfId="12502" xr:uid="{00000000-0005-0000-0000-000078310000}"/>
    <cellStyle name="Comma 12 2 3 3 5" xfId="12503" xr:uid="{00000000-0005-0000-0000-000079310000}"/>
    <cellStyle name="Comma 12 2 3 4" xfId="12504" xr:uid="{00000000-0005-0000-0000-00007A310000}"/>
    <cellStyle name="Comma 12 2 3 4 2" xfId="12505" xr:uid="{00000000-0005-0000-0000-00007B310000}"/>
    <cellStyle name="Comma 12 2 3 4 2 2" xfId="12506" xr:uid="{00000000-0005-0000-0000-00007C310000}"/>
    <cellStyle name="Comma 12 2 3 4 2 2 2" xfId="12507" xr:uid="{00000000-0005-0000-0000-00007D310000}"/>
    <cellStyle name="Comma 12 2 3 4 2 3" xfId="12508" xr:uid="{00000000-0005-0000-0000-00007E310000}"/>
    <cellStyle name="Comma 12 2 3 4 3" xfId="12509" xr:uid="{00000000-0005-0000-0000-00007F310000}"/>
    <cellStyle name="Comma 12 2 3 4 3 2" xfId="12510" xr:uid="{00000000-0005-0000-0000-000080310000}"/>
    <cellStyle name="Comma 12 2 3 4 4" xfId="12511" xr:uid="{00000000-0005-0000-0000-000081310000}"/>
    <cellStyle name="Comma 12 2 3 5" xfId="12512" xr:uid="{00000000-0005-0000-0000-000082310000}"/>
    <cellStyle name="Comma 12 2 3 5 2" xfId="12513" xr:uid="{00000000-0005-0000-0000-000083310000}"/>
    <cellStyle name="Comma 12 2 3 5 2 2" xfId="12514" xr:uid="{00000000-0005-0000-0000-000084310000}"/>
    <cellStyle name="Comma 12 2 3 5 3" xfId="12515" xr:uid="{00000000-0005-0000-0000-000085310000}"/>
    <cellStyle name="Comma 12 2 3 6" xfId="12516" xr:uid="{00000000-0005-0000-0000-000086310000}"/>
    <cellStyle name="Comma 12 2 3 6 2" xfId="12517" xr:uid="{00000000-0005-0000-0000-000087310000}"/>
    <cellStyle name="Comma 12 2 3 7" xfId="12518" xr:uid="{00000000-0005-0000-0000-000088310000}"/>
    <cellStyle name="Comma 12 2 4" xfId="12519" xr:uid="{00000000-0005-0000-0000-000089310000}"/>
    <cellStyle name="Comma 12 2 4 2" xfId="12520" xr:uid="{00000000-0005-0000-0000-00008A310000}"/>
    <cellStyle name="Comma 12 2 4 2 2" xfId="12521" xr:uid="{00000000-0005-0000-0000-00008B310000}"/>
    <cellStyle name="Comma 12 2 4 2 2 2" xfId="12522" xr:uid="{00000000-0005-0000-0000-00008C310000}"/>
    <cellStyle name="Comma 12 2 4 2 2 2 2" xfId="12523" xr:uid="{00000000-0005-0000-0000-00008D310000}"/>
    <cellStyle name="Comma 12 2 4 2 2 3" xfId="12524" xr:uid="{00000000-0005-0000-0000-00008E310000}"/>
    <cellStyle name="Comma 12 2 4 2 3" xfId="12525" xr:uid="{00000000-0005-0000-0000-00008F310000}"/>
    <cellStyle name="Comma 12 2 4 2 3 2" xfId="12526" xr:uid="{00000000-0005-0000-0000-000090310000}"/>
    <cellStyle name="Comma 12 2 4 2 4" xfId="12527" xr:uid="{00000000-0005-0000-0000-000091310000}"/>
    <cellStyle name="Comma 12 2 4 3" xfId="12528" xr:uid="{00000000-0005-0000-0000-000092310000}"/>
    <cellStyle name="Comma 12 2 4 3 2" xfId="12529" xr:uid="{00000000-0005-0000-0000-000093310000}"/>
    <cellStyle name="Comma 12 2 4 3 2 2" xfId="12530" xr:uid="{00000000-0005-0000-0000-000094310000}"/>
    <cellStyle name="Comma 12 2 4 3 3" xfId="12531" xr:uid="{00000000-0005-0000-0000-000095310000}"/>
    <cellStyle name="Comma 12 2 4 4" xfId="12532" xr:uid="{00000000-0005-0000-0000-000096310000}"/>
    <cellStyle name="Comma 12 2 4 4 2" xfId="12533" xr:uid="{00000000-0005-0000-0000-000097310000}"/>
    <cellStyle name="Comma 12 2 4 5" xfId="12534" xr:uid="{00000000-0005-0000-0000-000098310000}"/>
    <cellStyle name="Comma 12 2 5" xfId="12535" xr:uid="{00000000-0005-0000-0000-000099310000}"/>
    <cellStyle name="Comma 12 2 5 2" xfId="12536" xr:uid="{00000000-0005-0000-0000-00009A310000}"/>
    <cellStyle name="Comma 12 2 5 2 2" xfId="12537" xr:uid="{00000000-0005-0000-0000-00009B310000}"/>
    <cellStyle name="Comma 12 2 5 2 2 2" xfId="12538" xr:uid="{00000000-0005-0000-0000-00009C310000}"/>
    <cellStyle name="Comma 12 2 5 2 2 2 2" xfId="12539" xr:uid="{00000000-0005-0000-0000-00009D310000}"/>
    <cellStyle name="Comma 12 2 5 2 2 3" xfId="12540" xr:uid="{00000000-0005-0000-0000-00009E310000}"/>
    <cellStyle name="Comma 12 2 5 2 3" xfId="12541" xr:uid="{00000000-0005-0000-0000-00009F310000}"/>
    <cellStyle name="Comma 12 2 5 2 3 2" xfId="12542" xr:uid="{00000000-0005-0000-0000-0000A0310000}"/>
    <cellStyle name="Comma 12 2 5 2 4" xfId="12543" xr:uid="{00000000-0005-0000-0000-0000A1310000}"/>
    <cellStyle name="Comma 12 2 5 3" xfId="12544" xr:uid="{00000000-0005-0000-0000-0000A2310000}"/>
    <cellStyle name="Comma 12 2 5 3 2" xfId="12545" xr:uid="{00000000-0005-0000-0000-0000A3310000}"/>
    <cellStyle name="Comma 12 2 5 3 2 2" xfId="12546" xr:uid="{00000000-0005-0000-0000-0000A4310000}"/>
    <cellStyle name="Comma 12 2 5 3 3" xfId="12547" xr:uid="{00000000-0005-0000-0000-0000A5310000}"/>
    <cellStyle name="Comma 12 2 5 4" xfId="12548" xr:uid="{00000000-0005-0000-0000-0000A6310000}"/>
    <cellStyle name="Comma 12 2 5 4 2" xfId="12549" xr:uid="{00000000-0005-0000-0000-0000A7310000}"/>
    <cellStyle name="Comma 12 2 5 5" xfId="12550" xr:uid="{00000000-0005-0000-0000-0000A8310000}"/>
    <cellStyle name="Comma 12 2 6" xfId="12551" xr:uid="{00000000-0005-0000-0000-0000A9310000}"/>
    <cellStyle name="Comma 12 2 6 2" xfId="12552" xr:uid="{00000000-0005-0000-0000-0000AA310000}"/>
    <cellStyle name="Comma 12 2 6 2 2" xfId="12553" xr:uid="{00000000-0005-0000-0000-0000AB310000}"/>
    <cellStyle name="Comma 12 2 6 2 2 2" xfId="12554" xr:uid="{00000000-0005-0000-0000-0000AC310000}"/>
    <cellStyle name="Comma 12 2 6 2 3" xfId="12555" xr:uid="{00000000-0005-0000-0000-0000AD310000}"/>
    <cellStyle name="Comma 12 2 6 3" xfId="12556" xr:uid="{00000000-0005-0000-0000-0000AE310000}"/>
    <cellStyle name="Comma 12 2 6 3 2" xfId="12557" xr:uid="{00000000-0005-0000-0000-0000AF310000}"/>
    <cellStyle name="Comma 12 2 6 4" xfId="12558" xr:uid="{00000000-0005-0000-0000-0000B0310000}"/>
    <cellStyle name="Comma 12 2 7" xfId="12559" xr:uid="{00000000-0005-0000-0000-0000B1310000}"/>
    <cellStyle name="Comma 12 2 7 2" xfId="12560" xr:uid="{00000000-0005-0000-0000-0000B2310000}"/>
    <cellStyle name="Comma 12 2 7 2 2" xfId="12561" xr:uid="{00000000-0005-0000-0000-0000B3310000}"/>
    <cellStyle name="Comma 12 2 7 3" xfId="12562" xr:uid="{00000000-0005-0000-0000-0000B4310000}"/>
    <cellStyle name="Comma 12 2 8" xfId="12563" xr:uid="{00000000-0005-0000-0000-0000B5310000}"/>
    <cellStyle name="Comma 12 2 8 2" xfId="12564" xr:uid="{00000000-0005-0000-0000-0000B6310000}"/>
    <cellStyle name="Comma 12 2 9" xfId="12565" xr:uid="{00000000-0005-0000-0000-0000B7310000}"/>
    <cellStyle name="Comma 12 3" xfId="12566" xr:uid="{00000000-0005-0000-0000-0000B8310000}"/>
    <cellStyle name="Comma 12 3 2" xfId="12567" xr:uid="{00000000-0005-0000-0000-0000B9310000}"/>
    <cellStyle name="Comma 12 3 2 2" xfId="12568" xr:uid="{00000000-0005-0000-0000-0000BA310000}"/>
    <cellStyle name="Comma 12 3 2 2 2" xfId="12569" xr:uid="{00000000-0005-0000-0000-0000BB310000}"/>
    <cellStyle name="Comma 12 3 2 2 2 2" xfId="12570" xr:uid="{00000000-0005-0000-0000-0000BC310000}"/>
    <cellStyle name="Comma 12 3 2 2 2 2 2" xfId="12571" xr:uid="{00000000-0005-0000-0000-0000BD310000}"/>
    <cellStyle name="Comma 12 3 2 2 2 2 2 2" xfId="12572" xr:uid="{00000000-0005-0000-0000-0000BE310000}"/>
    <cellStyle name="Comma 12 3 2 2 2 2 2 2 2" xfId="12573" xr:uid="{00000000-0005-0000-0000-0000BF310000}"/>
    <cellStyle name="Comma 12 3 2 2 2 2 2 3" xfId="12574" xr:uid="{00000000-0005-0000-0000-0000C0310000}"/>
    <cellStyle name="Comma 12 3 2 2 2 2 3" xfId="12575" xr:uid="{00000000-0005-0000-0000-0000C1310000}"/>
    <cellStyle name="Comma 12 3 2 2 2 2 3 2" xfId="12576" xr:uid="{00000000-0005-0000-0000-0000C2310000}"/>
    <cellStyle name="Comma 12 3 2 2 2 2 4" xfId="12577" xr:uid="{00000000-0005-0000-0000-0000C3310000}"/>
    <cellStyle name="Comma 12 3 2 2 2 3" xfId="12578" xr:uid="{00000000-0005-0000-0000-0000C4310000}"/>
    <cellStyle name="Comma 12 3 2 2 2 3 2" xfId="12579" xr:uid="{00000000-0005-0000-0000-0000C5310000}"/>
    <cellStyle name="Comma 12 3 2 2 2 3 2 2" xfId="12580" xr:uid="{00000000-0005-0000-0000-0000C6310000}"/>
    <cellStyle name="Comma 12 3 2 2 2 3 3" xfId="12581" xr:uid="{00000000-0005-0000-0000-0000C7310000}"/>
    <cellStyle name="Comma 12 3 2 2 2 4" xfId="12582" xr:uid="{00000000-0005-0000-0000-0000C8310000}"/>
    <cellStyle name="Comma 12 3 2 2 2 4 2" xfId="12583" xr:uid="{00000000-0005-0000-0000-0000C9310000}"/>
    <cellStyle name="Comma 12 3 2 2 2 5" xfId="12584" xr:uid="{00000000-0005-0000-0000-0000CA310000}"/>
    <cellStyle name="Comma 12 3 2 2 3" xfId="12585" xr:uid="{00000000-0005-0000-0000-0000CB310000}"/>
    <cellStyle name="Comma 12 3 2 2 3 2" xfId="12586" xr:uid="{00000000-0005-0000-0000-0000CC310000}"/>
    <cellStyle name="Comma 12 3 2 2 3 2 2" xfId="12587" xr:uid="{00000000-0005-0000-0000-0000CD310000}"/>
    <cellStyle name="Comma 12 3 2 2 3 2 2 2" xfId="12588" xr:uid="{00000000-0005-0000-0000-0000CE310000}"/>
    <cellStyle name="Comma 12 3 2 2 3 2 2 2 2" xfId="12589" xr:uid="{00000000-0005-0000-0000-0000CF310000}"/>
    <cellStyle name="Comma 12 3 2 2 3 2 2 3" xfId="12590" xr:uid="{00000000-0005-0000-0000-0000D0310000}"/>
    <cellStyle name="Comma 12 3 2 2 3 2 3" xfId="12591" xr:uid="{00000000-0005-0000-0000-0000D1310000}"/>
    <cellStyle name="Comma 12 3 2 2 3 2 3 2" xfId="12592" xr:uid="{00000000-0005-0000-0000-0000D2310000}"/>
    <cellStyle name="Comma 12 3 2 2 3 2 4" xfId="12593" xr:uid="{00000000-0005-0000-0000-0000D3310000}"/>
    <cellStyle name="Comma 12 3 2 2 3 3" xfId="12594" xr:uid="{00000000-0005-0000-0000-0000D4310000}"/>
    <cellStyle name="Comma 12 3 2 2 3 3 2" xfId="12595" xr:uid="{00000000-0005-0000-0000-0000D5310000}"/>
    <cellStyle name="Comma 12 3 2 2 3 3 2 2" xfId="12596" xr:uid="{00000000-0005-0000-0000-0000D6310000}"/>
    <cellStyle name="Comma 12 3 2 2 3 3 3" xfId="12597" xr:uid="{00000000-0005-0000-0000-0000D7310000}"/>
    <cellStyle name="Comma 12 3 2 2 3 4" xfId="12598" xr:uid="{00000000-0005-0000-0000-0000D8310000}"/>
    <cellStyle name="Comma 12 3 2 2 3 4 2" xfId="12599" xr:uid="{00000000-0005-0000-0000-0000D9310000}"/>
    <cellStyle name="Comma 12 3 2 2 3 5" xfId="12600" xr:uid="{00000000-0005-0000-0000-0000DA310000}"/>
    <cellStyle name="Comma 12 3 2 2 4" xfId="12601" xr:uid="{00000000-0005-0000-0000-0000DB310000}"/>
    <cellStyle name="Comma 12 3 2 2 4 2" xfId="12602" xr:uid="{00000000-0005-0000-0000-0000DC310000}"/>
    <cellStyle name="Comma 12 3 2 2 4 2 2" xfId="12603" xr:uid="{00000000-0005-0000-0000-0000DD310000}"/>
    <cellStyle name="Comma 12 3 2 2 4 2 2 2" xfId="12604" xr:uid="{00000000-0005-0000-0000-0000DE310000}"/>
    <cellStyle name="Comma 12 3 2 2 4 2 3" xfId="12605" xr:uid="{00000000-0005-0000-0000-0000DF310000}"/>
    <cellStyle name="Comma 12 3 2 2 4 3" xfId="12606" xr:uid="{00000000-0005-0000-0000-0000E0310000}"/>
    <cellStyle name="Comma 12 3 2 2 4 3 2" xfId="12607" xr:uid="{00000000-0005-0000-0000-0000E1310000}"/>
    <cellStyle name="Comma 12 3 2 2 4 4" xfId="12608" xr:uid="{00000000-0005-0000-0000-0000E2310000}"/>
    <cellStyle name="Comma 12 3 2 2 5" xfId="12609" xr:uid="{00000000-0005-0000-0000-0000E3310000}"/>
    <cellStyle name="Comma 12 3 2 2 5 2" xfId="12610" xr:uid="{00000000-0005-0000-0000-0000E4310000}"/>
    <cellStyle name="Comma 12 3 2 2 5 2 2" xfId="12611" xr:uid="{00000000-0005-0000-0000-0000E5310000}"/>
    <cellStyle name="Comma 12 3 2 2 5 3" xfId="12612" xr:uid="{00000000-0005-0000-0000-0000E6310000}"/>
    <cellStyle name="Comma 12 3 2 2 6" xfId="12613" xr:uid="{00000000-0005-0000-0000-0000E7310000}"/>
    <cellStyle name="Comma 12 3 2 2 6 2" xfId="12614" xr:uid="{00000000-0005-0000-0000-0000E8310000}"/>
    <cellStyle name="Comma 12 3 2 2 7" xfId="12615" xr:uid="{00000000-0005-0000-0000-0000E9310000}"/>
    <cellStyle name="Comma 12 3 2 3" xfId="12616" xr:uid="{00000000-0005-0000-0000-0000EA310000}"/>
    <cellStyle name="Comma 12 3 2 3 2" xfId="12617" xr:uid="{00000000-0005-0000-0000-0000EB310000}"/>
    <cellStyle name="Comma 12 3 2 3 2 2" xfId="12618" xr:uid="{00000000-0005-0000-0000-0000EC310000}"/>
    <cellStyle name="Comma 12 3 2 3 2 2 2" xfId="12619" xr:uid="{00000000-0005-0000-0000-0000ED310000}"/>
    <cellStyle name="Comma 12 3 2 3 2 2 2 2" xfId="12620" xr:uid="{00000000-0005-0000-0000-0000EE310000}"/>
    <cellStyle name="Comma 12 3 2 3 2 2 3" xfId="12621" xr:uid="{00000000-0005-0000-0000-0000EF310000}"/>
    <cellStyle name="Comma 12 3 2 3 2 3" xfId="12622" xr:uid="{00000000-0005-0000-0000-0000F0310000}"/>
    <cellStyle name="Comma 12 3 2 3 2 3 2" xfId="12623" xr:uid="{00000000-0005-0000-0000-0000F1310000}"/>
    <cellStyle name="Comma 12 3 2 3 2 4" xfId="12624" xr:uid="{00000000-0005-0000-0000-0000F2310000}"/>
    <cellStyle name="Comma 12 3 2 3 3" xfId="12625" xr:uid="{00000000-0005-0000-0000-0000F3310000}"/>
    <cellStyle name="Comma 12 3 2 3 3 2" xfId="12626" xr:uid="{00000000-0005-0000-0000-0000F4310000}"/>
    <cellStyle name="Comma 12 3 2 3 3 2 2" xfId="12627" xr:uid="{00000000-0005-0000-0000-0000F5310000}"/>
    <cellStyle name="Comma 12 3 2 3 3 3" xfId="12628" xr:uid="{00000000-0005-0000-0000-0000F6310000}"/>
    <cellStyle name="Comma 12 3 2 3 4" xfId="12629" xr:uid="{00000000-0005-0000-0000-0000F7310000}"/>
    <cellStyle name="Comma 12 3 2 3 4 2" xfId="12630" xr:uid="{00000000-0005-0000-0000-0000F8310000}"/>
    <cellStyle name="Comma 12 3 2 3 5" xfId="12631" xr:uid="{00000000-0005-0000-0000-0000F9310000}"/>
    <cellStyle name="Comma 12 3 2 4" xfId="12632" xr:uid="{00000000-0005-0000-0000-0000FA310000}"/>
    <cellStyle name="Comma 12 3 2 4 2" xfId="12633" xr:uid="{00000000-0005-0000-0000-0000FB310000}"/>
    <cellStyle name="Comma 12 3 2 4 2 2" xfId="12634" xr:uid="{00000000-0005-0000-0000-0000FC310000}"/>
    <cellStyle name="Comma 12 3 2 4 2 2 2" xfId="12635" xr:uid="{00000000-0005-0000-0000-0000FD310000}"/>
    <cellStyle name="Comma 12 3 2 4 2 2 2 2" xfId="12636" xr:uid="{00000000-0005-0000-0000-0000FE310000}"/>
    <cellStyle name="Comma 12 3 2 4 2 2 3" xfId="12637" xr:uid="{00000000-0005-0000-0000-0000FF310000}"/>
    <cellStyle name="Comma 12 3 2 4 2 3" xfId="12638" xr:uid="{00000000-0005-0000-0000-000000320000}"/>
    <cellStyle name="Comma 12 3 2 4 2 3 2" xfId="12639" xr:uid="{00000000-0005-0000-0000-000001320000}"/>
    <cellStyle name="Comma 12 3 2 4 2 4" xfId="12640" xr:uid="{00000000-0005-0000-0000-000002320000}"/>
    <cellStyle name="Comma 12 3 2 4 3" xfId="12641" xr:uid="{00000000-0005-0000-0000-000003320000}"/>
    <cellStyle name="Comma 12 3 2 4 3 2" xfId="12642" xr:uid="{00000000-0005-0000-0000-000004320000}"/>
    <cellStyle name="Comma 12 3 2 4 3 2 2" xfId="12643" xr:uid="{00000000-0005-0000-0000-000005320000}"/>
    <cellStyle name="Comma 12 3 2 4 3 3" xfId="12644" xr:uid="{00000000-0005-0000-0000-000006320000}"/>
    <cellStyle name="Comma 12 3 2 4 4" xfId="12645" xr:uid="{00000000-0005-0000-0000-000007320000}"/>
    <cellStyle name="Comma 12 3 2 4 4 2" xfId="12646" xr:uid="{00000000-0005-0000-0000-000008320000}"/>
    <cellStyle name="Comma 12 3 2 4 5" xfId="12647" xr:uid="{00000000-0005-0000-0000-000009320000}"/>
    <cellStyle name="Comma 12 3 2 5" xfId="12648" xr:uid="{00000000-0005-0000-0000-00000A320000}"/>
    <cellStyle name="Comma 12 3 2 5 2" xfId="12649" xr:uid="{00000000-0005-0000-0000-00000B320000}"/>
    <cellStyle name="Comma 12 3 2 5 2 2" xfId="12650" xr:uid="{00000000-0005-0000-0000-00000C320000}"/>
    <cellStyle name="Comma 12 3 2 5 2 2 2" xfId="12651" xr:uid="{00000000-0005-0000-0000-00000D320000}"/>
    <cellStyle name="Comma 12 3 2 5 2 3" xfId="12652" xr:uid="{00000000-0005-0000-0000-00000E320000}"/>
    <cellStyle name="Comma 12 3 2 5 3" xfId="12653" xr:uid="{00000000-0005-0000-0000-00000F320000}"/>
    <cellStyle name="Comma 12 3 2 5 3 2" xfId="12654" xr:uid="{00000000-0005-0000-0000-000010320000}"/>
    <cellStyle name="Comma 12 3 2 5 4" xfId="12655" xr:uid="{00000000-0005-0000-0000-000011320000}"/>
    <cellStyle name="Comma 12 3 2 6" xfId="12656" xr:uid="{00000000-0005-0000-0000-000012320000}"/>
    <cellStyle name="Comma 12 3 2 6 2" xfId="12657" xr:uid="{00000000-0005-0000-0000-000013320000}"/>
    <cellStyle name="Comma 12 3 2 6 2 2" xfId="12658" xr:uid="{00000000-0005-0000-0000-000014320000}"/>
    <cellStyle name="Comma 12 3 2 6 3" xfId="12659" xr:uid="{00000000-0005-0000-0000-000015320000}"/>
    <cellStyle name="Comma 12 3 2 7" xfId="12660" xr:uid="{00000000-0005-0000-0000-000016320000}"/>
    <cellStyle name="Comma 12 3 2 7 2" xfId="12661" xr:uid="{00000000-0005-0000-0000-000017320000}"/>
    <cellStyle name="Comma 12 3 2 8" xfId="12662" xr:uid="{00000000-0005-0000-0000-000018320000}"/>
    <cellStyle name="Comma 12 3 3" xfId="12663" xr:uid="{00000000-0005-0000-0000-000019320000}"/>
    <cellStyle name="Comma 12 3 3 2" xfId="12664" xr:uid="{00000000-0005-0000-0000-00001A320000}"/>
    <cellStyle name="Comma 12 3 3 2 2" xfId="12665" xr:uid="{00000000-0005-0000-0000-00001B320000}"/>
    <cellStyle name="Comma 12 3 3 2 2 2" xfId="12666" xr:uid="{00000000-0005-0000-0000-00001C320000}"/>
    <cellStyle name="Comma 12 3 3 2 2 2 2" xfId="12667" xr:uid="{00000000-0005-0000-0000-00001D320000}"/>
    <cellStyle name="Comma 12 3 3 2 2 2 2 2" xfId="12668" xr:uid="{00000000-0005-0000-0000-00001E320000}"/>
    <cellStyle name="Comma 12 3 3 2 2 2 3" xfId="12669" xr:uid="{00000000-0005-0000-0000-00001F320000}"/>
    <cellStyle name="Comma 12 3 3 2 2 3" xfId="12670" xr:uid="{00000000-0005-0000-0000-000020320000}"/>
    <cellStyle name="Comma 12 3 3 2 2 3 2" xfId="12671" xr:uid="{00000000-0005-0000-0000-000021320000}"/>
    <cellStyle name="Comma 12 3 3 2 2 4" xfId="12672" xr:uid="{00000000-0005-0000-0000-000022320000}"/>
    <cellStyle name="Comma 12 3 3 2 3" xfId="12673" xr:uid="{00000000-0005-0000-0000-000023320000}"/>
    <cellStyle name="Comma 12 3 3 2 3 2" xfId="12674" xr:uid="{00000000-0005-0000-0000-000024320000}"/>
    <cellStyle name="Comma 12 3 3 2 3 2 2" xfId="12675" xr:uid="{00000000-0005-0000-0000-000025320000}"/>
    <cellStyle name="Comma 12 3 3 2 3 3" xfId="12676" xr:uid="{00000000-0005-0000-0000-000026320000}"/>
    <cellStyle name="Comma 12 3 3 2 4" xfId="12677" xr:uid="{00000000-0005-0000-0000-000027320000}"/>
    <cellStyle name="Comma 12 3 3 2 4 2" xfId="12678" xr:uid="{00000000-0005-0000-0000-000028320000}"/>
    <cellStyle name="Comma 12 3 3 2 5" xfId="12679" xr:uid="{00000000-0005-0000-0000-000029320000}"/>
    <cellStyle name="Comma 12 3 3 3" xfId="12680" xr:uid="{00000000-0005-0000-0000-00002A320000}"/>
    <cellStyle name="Comma 12 3 3 3 2" xfId="12681" xr:uid="{00000000-0005-0000-0000-00002B320000}"/>
    <cellStyle name="Comma 12 3 3 3 2 2" xfId="12682" xr:uid="{00000000-0005-0000-0000-00002C320000}"/>
    <cellStyle name="Comma 12 3 3 3 2 2 2" xfId="12683" xr:uid="{00000000-0005-0000-0000-00002D320000}"/>
    <cellStyle name="Comma 12 3 3 3 2 2 2 2" xfId="12684" xr:uid="{00000000-0005-0000-0000-00002E320000}"/>
    <cellStyle name="Comma 12 3 3 3 2 2 3" xfId="12685" xr:uid="{00000000-0005-0000-0000-00002F320000}"/>
    <cellStyle name="Comma 12 3 3 3 2 3" xfId="12686" xr:uid="{00000000-0005-0000-0000-000030320000}"/>
    <cellStyle name="Comma 12 3 3 3 2 3 2" xfId="12687" xr:uid="{00000000-0005-0000-0000-000031320000}"/>
    <cellStyle name="Comma 12 3 3 3 2 4" xfId="12688" xr:uid="{00000000-0005-0000-0000-000032320000}"/>
    <cellStyle name="Comma 12 3 3 3 3" xfId="12689" xr:uid="{00000000-0005-0000-0000-000033320000}"/>
    <cellStyle name="Comma 12 3 3 3 3 2" xfId="12690" xr:uid="{00000000-0005-0000-0000-000034320000}"/>
    <cellStyle name="Comma 12 3 3 3 3 2 2" xfId="12691" xr:uid="{00000000-0005-0000-0000-000035320000}"/>
    <cellStyle name="Comma 12 3 3 3 3 3" xfId="12692" xr:uid="{00000000-0005-0000-0000-000036320000}"/>
    <cellStyle name="Comma 12 3 3 3 4" xfId="12693" xr:uid="{00000000-0005-0000-0000-000037320000}"/>
    <cellStyle name="Comma 12 3 3 3 4 2" xfId="12694" xr:uid="{00000000-0005-0000-0000-000038320000}"/>
    <cellStyle name="Comma 12 3 3 3 5" xfId="12695" xr:uid="{00000000-0005-0000-0000-000039320000}"/>
    <cellStyle name="Comma 12 3 3 4" xfId="12696" xr:uid="{00000000-0005-0000-0000-00003A320000}"/>
    <cellStyle name="Comma 12 3 3 4 2" xfId="12697" xr:uid="{00000000-0005-0000-0000-00003B320000}"/>
    <cellStyle name="Comma 12 3 3 4 2 2" xfId="12698" xr:uid="{00000000-0005-0000-0000-00003C320000}"/>
    <cellStyle name="Comma 12 3 3 4 2 2 2" xfId="12699" xr:uid="{00000000-0005-0000-0000-00003D320000}"/>
    <cellStyle name="Comma 12 3 3 4 2 3" xfId="12700" xr:uid="{00000000-0005-0000-0000-00003E320000}"/>
    <cellStyle name="Comma 12 3 3 4 3" xfId="12701" xr:uid="{00000000-0005-0000-0000-00003F320000}"/>
    <cellStyle name="Comma 12 3 3 4 3 2" xfId="12702" xr:uid="{00000000-0005-0000-0000-000040320000}"/>
    <cellStyle name="Comma 12 3 3 4 4" xfId="12703" xr:uid="{00000000-0005-0000-0000-000041320000}"/>
    <cellStyle name="Comma 12 3 3 5" xfId="12704" xr:uid="{00000000-0005-0000-0000-000042320000}"/>
    <cellStyle name="Comma 12 3 3 5 2" xfId="12705" xr:uid="{00000000-0005-0000-0000-000043320000}"/>
    <cellStyle name="Comma 12 3 3 5 2 2" xfId="12706" xr:uid="{00000000-0005-0000-0000-000044320000}"/>
    <cellStyle name="Comma 12 3 3 5 3" xfId="12707" xr:uid="{00000000-0005-0000-0000-000045320000}"/>
    <cellStyle name="Comma 12 3 3 6" xfId="12708" xr:uid="{00000000-0005-0000-0000-000046320000}"/>
    <cellStyle name="Comma 12 3 3 6 2" xfId="12709" xr:uid="{00000000-0005-0000-0000-000047320000}"/>
    <cellStyle name="Comma 12 3 3 7" xfId="12710" xr:uid="{00000000-0005-0000-0000-000048320000}"/>
    <cellStyle name="Comma 12 3 4" xfId="12711" xr:uid="{00000000-0005-0000-0000-000049320000}"/>
    <cellStyle name="Comma 12 3 4 2" xfId="12712" xr:uid="{00000000-0005-0000-0000-00004A320000}"/>
    <cellStyle name="Comma 12 3 4 2 2" xfId="12713" xr:uid="{00000000-0005-0000-0000-00004B320000}"/>
    <cellStyle name="Comma 12 3 4 2 2 2" xfId="12714" xr:uid="{00000000-0005-0000-0000-00004C320000}"/>
    <cellStyle name="Comma 12 3 4 2 2 2 2" xfId="12715" xr:uid="{00000000-0005-0000-0000-00004D320000}"/>
    <cellStyle name="Comma 12 3 4 2 2 3" xfId="12716" xr:uid="{00000000-0005-0000-0000-00004E320000}"/>
    <cellStyle name="Comma 12 3 4 2 3" xfId="12717" xr:uid="{00000000-0005-0000-0000-00004F320000}"/>
    <cellStyle name="Comma 12 3 4 2 3 2" xfId="12718" xr:uid="{00000000-0005-0000-0000-000050320000}"/>
    <cellStyle name="Comma 12 3 4 2 4" xfId="12719" xr:uid="{00000000-0005-0000-0000-000051320000}"/>
    <cellStyle name="Comma 12 3 4 3" xfId="12720" xr:uid="{00000000-0005-0000-0000-000052320000}"/>
    <cellStyle name="Comma 12 3 4 3 2" xfId="12721" xr:uid="{00000000-0005-0000-0000-000053320000}"/>
    <cellStyle name="Comma 12 3 4 3 2 2" xfId="12722" xr:uid="{00000000-0005-0000-0000-000054320000}"/>
    <cellStyle name="Comma 12 3 4 3 3" xfId="12723" xr:uid="{00000000-0005-0000-0000-000055320000}"/>
    <cellStyle name="Comma 12 3 4 4" xfId="12724" xr:uid="{00000000-0005-0000-0000-000056320000}"/>
    <cellStyle name="Comma 12 3 4 4 2" xfId="12725" xr:uid="{00000000-0005-0000-0000-000057320000}"/>
    <cellStyle name="Comma 12 3 4 5" xfId="12726" xr:uid="{00000000-0005-0000-0000-000058320000}"/>
    <cellStyle name="Comma 12 3 5" xfId="12727" xr:uid="{00000000-0005-0000-0000-000059320000}"/>
    <cellStyle name="Comma 12 3 5 2" xfId="12728" xr:uid="{00000000-0005-0000-0000-00005A320000}"/>
    <cellStyle name="Comma 12 3 5 2 2" xfId="12729" xr:uid="{00000000-0005-0000-0000-00005B320000}"/>
    <cellStyle name="Comma 12 3 5 2 2 2" xfId="12730" xr:uid="{00000000-0005-0000-0000-00005C320000}"/>
    <cellStyle name="Comma 12 3 5 2 2 2 2" xfId="12731" xr:uid="{00000000-0005-0000-0000-00005D320000}"/>
    <cellStyle name="Comma 12 3 5 2 2 3" xfId="12732" xr:uid="{00000000-0005-0000-0000-00005E320000}"/>
    <cellStyle name="Comma 12 3 5 2 3" xfId="12733" xr:uid="{00000000-0005-0000-0000-00005F320000}"/>
    <cellStyle name="Comma 12 3 5 2 3 2" xfId="12734" xr:uid="{00000000-0005-0000-0000-000060320000}"/>
    <cellStyle name="Comma 12 3 5 2 4" xfId="12735" xr:uid="{00000000-0005-0000-0000-000061320000}"/>
    <cellStyle name="Comma 12 3 5 3" xfId="12736" xr:uid="{00000000-0005-0000-0000-000062320000}"/>
    <cellStyle name="Comma 12 3 5 3 2" xfId="12737" xr:uid="{00000000-0005-0000-0000-000063320000}"/>
    <cellStyle name="Comma 12 3 5 3 2 2" xfId="12738" xr:uid="{00000000-0005-0000-0000-000064320000}"/>
    <cellStyle name="Comma 12 3 5 3 3" xfId="12739" xr:uid="{00000000-0005-0000-0000-000065320000}"/>
    <cellStyle name="Comma 12 3 5 4" xfId="12740" xr:uid="{00000000-0005-0000-0000-000066320000}"/>
    <cellStyle name="Comma 12 3 5 4 2" xfId="12741" xr:uid="{00000000-0005-0000-0000-000067320000}"/>
    <cellStyle name="Comma 12 3 5 5" xfId="12742" xr:uid="{00000000-0005-0000-0000-000068320000}"/>
    <cellStyle name="Comma 12 3 6" xfId="12743" xr:uid="{00000000-0005-0000-0000-000069320000}"/>
    <cellStyle name="Comma 12 3 6 2" xfId="12744" xr:uid="{00000000-0005-0000-0000-00006A320000}"/>
    <cellStyle name="Comma 12 3 6 2 2" xfId="12745" xr:uid="{00000000-0005-0000-0000-00006B320000}"/>
    <cellStyle name="Comma 12 3 6 2 2 2" xfId="12746" xr:uid="{00000000-0005-0000-0000-00006C320000}"/>
    <cellStyle name="Comma 12 3 6 2 3" xfId="12747" xr:uid="{00000000-0005-0000-0000-00006D320000}"/>
    <cellStyle name="Comma 12 3 6 3" xfId="12748" xr:uid="{00000000-0005-0000-0000-00006E320000}"/>
    <cellStyle name="Comma 12 3 6 3 2" xfId="12749" xr:uid="{00000000-0005-0000-0000-00006F320000}"/>
    <cellStyle name="Comma 12 3 6 4" xfId="12750" xr:uid="{00000000-0005-0000-0000-000070320000}"/>
    <cellStyle name="Comma 12 3 7" xfId="12751" xr:uid="{00000000-0005-0000-0000-000071320000}"/>
    <cellStyle name="Comma 12 3 7 2" xfId="12752" xr:uid="{00000000-0005-0000-0000-000072320000}"/>
    <cellStyle name="Comma 12 3 7 2 2" xfId="12753" xr:uid="{00000000-0005-0000-0000-000073320000}"/>
    <cellStyle name="Comma 12 3 7 3" xfId="12754" xr:uid="{00000000-0005-0000-0000-000074320000}"/>
    <cellStyle name="Comma 12 3 8" xfId="12755" xr:uid="{00000000-0005-0000-0000-000075320000}"/>
    <cellStyle name="Comma 12 3 8 2" xfId="12756" xr:uid="{00000000-0005-0000-0000-000076320000}"/>
    <cellStyle name="Comma 12 3 9" xfId="12757" xr:uid="{00000000-0005-0000-0000-000077320000}"/>
    <cellStyle name="Comma 12 4" xfId="12758" xr:uid="{00000000-0005-0000-0000-000078320000}"/>
    <cellStyle name="Comma 12 4 2" xfId="12759" xr:uid="{00000000-0005-0000-0000-000079320000}"/>
    <cellStyle name="Comma 12 4 2 2" xfId="12760" xr:uid="{00000000-0005-0000-0000-00007A320000}"/>
    <cellStyle name="Comma 12 4 2 2 2" xfId="12761" xr:uid="{00000000-0005-0000-0000-00007B320000}"/>
    <cellStyle name="Comma 12 4 2 2 2 2" xfId="12762" xr:uid="{00000000-0005-0000-0000-00007C320000}"/>
    <cellStyle name="Comma 12 4 2 2 2 2 2" xfId="12763" xr:uid="{00000000-0005-0000-0000-00007D320000}"/>
    <cellStyle name="Comma 12 4 2 2 2 2 2 2" xfId="12764" xr:uid="{00000000-0005-0000-0000-00007E320000}"/>
    <cellStyle name="Comma 12 4 2 2 2 2 3" xfId="12765" xr:uid="{00000000-0005-0000-0000-00007F320000}"/>
    <cellStyle name="Comma 12 4 2 2 2 3" xfId="12766" xr:uid="{00000000-0005-0000-0000-000080320000}"/>
    <cellStyle name="Comma 12 4 2 2 2 3 2" xfId="12767" xr:uid="{00000000-0005-0000-0000-000081320000}"/>
    <cellStyle name="Comma 12 4 2 2 2 4" xfId="12768" xr:uid="{00000000-0005-0000-0000-000082320000}"/>
    <cellStyle name="Comma 12 4 2 2 3" xfId="12769" xr:uid="{00000000-0005-0000-0000-000083320000}"/>
    <cellStyle name="Comma 12 4 2 2 3 2" xfId="12770" xr:uid="{00000000-0005-0000-0000-000084320000}"/>
    <cellStyle name="Comma 12 4 2 2 3 2 2" xfId="12771" xr:uid="{00000000-0005-0000-0000-000085320000}"/>
    <cellStyle name="Comma 12 4 2 2 3 3" xfId="12772" xr:uid="{00000000-0005-0000-0000-000086320000}"/>
    <cellStyle name="Comma 12 4 2 2 4" xfId="12773" xr:uid="{00000000-0005-0000-0000-000087320000}"/>
    <cellStyle name="Comma 12 4 2 2 4 2" xfId="12774" xr:uid="{00000000-0005-0000-0000-000088320000}"/>
    <cellStyle name="Comma 12 4 2 2 5" xfId="12775" xr:uid="{00000000-0005-0000-0000-000089320000}"/>
    <cellStyle name="Comma 12 4 2 3" xfId="12776" xr:uid="{00000000-0005-0000-0000-00008A320000}"/>
    <cellStyle name="Comma 12 4 2 3 2" xfId="12777" xr:uid="{00000000-0005-0000-0000-00008B320000}"/>
    <cellStyle name="Comma 12 4 2 3 2 2" xfId="12778" xr:uid="{00000000-0005-0000-0000-00008C320000}"/>
    <cellStyle name="Comma 12 4 2 3 2 2 2" xfId="12779" xr:uid="{00000000-0005-0000-0000-00008D320000}"/>
    <cellStyle name="Comma 12 4 2 3 2 2 2 2" xfId="12780" xr:uid="{00000000-0005-0000-0000-00008E320000}"/>
    <cellStyle name="Comma 12 4 2 3 2 2 3" xfId="12781" xr:uid="{00000000-0005-0000-0000-00008F320000}"/>
    <cellStyle name="Comma 12 4 2 3 2 3" xfId="12782" xr:uid="{00000000-0005-0000-0000-000090320000}"/>
    <cellStyle name="Comma 12 4 2 3 2 3 2" xfId="12783" xr:uid="{00000000-0005-0000-0000-000091320000}"/>
    <cellStyle name="Comma 12 4 2 3 2 4" xfId="12784" xr:uid="{00000000-0005-0000-0000-000092320000}"/>
    <cellStyle name="Comma 12 4 2 3 3" xfId="12785" xr:uid="{00000000-0005-0000-0000-000093320000}"/>
    <cellStyle name="Comma 12 4 2 3 3 2" xfId="12786" xr:uid="{00000000-0005-0000-0000-000094320000}"/>
    <cellStyle name="Comma 12 4 2 3 3 2 2" xfId="12787" xr:uid="{00000000-0005-0000-0000-000095320000}"/>
    <cellStyle name="Comma 12 4 2 3 3 3" xfId="12788" xr:uid="{00000000-0005-0000-0000-000096320000}"/>
    <cellStyle name="Comma 12 4 2 3 4" xfId="12789" xr:uid="{00000000-0005-0000-0000-000097320000}"/>
    <cellStyle name="Comma 12 4 2 3 4 2" xfId="12790" xr:uid="{00000000-0005-0000-0000-000098320000}"/>
    <cellStyle name="Comma 12 4 2 3 5" xfId="12791" xr:uid="{00000000-0005-0000-0000-000099320000}"/>
    <cellStyle name="Comma 12 4 2 4" xfId="12792" xr:uid="{00000000-0005-0000-0000-00009A320000}"/>
    <cellStyle name="Comma 12 4 2 4 2" xfId="12793" xr:uid="{00000000-0005-0000-0000-00009B320000}"/>
    <cellStyle name="Comma 12 4 2 4 2 2" xfId="12794" xr:uid="{00000000-0005-0000-0000-00009C320000}"/>
    <cellStyle name="Comma 12 4 2 4 2 2 2" xfId="12795" xr:uid="{00000000-0005-0000-0000-00009D320000}"/>
    <cellStyle name="Comma 12 4 2 4 2 3" xfId="12796" xr:uid="{00000000-0005-0000-0000-00009E320000}"/>
    <cellStyle name="Comma 12 4 2 4 3" xfId="12797" xr:uid="{00000000-0005-0000-0000-00009F320000}"/>
    <cellStyle name="Comma 12 4 2 4 3 2" xfId="12798" xr:uid="{00000000-0005-0000-0000-0000A0320000}"/>
    <cellStyle name="Comma 12 4 2 4 4" xfId="12799" xr:uid="{00000000-0005-0000-0000-0000A1320000}"/>
    <cellStyle name="Comma 12 4 2 5" xfId="12800" xr:uid="{00000000-0005-0000-0000-0000A2320000}"/>
    <cellStyle name="Comma 12 4 2 5 2" xfId="12801" xr:uid="{00000000-0005-0000-0000-0000A3320000}"/>
    <cellStyle name="Comma 12 4 2 5 2 2" xfId="12802" xr:uid="{00000000-0005-0000-0000-0000A4320000}"/>
    <cellStyle name="Comma 12 4 2 5 3" xfId="12803" xr:uid="{00000000-0005-0000-0000-0000A5320000}"/>
    <cellStyle name="Comma 12 4 2 6" xfId="12804" xr:uid="{00000000-0005-0000-0000-0000A6320000}"/>
    <cellStyle name="Comma 12 4 2 6 2" xfId="12805" xr:uid="{00000000-0005-0000-0000-0000A7320000}"/>
    <cellStyle name="Comma 12 4 2 7" xfId="12806" xr:uid="{00000000-0005-0000-0000-0000A8320000}"/>
    <cellStyle name="Comma 12 4 3" xfId="12807" xr:uid="{00000000-0005-0000-0000-0000A9320000}"/>
    <cellStyle name="Comma 12 4 3 2" xfId="12808" xr:uid="{00000000-0005-0000-0000-0000AA320000}"/>
    <cellStyle name="Comma 12 4 3 2 2" xfId="12809" xr:uid="{00000000-0005-0000-0000-0000AB320000}"/>
    <cellStyle name="Comma 12 4 3 2 2 2" xfId="12810" xr:uid="{00000000-0005-0000-0000-0000AC320000}"/>
    <cellStyle name="Comma 12 4 3 2 2 2 2" xfId="12811" xr:uid="{00000000-0005-0000-0000-0000AD320000}"/>
    <cellStyle name="Comma 12 4 3 2 2 3" xfId="12812" xr:uid="{00000000-0005-0000-0000-0000AE320000}"/>
    <cellStyle name="Comma 12 4 3 2 3" xfId="12813" xr:uid="{00000000-0005-0000-0000-0000AF320000}"/>
    <cellStyle name="Comma 12 4 3 2 3 2" xfId="12814" xr:uid="{00000000-0005-0000-0000-0000B0320000}"/>
    <cellStyle name="Comma 12 4 3 2 4" xfId="12815" xr:uid="{00000000-0005-0000-0000-0000B1320000}"/>
    <cellStyle name="Comma 12 4 3 3" xfId="12816" xr:uid="{00000000-0005-0000-0000-0000B2320000}"/>
    <cellStyle name="Comma 12 4 3 3 2" xfId="12817" xr:uid="{00000000-0005-0000-0000-0000B3320000}"/>
    <cellStyle name="Comma 12 4 3 3 2 2" xfId="12818" xr:uid="{00000000-0005-0000-0000-0000B4320000}"/>
    <cellStyle name="Comma 12 4 3 3 3" xfId="12819" xr:uid="{00000000-0005-0000-0000-0000B5320000}"/>
    <cellStyle name="Comma 12 4 3 4" xfId="12820" xr:uid="{00000000-0005-0000-0000-0000B6320000}"/>
    <cellStyle name="Comma 12 4 3 4 2" xfId="12821" xr:uid="{00000000-0005-0000-0000-0000B7320000}"/>
    <cellStyle name="Comma 12 4 3 5" xfId="12822" xr:uid="{00000000-0005-0000-0000-0000B8320000}"/>
    <cellStyle name="Comma 12 4 4" xfId="12823" xr:uid="{00000000-0005-0000-0000-0000B9320000}"/>
    <cellStyle name="Comma 12 4 4 2" xfId="12824" xr:uid="{00000000-0005-0000-0000-0000BA320000}"/>
    <cellStyle name="Comma 12 4 4 2 2" xfId="12825" xr:uid="{00000000-0005-0000-0000-0000BB320000}"/>
    <cellStyle name="Comma 12 4 4 2 2 2" xfId="12826" xr:uid="{00000000-0005-0000-0000-0000BC320000}"/>
    <cellStyle name="Comma 12 4 4 2 2 2 2" xfId="12827" xr:uid="{00000000-0005-0000-0000-0000BD320000}"/>
    <cellStyle name="Comma 12 4 4 2 2 3" xfId="12828" xr:uid="{00000000-0005-0000-0000-0000BE320000}"/>
    <cellStyle name="Comma 12 4 4 2 3" xfId="12829" xr:uid="{00000000-0005-0000-0000-0000BF320000}"/>
    <cellStyle name="Comma 12 4 4 2 3 2" xfId="12830" xr:uid="{00000000-0005-0000-0000-0000C0320000}"/>
    <cellStyle name="Comma 12 4 4 2 4" xfId="12831" xr:uid="{00000000-0005-0000-0000-0000C1320000}"/>
    <cellStyle name="Comma 12 4 4 3" xfId="12832" xr:uid="{00000000-0005-0000-0000-0000C2320000}"/>
    <cellStyle name="Comma 12 4 4 3 2" xfId="12833" xr:uid="{00000000-0005-0000-0000-0000C3320000}"/>
    <cellStyle name="Comma 12 4 4 3 2 2" xfId="12834" xr:uid="{00000000-0005-0000-0000-0000C4320000}"/>
    <cellStyle name="Comma 12 4 4 3 3" xfId="12835" xr:uid="{00000000-0005-0000-0000-0000C5320000}"/>
    <cellStyle name="Comma 12 4 4 4" xfId="12836" xr:uid="{00000000-0005-0000-0000-0000C6320000}"/>
    <cellStyle name="Comma 12 4 4 4 2" xfId="12837" xr:uid="{00000000-0005-0000-0000-0000C7320000}"/>
    <cellStyle name="Comma 12 4 4 5" xfId="12838" xr:uid="{00000000-0005-0000-0000-0000C8320000}"/>
    <cellStyle name="Comma 12 4 5" xfId="12839" xr:uid="{00000000-0005-0000-0000-0000C9320000}"/>
    <cellStyle name="Comma 12 4 5 2" xfId="12840" xr:uid="{00000000-0005-0000-0000-0000CA320000}"/>
    <cellStyle name="Comma 12 4 5 2 2" xfId="12841" xr:uid="{00000000-0005-0000-0000-0000CB320000}"/>
    <cellStyle name="Comma 12 4 5 2 2 2" xfId="12842" xr:uid="{00000000-0005-0000-0000-0000CC320000}"/>
    <cellStyle name="Comma 12 4 5 2 3" xfId="12843" xr:uid="{00000000-0005-0000-0000-0000CD320000}"/>
    <cellStyle name="Comma 12 4 5 3" xfId="12844" xr:uid="{00000000-0005-0000-0000-0000CE320000}"/>
    <cellStyle name="Comma 12 4 5 3 2" xfId="12845" xr:uid="{00000000-0005-0000-0000-0000CF320000}"/>
    <cellStyle name="Comma 12 4 5 4" xfId="12846" xr:uid="{00000000-0005-0000-0000-0000D0320000}"/>
    <cellStyle name="Comma 12 4 6" xfId="12847" xr:uid="{00000000-0005-0000-0000-0000D1320000}"/>
    <cellStyle name="Comma 12 4 6 2" xfId="12848" xr:uid="{00000000-0005-0000-0000-0000D2320000}"/>
    <cellStyle name="Comma 12 4 6 2 2" xfId="12849" xr:uid="{00000000-0005-0000-0000-0000D3320000}"/>
    <cellStyle name="Comma 12 4 6 3" xfId="12850" xr:uid="{00000000-0005-0000-0000-0000D4320000}"/>
    <cellStyle name="Comma 12 4 7" xfId="12851" xr:uid="{00000000-0005-0000-0000-0000D5320000}"/>
    <cellStyle name="Comma 12 4 7 2" xfId="12852" xr:uid="{00000000-0005-0000-0000-0000D6320000}"/>
    <cellStyle name="Comma 12 4 8" xfId="12853" xr:uid="{00000000-0005-0000-0000-0000D7320000}"/>
    <cellStyle name="Comma 12 5" xfId="12854" xr:uid="{00000000-0005-0000-0000-0000D8320000}"/>
    <cellStyle name="Comma 12 5 2" xfId="12855" xr:uid="{00000000-0005-0000-0000-0000D9320000}"/>
    <cellStyle name="Comma 12 5 2 2" xfId="12856" xr:uid="{00000000-0005-0000-0000-0000DA320000}"/>
    <cellStyle name="Comma 12 5 2 2 2" xfId="12857" xr:uid="{00000000-0005-0000-0000-0000DB320000}"/>
    <cellStyle name="Comma 12 5 2 2 2 2" xfId="12858" xr:uid="{00000000-0005-0000-0000-0000DC320000}"/>
    <cellStyle name="Comma 12 5 2 2 2 2 2" xfId="12859" xr:uid="{00000000-0005-0000-0000-0000DD320000}"/>
    <cellStyle name="Comma 12 5 2 2 2 3" xfId="12860" xr:uid="{00000000-0005-0000-0000-0000DE320000}"/>
    <cellStyle name="Comma 12 5 2 2 3" xfId="12861" xr:uid="{00000000-0005-0000-0000-0000DF320000}"/>
    <cellStyle name="Comma 12 5 2 2 3 2" xfId="12862" xr:uid="{00000000-0005-0000-0000-0000E0320000}"/>
    <cellStyle name="Comma 12 5 2 2 4" xfId="12863" xr:uid="{00000000-0005-0000-0000-0000E1320000}"/>
    <cellStyle name="Comma 12 5 2 3" xfId="12864" xr:uid="{00000000-0005-0000-0000-0000E2320000}"/>
    <cellStyle name="Comma 12 5 2 3 2" xfId="12865" xr:uid="{00000000-0005-0000-0000-0000E3320000}"/>
    <cellStyle name="Comma 12 5 2 3 2 2" xfId="12866" xr:uid="{00000000-0005-0000-0000-0000E4320000}"/>
    <cellStyle name="Comma 12 5 2 3 3" xfId="12867" xr:uid="{00000000-0005-0000-0000-0000E5320000}"/>
    <cellStyle name="Comma 12 5 2 4" xfId="12868" xr:uid="{00000000-0005-0000-0000-0000E6320000}"/>
    <cellStyle name="Comma 12 5 2 4 2" xfId="12869" xr:uid="{00000000-0005-0000-0000-0000E7320000}"/>
    <cellStyle name="Comma 12 5 2 5" xfId="12870" xr:uid="{00000000-0005-0000-0000-0000E8320000}"/>
    <cellStyle name="Comma 12 5 3" xfId="12871" xr:uid="{00000000-0005-0000-0000-0000E9320000}"/>
    <cellStyle name="Comma 12 5 3 2" xfId="12872" xr:uid="{00000000-0005-0000-0000-0000EA320000}"/>
    <cellStyle name="Comma 12 5 3 2 2" xfId="12873" xr:uid="{00000000-0005-0000-0000-0000EB320000}"/>
    <cellStyle name="Comma 12 5 3 2 2 2" xfId="12874" xr:uid="{00000000-0005-0000-0000-0000EC320000}"/>
    <cellStyle name="Comma 12 5 3 2 2 2 2" xfId="12875" xr:uid="{00000000-0005-0000-0000-0000ED320000}"/>
    <cellStyle name="Comma 12 5 3 2 2 3" xfId="12876" xr:uid="{00000000-0005-0000-0000-0000EE320000}"/>
    <cellStyle name="Comma 12 5 3 2 3" xfId="12877" xr:uid="{00000000-0005-0000-0000-0000EF320000}"/>
    <cellStyle name="Comma 12 5 3 2 3 2" xfId="12878" xr:uid="{00000000-0005-0000-0000-0000F0320000}"/>
    <cellStyle name="Comma 12 5 3 2 4" xfId="12879" xr:uid="{00000000-0005-0000-0000-0000F1320000}"/>
    <cellStyle name="Comma 12 5 3 3" xfId="12880" xr:uid="{00000000-0005-0000-0000-0000F2320000}"/>
    <cellStyle name="Comma 12 5 3 3 2" xfId="12881" xr:uid="{00000000-0005-0000-0000-0000F3320000}"/>
    <cellStyle name="Comma 12 5 3 3 2 2" xfId="12882" xr:uid="{00000000-0005-0000-0000-0000F4320000}"/>
    <cellStyle name="Comma 12 5 3 3 3" xfId="12883" xr:uid="{00000000-0005-0000-0000-0000F5320000}"/>
    <cellStyle name="Comma 12 5 3 4" xfId="12884" xr:uid="{00000000-0005-0000-0000-0000F6320000}"/>
    <cellStyle name="Comma 12 5 3 4 2" xfId="12885" xr:uid="{00000000-0005-0000-0000-0000F7320000}"/>
    <cellStyle name="Comma 12 5 3 5" xfId="12886" xr:uid="{00000000-0005-0000-0000-0000F8320000}"/>
    <cellStyle name="Comma 12 5 4" xfId="12887" xr:uid="{00000000-0005-0000-0000-0000F9320000}"/>
    <cellStyle name="Comma 12 5 4 2" xfId="12888" xr:uid="{00000000-0005-0000-0000-0000FA320000}"/>
    <cellStyle name="Comma 12 5 4 2 2" xfId="12889" xr:uid="{00000000-0005-0000-0000-0000FB320000}"/>
    <cellStyle name="Comma 12 5 4 2 2 2" xfId="12890" xr:uid="{00000000-0005-0000-0000-0000FC320000}"/>
    <cellStyle name="Comma 12 5 4 2 3" xfId="12891" xr:uid="{00000000-0005-0000-0000-0000FD320000}"/>
    <cellStyle name="Comma 12 5 4 3" xfId="12892" xr:uid="{00000000-0005-0000-0000-0000FE320000}"/>
    <cellStyle name="Comma 12 5 4 3 2" xfId="12893" xr:uid="{00000000-0005-0000-0000-0000FF320000}"/>
    <cellStyle name="Comma 12 5 4 4" xfId="12894" xr:uid="{00000000-0005-0000-0000-000000330000}"/>
    <cellStyle name="Comma 12 5 5" xfId="12895" xr:uid="{00000000-0005-0000-0000-000001330000}"/>
    <cellStyle name="Comma 12 5 5 2" xfId="12896" xr:uid="{00000000-0005-0000-0000-000002330000}"/>
    <cellStyle name="Comma 12 5 5 2 2" xfId="12897" xr:uid="{00000000-0005-0000-0000-000003330000}"/>
    <cellStyle name="Comma 12 5 5 3" xfId="12898" xr:uid="{00000000-0005-0000-0000-000004330000}"/>
    <cellStyle name="Comma 12 5 6" xfId="12899" xr:uid="{00000000-0005-0000-0000-000005330000}"/>
    <cellStyle name="Comma 12 5 6 2" xfId="12900" xr:uid="{00000000-0005-0000-0000-000006330000}"/>
    <cellStyle name="Comma 12 5 7" xfId="12901" xr:uid="{00000000-0005-0000-0000-000007330000}"/>
    <cellStyle name="Comma 12 6" xfId="12902" xr:uid="{00000000-0005-0000-0000-000008330000}"/>
    <cellStyle name="Comma 12 6 2" xfId="12903" xr:uid="{00000000-0005-0000-0000-000009330000}"/>
    <cellStyle name="Comma 12 6 2 2" xfId="12904" xr:uid="{00000000-0005-0000-0000-00000A330000}"/>
    <cellStyle name="Comma 12 6 2 2 2" xfId="12905" xr:uid="{00000000-0005-0000-0000-00000B330000}"/>
    <cellStyle name="Comma 12 6 2 2 2 2" xfId="12906" xr:uid="{00000000-0005-0000-0000-00000C330000}"/>
    <cellStyle name="Comma 12 6 2 2 3" xfId="12907" xr:uid="{00000000-0005-0000-0000-00000D330000}"/>
    <cellStyle name="Comma 12 6 2 3" xfId="12908" xr:uid="{00000000-0005-0000-0000-00000E330000}"/>
    <cellStyle name="Comma 12 6 2 3 2" xfId="12909" xr:uid="{00000000-0005-0000-0000-00000F330000}"/>
    <cellStyle name="Comma 12 6 2 4" xfId="12910" xr:uid="{00000000-0005-0000-0000-000010330000}"/>
    <cellStyle name="Comma 12 6 3" xfId="12911" xr:uid="{00000000-0005-0000-0000-000011330000}"/>
    <cellStyle name="Comma 12 6 3 2" xfId="12912" xr:uid="{00000000-0005-0000-0000-000012330000}"/>
    <cellStyle name="Comma 12 6 3 2 2" xfId="12913" xr:uid="{00000000-0005-0000-0000-000013330000}"/>
    <cellStyle name="Comma 12 6 3 3" xfId="12914" xr:uid="{00000000-0005-0000-0000-000014330000}"/>
    <cellStyle name="Comma 12 6 4" xfId="12915" xr:uid="{00000000-0005-0000-0000-000015330000}"/>
    <cellStyle name="Comma 12 6 4 2" xfId="12916" xr:uid="{00000000-0005-0000-0000-000016330000}"/>
    <cellStyle name="Comma 12 6 5" xfId="12917" xr:uid="{00000000-0005-0000-0000-000017330000}"/>
    <cellStyle name="Comma 12 7" xfId="12918" xr:uid="{00000000-0005-0000-0000-000018330000}"/>
    <cellStyle name="Comma 12 7 2" xfId="12919" xr:uid="{00000000-0005-0000-0000-000019330000}"/>
    <cellStyle name="Comma 12 7 2 2" xfId="12920" xr:uid="{00000000-0005-0000-0000-00001A330000}"/>
    <cellStyle name="Comma 12 7 2 2 2" xfId="12921" xr:uid="{00000000-0005-0000-0000-00001B330000}"/>
    <cellStyle name="Comma 12 7 2 2 2 2" xfId="12922" xr:uid="{00000000-0005-0000-0000-00001C330000}"/>
    <cellStyle name="Comma 12 7 2 2 3" xfId="12923" xr:uid="{00000000-0005-0000-0000-00001D330000}"/>
    <cellStyle name="Comma 12 7 2 3" xfId="12924" xr:uid="{00000000-0005-0000-0000-00001E330000}"/>
    <cellStyle name="Comma 12 7 2 3 2" xfId="12925" xr:uid="{00000000-0005-0000-0000-00001F330000}"/>
    <cellStyle name="Comma 12 7 2 4" xfId="12926" xr:uid="{00000000-0005-0000-0000-000020330000}"/>
    <cellStyle name="Comma 12 7 3" xfId="12927" xr:uid="{00000000-0005-0000-0000-000021330000}"/>
    <cellStyle name="Comma 12 7 3 2" xfId="12928" xr:uid="{00000000-0005-0000-0000-000022330000}"/>
    <cellStyle name="Comma 12 7 3 2 2" xfId="12929" xr:uid="{00000000-0005-0000-0000-000023330000}"/>
    <cellStyle name="Comma 12 7 3 3" xfId="12930" xr:uid="{00000000-0005-0000-0000-000024330000}"/>
    <cellStyle name="Comma 12 7 4" xfId="12931" xr:uid="{00000000-0005-0000-0000-000025330000}"/>
    <cellStyle name="Comma 12 7 4 2" xfId="12932" xr:uid="{00000000-0005-0000-0000-000026330000}"/>
    <cellStyle name="Comma 12 7 5" xfId="12933" xr:uid="{00000000-0005-0000-0000-000027330000}"/>
    <cellStyle name="Comma 12 8" xfId="12934" xr:uid="{00000000-0005-0000-0000-000028330000}"/>
    <cellStyle name="Comma 12 8 2" xfId="12935" xr:uid="{00000000-0005-0000-0000-000029330000}"/>
    <cellStyle name="Comma 12 8 2 2" xfId="12936" xr:uid="{00000000-0005-0000-0000-00002A330000}"/>
    <cellStyle name="Comma 12 8 2 2 2" xfId="12937" xr:uid="{00000000-0005-0000-0000-00002B330000}"/>
    <cellStyle name="Comma 12 8 2 3" xfId="12938" xr:uid="{00000000-0005-0000-0000-00002C330000}"/>
    <cellStyle name="Comma 12 8 3" xfId="12939" xr:uid="{00000000-0005-0000-0000-00002D330000}"/>
    <cellStyle name="Comma 12 8 3 2" xfId="12940" xr:uid="{00000000-0005-0000-0000-00002E330000}"/>
    <cellStyle name="Comma 12 8 4" xfId="12941" xr:uid="{00000000-0005-0000-0000-00002F330000}"/>
    <cellStyle name="Comma 12 9" xfId="12942" xr:uid="{00000000-0005-0000-0000-000030330000}"/>
    <cellStyle name="Comma 12 9 2" xfId="12943" xr:uid="{00000000-0005-0000-0000-000031330000}"/>
    <cellStyle name="Comma 12 9 2 2" xfId="12944" xr:uid="{00000000-0005-0000-0000-000032330000}"/>
    <cellStyle name="Comma 12 9 3" xfId="12945" xr:uid="{00000000-0005-0000-0000-000033330000}"/>
    <cellStyle name="Comma 13" xfId="12946" xr:uid="{00000000-0005-0000-0000-000034330000}"/>
    <cellStyle name="Comma 13 2" xfId="12947" xr:uid="{00000000-0005-0000-0000-000035330000}"/>
    <cellStyle name="Comma 13 2 2" xfId="12948" xr:uid="{00000000-0005-0000-0000-000036330000}"/>
    <cellStyle name="Comma 13 3" xfId="12949" xr:uid="{00000000-0005-0000-0000-000037330000}"/>
    <cellStyle name="Comma 13 3 2" xfId="12950" xr:uid="{00000000-0005-0000-0000-000038330000}"/>
    <cellStyle name="Comma 13 4" xfId="12951" xr:uid="{00000000-0005-0000-0000-000039330000}"/>
    <cellStyle name="Comma 14" xfId="12952" xr:uid="{00000000-0005-0000-0000-00003A330000}"/>
    <cellStyle name="Comma 14 2" xfId="12953" xr:uid="{00000000-0005-0000-0000-00003B330000}"/>
    <cellStyle name="Comma 14 2 2" xfId="12954" xr:uid="{00000000-0005-0000-0000-00003C330000}"/>
    <cellStyle name="Comma 14 3" xfId="12955" xr:uid="{00000000-0005-0000-0000-00003D330000}"/>
    <cellStyle name="Comma 15" xfId="12956" xr:uid="{00000000-0005-0000-0000-00003E330000}"/>
    <cellStyle name="Comma 16" xfId="12957" xr:uid="{00000000-0005-0000-0000-00003F330000}"/>
    <cellStyle name="Comma 17" xfId="12958" xr:uid="{00000000-0005-0000-0000-000040330000}"/>
    <cellStyle name="Comma 17 2" xfId="12959" xr:uid="{00000000-0005-0000-0000-000041330000}"/>
    <cellStyle name="Comma 17 3" xfId="12960" xr:uid="{00000000-0005-0000-0000-000042330000}"/>
    <cellStyle name="Comma 18" xfId="12961" xr:uid="{00000000-0005-0000-0000-000043330000}"/>
    <cellStyle name="Comma 19" xfId="12962" xr:uid="{00000000-0005-0000-0000-000044330000}"/>
    <cellStyle name="Comma 2" xfId="5" xr:uid="{00000000-0005-0000-0000-000045330000}"/>
    <cellStyle name="Comma 2 10" xfId="12963" xr:uid="{00000000-0005-0000-0000-000046330000}"/>
    <cellStyle name="Comma 2 10 2" xfId="12964" xr:uid="{00000000-0005-0000-0000-000047330000}"/>
    <cellStyle name="Comma 2 11" xfId="12965" xr:uid="{00000000-0005-0000-0000-000048330000}"/>
    <cellStyle name="Comma 2 12" xfId="12966" xr:uid="{00000000-0005-0000-0000-000049330000}"/>
    <cellStyle name="Comma 2 13" xfId="12967" xr:uid="{00000000-0005-0000-0000-00004A330000}"/>
    <cellStyle name="Comma 2 14" xfId="12968" xr:uid="{00000000-0005-0000-0000-00004B330000}"/>
    <cellStyle name="Comma 2 15" xfId="12969" xr:uid="{00000000-0005-0000-0000-00004C330000}"/>
    <cellStyle name="Comma 2 16" xfId="12970" xr:uid="{00000000-0005-0000-0000-00004D330000}"/>
    <cellStyle name="Comma 2 2" xfId="15" xr:uid="{00000000-0005-0000-0000-00004E330000}"/>
    <cellStyle name="Comma 2 2 2" xfId="12971" xr:uid="{00000000-0005-0000-0000-00004F330000}"/>
    <cellStyle name="Comma 2 2 2 2" xfId="12972" xr:uid="{00000000-0005-0000-0000-000050330000}"/>
    <cellStyle name="Comma 2 2 2 2 2" xfId="12973" xr:uid="{00000000-0005-0000-0000-000051330000}"/>
    <cellStyle name="Comma 2 2 2 2 2 2" xfId="12974" xr:uid="{00000000-0005-0000-0000-000052330000}"/>
    <cellStyle name="Comma 2 2 2 2 2 2 2" xfId="12975" xr:uid="{00000000-0005-0000-0000-000053330000}"/>
    <cellStyle name="Comma 2 2 2 2 2 2 2 2" xfId="12976" xr:uid="{00000000-0005-0000-0000-000054330000}"/>
    <cellStyle name="Comma 2 2 2 2 2 2 3" xfId="12977" xr:uid="{00000000-0005-0000-0000-000055330000}"/>
    <cellStyle name="Comma 2 2 2 2 2 3" xfId="12978" xr:uid="{00000000-0005-0000-0000-000056330000}"/>
    <cellStyle name="Comma 2 2 2 2 2 3 2" xfId="12979" xr:uid="{00000000-0005-0000-0000-000057330000}"/>
    <cellStyle name="Comma 2 2 2 2 3" xfId="12980" xr:uid="{00000000-0005-0000-0000-000058330000}"/>
    <cellStyle name="Comma 2 2 2 2 4" xfId="12981" xr:uid="{00000000-0005-0000-0000-000059330000}"/>
    <cellStyle name="Comma 2 2 2 2 4 2" xfId="12982" xr:uid="{00000000-0005-0000-0000-00005A330000}"/>
    <cellStyle name="Comma 2 2 2 3" xfId="12983" xr:uid="{00000000-0005-0000-0000-00005B330000}"/>
    <cellStyle name="Comma 2 2 2 3 2" xfId="12984" xr:uid="{00000000-0005-0000-0000-00005C330000}"/>
    <cellStyle name="Comma 2 2 2 4" xfId="12985" xr:uid="{00000000-0005-0000-0000-00005D330000}"/>
    <cellStyle name="Comma 2 2 2 4 2" xfId="12986" xr:uid="{00000000-0005-0000-0000-00005E330000}"/>
    <cellStyle name="Comma 2 2 3" xfId="12987" xr:uid="{00000000-0005-0000-0000-00005F330000}"/>
    <cellStyle name="Comma 2 2 4" xfId="12988" xr:uid="{00000000-0005-0000-0000-000060330000}"/>
    <cellStyle name="Comma 2 2 5" xfId="12989" xr:uid="{00000000-0005-0000-0000-000061330000}"/>
    <cellStyle name="Comma 2 2 5 2" xfId="12990" xr:uid="{00000000-0005-0000-0000-000062330000}"/>
    <cellStyle name="Comma 2 2 6" xfId="12991" xr:uid="{00000000-0005-0000-0000-000063330000}"/>
    <cellStyle name="Comma 2 2 6 2" xfId="12992" xr:uid="{00000000-0005-0000-0000-000064330000}"/>
    <cellStyle name="Comma 2 2 7" xfId="12993" xr:uid="{00000000-0005-0000-0000-000065330000}"/>
    <cellStyle name="Comma 2 3" xfId="14" xr:uid="{00000000-0005-0000-0000-000066330000}"/>
    <cellStyle name="Comma 2 4" xfId="12994" xr:uid="{00000000-0005-0000-0000-000067330000}"/>
    <cellStyle name="Comma 2 4 2" xfId="12995" xr:uid="{00000000-0005-0000-0000-000068330000}"/>
    <cellStyle name="Comma 2 4 3" xfId="12996" xr:uid="{00000000-0005-0000-0000-000069330000}"/>
    <cellStyle name="Comma 2 5" xfId="12997" xr:uid="{00000000-0005-0000-0000-00006A330000}"/>
    <cellStyle name="Comma 2 5 2" xfId="12998" xr:uid="{00000000-0005-0000-0000-00006B330000}"/>
    <cellStyle name="Comma 2 5 3" xfId="12999" xr:uid="{00000000-0005-0000-0000-00006C330000}"/>
    <cellStyle name="Comma 2 6" xfId="13000" xr:uid="{00000000-0005-0000-0000-00006D330000}"/>
    <cellStyle name="Comma 2 7" xfId="11" xr:uid="{00000000-0005-0000-0000-00006E330000}"/>
    <cellStyle name="Comma 2 7 2" xfId="13001" xr:uid="{00000000-0005-0000-0000-00006F330000}"/>
    <cellStyle name="Comma 2 8" xfId="13002" xr:uid="{00000000-0005-0000-0000-000070330000}"/>
    <cellStyle name="Comma 2 8 2" xfId="13003" xr:uid="{00000000-0005-0000-0000-000071330000}"/>
    <cellStyle name="Comma 2 8 3" xfId="13004" xr:uid="{00000000-0005-0000-0000-000072330000}"/>
    <cellStyle name="Comma 2 8 3 2" xfId="13005" xr:uid="{00000000-0005-0000-0000-000073330000}"/>
    <cellStyle name="Comma 2 8 3 2 2" xfId="13006" xr:uid="{00000000-0005-0000-0000-000074330000}"/>
    <cellStyle name="Comma 2 8 3 3" xfId="13007" xr:uid="{00000000-0005-0000-0000-000075330000}"/>
    <cellStyle name="Comma 2 8 4" xfId="13008" xr:uid="{00000000-0005-0000-0000-000076330000}"/>
    <cellStyle name="Comma 2 8 4 2" xfId="13009" xr:uid="{00000000-0005-0000-0000-000077330000}"/>
    <cellStyle name="Comma 2 8 5" xfId="13010" xr:uid="{00000000-0005-0000-0000-000078330000}"/>
    <cellStyle name="Comma 2 9" xfId="13011" xr:uid="{00000000-0005-0000-0000-000079330000}"/>
    <cellStyle name="Comma 2_Est Dec 09_final_22.01.10 for sectoral volumes" xfId="13012" xr:uid="{00000000-0005-0000-0000-00007A330000}"/>
    <cellStyle name="Comma 20" xfId="13013" xr:uid="{00000000-0005-0000-0000-00007B330000}"/>
    <cellStyle name="Comma 204" xfId="15621" xr:uid="{00000000-0005-0000-0000-00007C330000}"/>
    <cellStyle name="Comma 21" xfId="13014" xr:uid="{00000000-0005-0000-0000-00007D330000}"/>
    <cellStyle name="Comma 22" xfId="25" xr:uid="{00000000-0005-0000-0000-00007E330000}"/>
    <cellStyle name="Comma 23" xfId="13015" xr:uid="{00000000-0005-0000-0000-00007F330000}"/>
    <cellStyle name="Comma 24" xfId="13016" xr:uid="{00000000-0005-0000-0000-000080330000}"/>
    <cellStyle name="Comma 24 2" xfId="15647" xr:uid="{00000000-0005-0000-0000-000081330000}"/>
    <cellStyle name="Comma 25" xfId="15446" xr:uid="{00000000-0005-0000-0000-000082330000}"/>
    <cellStyle name="Comma 26" xfId="15624" xr:uid="{00000000-0005-0000-0000-000083330000}"/>
    <cellStyle name="Comma 27" xfId="15651" xr:uid="{00000000-0005-0000-0000-000084330000}"/>
    <cellStyle name="Comma 28" xfId="15667" xr:uid="{00000000-0005-0000-0000-000085330000}"/>
    <cellStyle name="Comma 29" xfId="15653" xr:uid="{00000000-0005-0000-0000-000086330000}"/>
    <cellStyle name="Comma 3" xfId="4" xr:uid="{00000000-0005-0000-0000-000087330000}"/>
    <cellStyle name="Comma 3 2" xfId="13017" xr:uid="{00000000-0005-0000-0000-000088330000}"/>
    <cellStyle name="Comma 3 2 2" xfId="15628" xr:uid="{00000000-0005-0000-0000-000089330000}"/>
    <cellStyle name="Comma 3 3" xfId="13018" xr:uid="{00000000-0005-0000-0000-00008A330000}"/>
    <cellStyle name="Comma 3 4" xfId="15627" xr:uid="{00000000-0005-0000-0000-00008B330000}"/>
    <cellStyle name="Comma 30" xfId="15665" xr:uid="{00000000-0005-0000-0000-00008C330000}"/>
    <cellStyle name="Comma 31" xfId="15668" xr:uid="{00000000-0005-0000-0000-00008D330000}"/>
    <cellStyle name="Comma 32" xfId="15675" xr:uid="{00000000-0005-0000-0000-00008E330000}"/>
    <cellStyle name="Comma 33" xfId="15681" xr:uid="{00000000-0005-0000-0000-00008F330000}"/>
    <cellStyle name="Comma 34" xfId="15669" xr:uid="{00000000-0005-0000-0000-000090330000}"/>
    <cellStyle name="Comma 35" xfId="15670" xr:uid="{00000000-0005-0000-0000-000091330000}"/>
    <cellStyle name="Comma 36" xfId="15664" xr:uid="{00000000-0005-0000-0000-000092330000}"/>
    <cellStyle name="Comma 37" xfId="15652" xr:uid="{00000000-0005-0000-0000-000093330000}"/>
    <cellStyle name="Comma 38" xfId="15676" xr:uid="{00000000-0005-0000-0000-000094330000}"/>
    <cellStyle name="Comma 4" xfId="20" xr:uid="{00000000-0005-0000-0000-000095330000}"/>
    <cellStyle name="Comma 4 2" xfId="13019" xr:uid="{00000000-0005-0000-0000-000096330000}"/>
    <cellStyle name="Comma 4 2 2" xfId="13020" xr:uid="{00000000-0005-0000-0000-000097330000}"/>
    <cellStyle name="Comma 4 2 2 2" xfId="13021" xr:uid="{00000000-0005-0000-0000-000098330000}"/>
    <cellStyle name="Comma 4 2 2 2 2" xfId="13022" xr:uid="{00000000-0005-0000-0000-000099330000}"/>
    <cellStyle name="Comma 4 2 2 3" xfId="13023" xr:uid="{00000000-0005-0000-0000-00009A330000}"/>
    <cellStyle name="Comma 4 2 3" xfId="13024" xr:uid="{00000000-0005-0000-0000-00009B330000}"/>
    <cellStyle name="Comma 4 2 3 2" xfId="13025" xr:uid="{00000000-0005-0000-0000-00009C330000}"/>
    <cellStyle name="Comma 4 2 4" xfId="13026" xr:uid="{00000000-0005-0000-0000-00009D330000}"/>
    <cellStyle name="Comma 4 2 4 2" xfId="15447" xr:uid="{00000000-0005-0000-0000-00009E330000}"/>
    <cellStyle name="Comma 4 3" xfId="21" xr:uid="{00000000-0005-0000-0000-00009F330000}"/>
    <cellStyle name="Comma 4 4" xfId="15629" xr:uid="{00000000-0005-0000-0000-0000A0330000}"/>
    <cellStyle name="Comma 4 5" xfId="15655" xr:uid="{00000000-0005-0000-0000-0000A1330000}"/>
    <cellStyle name="Comma 5" xfId="16" xr:uid="{00000000-0005-0000-0000-0000A2330000}"/>
    <cellStyle name="Comma 5 2" xfId="13027" xr:uid="{00000000-0005-0000-0000-0000A3330000}"/>
    <cellStyle name="Comma 5 2 2" xfId="15631" xr:uid="{00000000-0005-0000-0000-0000A4330000}"/>
    <cellStyle name="Comma 5 2 3" xfId="15657" xr:uid="{00000000-0005-0000-0000-0000A5330000}"/>
    <cellStyle name="Comma 5 3" xfId="13028" xr:uid="{00000000-0005-0000-0000-0000A6330000}"/>
    <cellStyle name="Comma 5 3 2" xfId="13029" xr:uid="{00000000-0005-0000-0000-0000A7330000}"/>
    <cellStyle name="Comma 5 3 3" xfId="13030" xr:uid="{00000000-0005-0000-0000-0000A8330000}"/>
    <cellStyle name="Comma 5 4" xfId="15630" xr:uid="{00000000-0005-0000-0000-0000A9330000}"/>
    <cellStyle name="Comma 5 5" xfId="15656" xr:uid="{00000000-0005-0000-0000-0000AA330000}"/>
    <cellStyle name="Comma 51" xfId="13031" xr:uid="{00000000-0005-0000-0000-0000AB330000}"/>
    <cellStyle name="Comma 51 2" xfId="13032" xr:uid="{00000000-0005-0000-0000-0000AC330000}"/>
    <cellStyle name="Comma 6" xfId="24" xr:uid="{00000000-0005-0000-0000-0000AD330000}"/>
    <cellStyle name="Comma 6 2" xfId="13033" xr:uid="{00000000-0005-0000-0000-0000AE330000}"/>
    <cellStyle name="Comma 6 3" xfId="13034" xr:uid="{00000000-0005-0000-0000-0000AF330000}"/>
    <cellStyle name="Comma 6 4" xfId="15632" xr:uid="{00000000-0005-0000-0000-0000B0330000}"/>
    <cellStyle name="Comma 7" xfId="13035" xr:uid="{00000000-0005-0000-0000-0000B1330000}"/>
    <cellStyle name="Comma 7 2" xfId="13036" xr:uid="{00000000-0005-0000-0000-0000B2330000}"/>
    <cellStyle name="Comma 7 2 2" xfId="13037" xr:uid="{00000000-0005-0000-0000-0000B3330000}"/>
    <cellStyle name="Comma 7 2 2 2" xfId="13038" xr:uid="{00000000-0005-0000-0000-0000B4330000}"/>
    <cellStyle name="Comma 7 2 3" xfId="13039" xr:uid="{00000000-0005-0000-0000-0000B5330000}"/>
    <cellStyle name="Comma 7 3" xfId="13040" xr:uid="{00000000-0005-0000-0000-0000B6330000}"/>
    <cellStyle name="Comma 7 3 2" xfId="13041" xr:uid="{00000000-0005-0000-0000-0000B7330000}"/>
    <cellStyle name="Comma 7 4" xfId="13042" xr:uid="{00000000-0005-0000-0000-0000B8330000}"/>
    <cellStyle name="Comma 7 5" xfId="15633" xr:uid="{00000000-0005-0000-0000-0000B9330000}"/>
    <cellStyle name="Comma 8" xfId="13043" xr:uid="{00000000-0005-0000-0000-0000BA330000}"/>
    <cellStyle name="Comma 8 2" xfId="15634" xr:uid="{00000000-0005-0000-0000-0000BB330000}"/>
    <cellStyle name="Comma 8 3" xfId="15659" xr:uid="{00000000-0005-0000-0000-0000BC330000}"/>
    <cellStyle name="Comma 9" xfId="13044" xr:uid="{00000000-0005-0000-0000-0000BD330000}"/>
    <cellStyle name="Comma 9 2" xfId="13045" xr:uid="{00000000-0005-0000-0000-0000BE330000}"/>
    <cellStyle name="Comma 9 3" xfId="13046" xr:uid="{00000000-0005-0000-0000-0000BF330000}"/>
    <cellStyle name="Comma 9 3 2" xfId="13047" xr:uid="{00000000-0005-0000-0000-0000C0330000}"/>
    <cellStyle name="Comma 9 3 2 2" xfId="13048" xr:uid="{00000000-0005-0000-0000-0000C1330000}"/>
    <cellStyle name="Comma 9 3 3" xfId="13049" xr:uid="{00000000-0005-0000-0000-0000C2330000}"/>
    <cellStyle name="Comma 9 4" xfId="13050" xr:uid="{00000000-0005-0000-0000-0000C3330000}"/>
    <cellStyle name="Comma 9 4 2" xfId="13051" xr:uid="{00000000-0005-0000-0000-0000C4330000}"/>
    <cellStyle name="Comma 9 5" xfId="13052" xr:uid="{00000000-0005-0000-0000-0000C5330000}"/>
    <cellStyle name="Comma 9 6" xfId="15635" xr:uid="{00000000-0005-0000-0000-0000C6330000}"/>
    <cellStyle name="Comma 9 7" xfId="15660" xr:uid="{00000000-0005-0000-0000-0000C7330000}"/>
    <cellStyle name="Currency [00]" xfId="15448" xr:uid="{00000000-0005-0000-0000-0000C8330000}"/>
    <cellStyle name="Currency 2" xfId="15636" xr:uid="{00000000-0005-0000-0000-0000C9330000}"/>
    <cellStyle name="Currency 2 2" xfId="15637" xr:uid="{00000000-0005-0000-0000-0000CA330000}"/>
    <cellStyle name="Currency 3" xfId="15638" xr:uid="{00000000-0005-0000-0000-0000CB330000}"/>
    <cellStyle name="Currency 3 2" xfId="15639" xr:uid="{00000000-0005-0000-0000-0000CC330000}"/>
    <cellStyle name="Currency(DM)" xfId="15449" xr:uid="{00000000-0005-0000-0000-0000CD330000}"/>
    <cellStyle name="Currency(UK)" xfId="15450" xr:uid="{00000000-0005-0000-0000-0000CE330000}"/>
    <cellStyle name="Custom - Style8" xfId="13" xr:uid="{00000000-0005-0000-0000-0000CF330000}"/>
    <cellStyle name="Dark" xfId="15451" xr:uid="{00000000-0005-0000-0000-0000D0330000}"/>
    <cellStyle name="Dark 2" xfId="15452" xr:uid="{00000000-0005-0000-0000-0000D1330000}"/>
    <cellStyle name="date" xfId="15453" xr:uid="{00000000-0005-0000-0000-0000D2330000}"/>
    <cellStyle name="Date Short" xfId="15454" xr:uid="{00000000-0005-0000-0000-0000D3330000}"/>
    <cellStyle name="Date Short 2" xfId="15455" xr:uid="{00000000-0005-0000-0000-0000D4330000}"/>
    <cellStyle name="Datum" xfId="15456" xr:uid="{00000000-0005-0000-0000-0000D5330000}"/>
    <cellStyle name="Datum(text)" xfId="15457" xr:uid="{00000000-0005-0000-0000-0000D6330000}"/>
    <cellStyle name="DELTA" xfId="15458" xr:uid="{00000000-0005-0000-0000-0000D7330000}"/>
    <cellStyle name="Dezimal (4)" xfId="15459" xr:uid="{00000000-0005-0000-0000-0000D8330000}"/>
    <cellStyle name="Dezimal (6)" xfId="15460" xr:uid="{00000000-0005-0000-0000-0000D9330000}"/>
    <cellStyle name="Dezimal [0]_5.6" xfId="15461" xr:uid="{00000000-0005-0000-0000-0000DA330000}"/>
    <cellStyle name="Dezimal_5.6" xfId="15462" xr:uid="{00000000-0005-0000-0000-0000DB330000}"/>
    <cellStyle name="Dollars" xfId="15463" xr:uid="{00000000-0005-0000-0000-0000DC330000}"/>
    <cellStyle name="Enter Currency (0)" xfId="15464" xr:uid="{00000000-0005-0000-0000-0000DD330000}"/>
    <cellStyle name="Enter Currency (2)" xfId="15465" xr:uid="{00000000-0005-0000-0000-0000DE330000}"/>
    <cellStyle name="Enter Units (0)" xfId="15466" xr:uid="{00000000-0005-0000-0000-0000DF330000}"/>
    <cellStyle name="Enter Units (1)" xfId="15467" xr:uid="{00000000-0005-0000-0000-0000E0330000}"/>
    <cellStyle name="Enter Units (2)" xfId="15468" xr:uid="{00000000-0005-0000-0000-0000E1330000}"/>
    <cellStyle name="Euro" xfId="13053" xr:uid="{00000000-0005-0000-0000-0000E2330000}"/>
    <cellStyle name="Explanatory Text 2" xfId="13054" xr:uid="{00000000-0005-0000-0000-0000E3330000}"/>
    <cellStyle name="Explanatory Text 2 2" xfId="13055" xr:uid="{00000000-0005-0000-0000-0000E4330000}"/>
    <cellStyle name="Explanatory Text 3" xfId="13056" xr:uid="{00000000-0005-0000-0000-0000E5330000}"/>
    <cellStyle name="Explanatory Text 4" xfId="13057" xr:uid="{00000000-0005-0000-0000-0000E6330000}"/>
    <cellStyle name="Explanatory Text 5" xfId="13058" xr:uid="{00000000-0005-0000-0000-0000E7330000}"/>
    <cellStyle name="FDC-Pos" xfId="15469" xr:uid="{00000000-0005-0000-0000-0000E8330000}"/>
    <cellStyle name="Fixed" xfId="15470" xr:uid="{00000000-0005-0000-0000-0000E9330000}"/>
    <cellStyle name="FORM" xfId="15471" xr:uid="{00000000-0005-0000-0000-0000EA330000}"/>
    <cellStyle name="Form-name" xfId="15472" xr:uid="{00000000-0005-0000-0000-0000EB330000}"/>
    <cellStyle name="Form-name 2" xfId="15473" xr:uid="{00000000-0005-0000-0000-0000EC330000}"/>
    <cellStyle name="Form-nr" xfId="15474" xr:uid="{00000000-0005-0000-0000-0000ED330000}"/>
    <cellStyle name="Form-nr 2" xfId="15475" xr:uid="{00000000-0005-0000-0000-0000EE330000}"/>
    <cellStyle name="GL_Check" xfId="13059" xr:uid="{00000000-0005-0000-0000-0000EF330000}"/>
    <cellStyle name="Good 2" xfId="13060" xr:uid="{00000000-0005-0000-0000-0000F0330000}"/>
    <cellStyle name="Good 2 2" xfId="13061" xr:uid="{00000000-0005-0000-0000-0000F1330000}"/>
    <cellStyle name="Good 3" xfId="13062" xr:uid="{00000000-0005-0000-0000-0000F2330000}"/>
    <cellStyle name="Good 4" xfId="13063" xr:uid="{00000000-0005-0000-0000-0000F3330000}"/>
    <cellStyle name="Good 5" xfId="13064" xr:uid="{00000000-0005-0000-0000-0000F4330000}"/>
    <cellStyle name="Grand_Total" xfId="13065" xr:uid="{00000000-0005-0000-0000-0000F5330000}"/>
    <cellStyle name="Grey" xfId="15476" xr:uid="{00000000-0005-0000-0000-0000F6330000}"/>
    <cellStyle name="Grey 2" xfId="15477" xr:uid="{00000000-0005-0000-0000-0000F7330000}"/>
    <cellStyle name="HEADER" xfId="15478" xr:uid="{00000000-0005-0000-0000-0000F8330000}"/>
    <cellStyle name="Header1" xfId="15479" xr:uid="{00000000-0005-0000-0000-0000F9330000}"/>
    <cellStyle name="Header2" xfId="15480" xr:uid="{00000000-0005-0000-0000-0000FA330000}"/>
    <cellStyle name="Heading 1 2" xfId="13066" xr:uid="{00000000-0005-0000-0000-0000FB330000}"/>
    <cellStyle name="Heading 1 2 2" xfId="13067" xr:uid="{00000000-0005-0000-0000-0000FC330000}"/>
    <cellStyle name="Heading 1 3" xfId="13068" xr:uid="{00000000-0005-0000-0000-0000FD330000}"/>
    <cellStyle name="Heading 2 2" xfId="13069" xr:uid="{00000000-0005-0000-0000-0000FE330000}"/>
    <cellStyle name="Heading 2 2 2" xfId="13070" xr:uid="{00000000-0005-0000-0000-0000FF330000}"/>
    <cellStyle name="Heading 2 3" xfId="13071" xr:uid="{00000000-0005-0000-0000-000000340000}"/>
    <cellStyle name="Heading 3 2" xfId="13072" xr:uid="{00000000-0005-0000-0000-000001340000}"/>
    <cellStyle name="Heading 3 2 2" xfId="13073" xr:uid="{00000000-0005-0000-0000-000002340000}"/>
    <cellStyle name="Heading 3 3" xfId="13074" xr:uid="{00000000-0005-0000-0000-000003340000}"/>
    <cellStyle name="Heading 4 2" xfId="13075" xr:uid="{00000000-0005-0000-0000-000004340000}"/>
    <cellStyle name="Heading 4 2 2" xfId="13076" xr:uid="{00000000-0005-0000-0000-000005340000}"/>
    <cellStyle name="Heading 4 3" xfId="13077" xr:uid="{00000000-0005-0000-0000-000006340000}"/>
    <cellStyle name="Heading1" xfId="13078" xr:uid="{00000000-0005-0000-0000-000007340000}"/>
    <cellStyle name="Heading2" xfId="13079" xr:uid="{00000000-0005-0000-0000-000008340000}"/>
    <cellStyle name="Heading2 2" xfId="13080" xr:uid="{00000000-0005-0000-0000-000009340000}"/>
    <cellStyle name="Heading2 3" xfId="13081" xr:uid="{00000000-0005-0000-0000-00000A340000}"/>
    <cellStyle name="Heading3" xfId="13082" xr:uid="{00000000-0005-0000-0000-00000B340000}"/>
    <cellStyle name="Hyperlink" xfId="15695" builtinId="8"/>
    <cellStyle name="Hyperlink 2" xfId="13083" xr:uid="{00000000-0005-0000-0000-00000C340000}"/>
    <cellStyle name="Hyperlink 3" xfId="13084" xr:uid="{00000000-0005-0000-0000-00000D340000}"/>
    <cellStyle name="Hyperlink 4" xfId="15481" xr:uid="{00000000-0005-0000-0000-00000E340000}"/>
    <cellStyle name="Indian Amount" xfId="15482" xr:uid="{00000000-0005-0000-0000-00000F340000}"/>
    <cellStyle name="Input [yellow]" xfId="15483" xr:uid="{00000000-0005-0000-0000-000010340000}"/>
    <cellStyle name="Input [yellow] 2" xfId="15484" xr:uid="{00000000-0005-0000-0000-000011340000}"/>
    <cellStyle name="Input 2" xfId="13085" xr:uid="{00000000-0005-0000-0000-000012340000}"/>
    <cellStyle name="Input 2 2" xfId="13086" xr:uid="{00000000-0005-0000-0000-000013340000}"/>
    <cellStyle name="Input 3" xfId="13087" xr:uid="{00000000-0005-0000-0000-000014340000}"/>
    <cellStyle name="Input 4" xfId="13088" xr:uid="{00000000-0005-0000-0000-000015340000}"/>
    <cellStyle name="Input 5" xfId="13089" xr:uid="{00000000-0005-0000-0000-000016340000}"/>
    <cellStyle name="INR" xfId="15485" xr:uid="{00000000-0005-0000-0000-000017340000}"/>
    <cellStyle name="inr.ps" xfId="15486" xr:uid="{00000000-0005-0000-0000-000018340000}"/>
    <cellStyle name="INR_Consolidated (Opening)" xfId="15487" xr:uid="{00000000-0005-0000-0000-000019340000}"/>
    <cellStyle name="KGName" xfId="15488" xr:uid="{00000000-0005-0000-0000-00001A340000}"/>
    <cellStyle name="KGName 2" xfId="15489" xr:uid="{00000000-0005-0000-0000-00001B340000}"/>
    <cellStyle name="KG-Nr" xfId="15490" xr:uid="{00000000-0005-0000-0000-00001C340000}"/>
    <cellStyle name="KG-Nr 2" xfId="15491" xr:uid="{00000000-0005-0000-0000-00001D340000}"/>
    <cellStyle name="Kol.-Titel" xfId="15492" xr:uid="{00000000-0005-0000-0000-00001E340000}"/>
    <cellStyle name="Kol.-Titel 2" xfId="15493" xr:uid="{00000000-0005-0000-0000-00001F340000}"/>
    <cellStyle name="Linie" xfId="15494" xr:uid="{00000000-0005-0000-0000-000020340000}"/>
    <cellStyle name="Linie 2" xfId="15495" xr:uid="{00000000-0005-0000-0000-000021340000}"/>
    <cellStyle name="Linie-nr" xfId="15496" xr:uid="{00000000-0005-0000-0000-000022340000}"/>
    <cellStyle name="Link Currency (0)" xfId="15497" xr:uid="{00000000-0005-0000-0000-000023340000}"/>
    <cellStyle name="Link Currency (2)" xfId="15498" xr:uid="{00000000-0005-0000-0000-000024340000}"/>
    <cellStyle name="Link Units (0)" xfId="15499" xr:uid="{00000000-0005-0000-0000-000025340000}"/>
    <cellStyle name="Link Units (1)" xfId="15500" xr:uid="{00000000-0005-0000-0000-000026340000}"/>
    <cellStyle name="Link Units (2)" xfId="15501" xr:uid="{00000000-0005-0000-0000-000027340000}"/>
    <cellStyle name="Linked Cell 2" xfId="13090" xr:uid="{00000000-0005-0000-0000-000028340000}"/>
    <cellStyle name="Linked Cell 2 2" xfId="13091" xr:uid="{00000000-0005-0000-0000-000029340000}"/>
    <cellStyle name="Linked Cell 3" xfId="13092" xr:uid="{00000000-0005-0000-0000-00002A340000}"/>
    <cellStyle name="Linked Cell 4" xfId="13093" xr:uid="{00000000-0005-0000-0000-00002B340000}"/>
    <cellStyle name="Linked Cell 5" xfId="13094" xr:uid="{00000000-0005-0000-0000-00002C340000}"/>
    <cellStyle name="Milliers [0]_~0396403" xfId="15502" xr:uid="{00000000-0005-0000-0000-00002D340000}"/>
    <cellStyle name="Milliers_~0396403" xfId="15503" xr:uid="{00000000-0005-0000-0000-00002E340000}"/>
    <cellStyle name="Monétaire [0]_~0396403" xfId="15504" xr:uid="{00000000-0005-0000-0000-00002F340000}"/>
    <cellStyle name="Monétaire_~0396403" xfId="15505" xr:uid="{00000000-0005-0000-0000-000030340000}"/>
    <cellStyle name="Neutral 2" xfId="13095" xr:uid="{00000000-0005-0000-0000-000031340000}"/>
    <cellStyle name="Neutral 2 2" xfId="13096" xr:uid="{00000000-0005-0000-0000-000032340000}"/>
    <cellStyle name="Neutral 3" xfId="13097" xr:uid="{00000000-0005-0000-0000-000033340000}"/>
    <cellStyle name="Neutral 4" xfId="13098" xr:uid="{00000000-0005-0000-0000-000034340000}"/>
    <cellStyle name="Neutral 5" xfId="13099" xr:uid="{00000000-0005-0000-0000-000035340000}"/>
    <cellStyle name="no dec" xfId="15506" xr:uid="{00000000-0005-0000-0000-000036340000}"/>
    <cellStyle name="Norma,_4441-THANA MAT" xfId="15507" xr:uid="{00000000-0005-0000-0000-000037340000}"/>
    <cellStyle name="Normal" xfId="0" builtinId="0"/>
    <cellStyle name="Normal - Style1" xfId="15267" xr:uid="{00000000-0005-0000-0000-000039340000}"/>
    <cellStyle name="Normal 10" xfId="13100" xr:uid="{00000000-0005-0000-0000-00003A340000}"/>
    <cellStyle name="Normal 10 2" xfId="13101" xr:uid="{00000000-0005-0000-0000-00003B340000}"/>
    <cellStyle name="Normal 10 2 2" xfId="13102" xr:uid="{00000000-0005-0000-0000-00003C340000}"/>
    <cellStyle name="Normal 10 2 2 2" xfId="13103" xr:uid="{00000000-0005-0000-0000-00003D340000}"/>
    <cellStyle name="Normal 10 2 3" xfId="13104" xr:uid="{00000000-0005-0000-0000-00003E340000}"/>
    <cellStyle name="Normal 10 3" xfId="13105" xr:uid="{00000000-0005-0000-0000-00003F340000}"/>
    <cellStyle name="Normal 10 3 2" xfId="13106" xr:uid="{00000000-0005-0000-0000-000040340000}"/>
    <cellStyle name="Normal 10 4" xfId="13107" xr:uid="{00000000-0005-0000-0000-000041340000}"/>
    <cellStyle name="Normal 10 5" xfId="13108" xr:uid="{00000000-0005-0000-0000-000042340000}"/>
    <cellStyle name="Normal 11" xfId="13109" xr:uid="{00000000-0005-0000-0000-000043340000}"/>
    <cellStyle name="Normal 11 2" xfId="13110" xr:uid="{00000000-0005-0000-0000-000044340000}"/>
    <cellStyle name="Normal 11 2 2" xfId="13111" xr:uid="{00000000-0005-0000-0000-000045340000}"/>
    <cellStyle name="Normal 11 2 2 2" xfId="13112" xr:uid="{00000000-0005-0000-0000-000046340000}"/>
    <cellStyle name="Normal 11 2 3" xfId="13113" xr:uid="{00000000-0005-0000-0000-000047340000}"/>
    <cellStyle name="Normal 11 3" xfId="13114" xr:uid="{00000000-0005-0000-0000-000048340000}"/>
    <cellStyle name="Normal 11 3 2" xfId="13115" xr:uid="{00000000-0005-0000-0000-000049340000}"/>
    <cellStyle name="Normal 11 4" xfId="13116" xr:uid="{00000000-0005-0000-0000-00004A340000}"/>
    <cellStyle name="Normal 11 5" xfId="15626" xr:uid="{00000000-0005-0000-0000-00004B340000}"/>
    <cellStyle name="Normal 12" xfId="13117" xr:uid="{00000000-0005-0000-0000-00004C340000}"/>
    <cellStyle name="Normal 12 2" xfId="13118" xr:uid="{00000000-0005-0000-0000-00004D340000}"/>
    <cellStyle name="Normal 12 2 2" xfId="13119" xr:uid="{00000000-0005-0000-0000-00004E340000}"/>
    <cellStyle name="Normal 12 2 2 2" xfId="13120" xr:uid="{00000000-0005-0000-0000-00004F340000}"/>
    <cellStyle name="Normal 12 2 3" xfId="13121" xr:uid="{00000000-0005-0000-0000-000050340000}"/>
    <cellStyle name="Normal 12 3" xfId="13122" xr:uid="{00000000-0005-0000-0000-000051340000}"/>
    <cellStyle name="Normal 12 3 2" xfId="13123" xr:uid="{00000000-0005-0000-0000-000052340000}"/>
    <cellStyle name="Normal 12 4" xfId="13124" xr:uid="{00000000-0005-0000-0000-000053340000}"/>
    <cellStyle name="Normal 12 5" xfId="13125" xr:uid="{00000000-0005-0000-0000-000054340000}"/>
    <cellStyle name="Normal 12 5 2" xfId="13126" xr:uid="{00000000-0005-0000-0000-000055340000}"/>
    <cellStyle name="Normal 12 5 2 2" xfId="13127" xr:uid="{00000000-0005-0000-0000-000056340000}"/>
    <cellStyle name="Normal 12 5 3" xfId="13128" xr:uid="{00000000-0005-0000-0000-000057340000}"/>
    <cellStyle name="Normal 12 6" xfId="13129" xr:uid="{00000000-0005-0000-0000-000058340000}"/>
    <cellStyle name="Normal 12 6 2" xfId="13130" xr:uid="{00000000-0005-0000-0000-000059340000}"/>
    <cellStyle name="Normal 12 7" xfId="13131" xr:uid="{00000000-0005-0000-0000-00005A340000}"/>
    <cellStyle name="Normal 12 8" xfId="15640" xr:uid="{00000000-0005-0000-0000-00005B340000}"/>
    <cellStyle name="Normal 13" xfId="13132" xr:uid="{00000000-0005-0000-0000-00005C340000}"/>
    <cellStyle name="Normal 13 2" xfId="13133" xr:uid="{00000000-0005-0000-0000-00005D340000}"/>
    <cellStyle name="Normal 13 3" xfId="13134" xr:uid="{00000000-0005-0000-0000-00005E340000}"/>
    <cellStyle name="Normal 13 4" xfId="13135" xr:uid="{00000000-0005-0000-0000-00005F340000}"/>
    <cellStyle name="Normal 13 5" xfId="13136" xr:uid="{00000000-0005-0000-0000-000060340000}"/>
    <cellStyle name="Normal 13 5 2" xfId="13137" xr:uid="{00000000-0005-0000-0000-000061340000}"/>
    <cellStyle name="Normal 13 5 2 2" xfId="13138" xr:uid="{00000000-0005-0000-0000-000062340000}"/>
    <cellStyle name="Normal 13 5 3" xfId="13139" xr:uid="{00000000-0005-0000-0000-000063340000}"/>
    <cellStyle name="Normal 13 6" xfId="13140" xr:uid="{00000000-0005-0000-0000-000064340000}"/>
    <cellStyle name="Normal 13 6 2" xfId="13141" xr:uid="{00000000-0005-0000-0000-000065340000}"/>
    <cellStyle name="Normal 13 7" xfId="13142" xr:uid="{00000000-0005-0000-0000-000066340000}"/>
    <cellStyle name="Normal 13 8" xfId="15508" xr:uid="{00000000-0005-0000-0000-000067340000}"/>
    <cellStyle name="Normal 14" xfId="13143" xr:uid="{00000000-0005-0000-0000-000068340000}"/>
    <cellStyle name="Normal 14 2" xfId="13144" xr:uid="{00000000-0005-0000-0000-000069340000}"/>
    <cellStyle name="Normal 14 2 2" xfId="13145" xr:uid="{00000000-0005-0000-0000-00006A340000}"/>
    <cellStyle name="Normal 14 2 2 2" xfId="13146" xr:uid="{00000000-0005-0000-0000-00006B340000}"/>
    <cellStyle name="Normal 14 2 3" xfId="13147" xr:uid="{00000000-0005-0000-0000-00006C340000}"/>
    <cellStyle name="Normal 14 2 4" xfId="15672" xr:uid="{00000000-0005-0000-0000-00006D340000}"/>
    <cellStyle name="Normal 14 3" xfId="13148" xr:uid="{00000000-0005-0000-0000-00006E340000}"/>
    <cellStyle name="Normal 14 3 2" xfId="13149" xr:uid="{00000000-0005-0000-0000-00006F340000}"/>
    <cellStyle name="Normal 14 4" xfId="13150" xr:uid="{00000000-0005-0000-0000-000070340000}"/>
    <cellStyle name="Normal 14 5" xfId="13151" xr:uid="{00000000-0005-0000-0000-000071340000}"/>
    <cellStyle name="Normal 14 5 2" xfId="13152" xr:uid="{00000000-0005-0000-0000-000072340000}"/>
    <cellStyle name="Normal 14 5 3" xfId="13153" xr:uid="{00000000-0005-0000-0000-000073340000}"/>
    <cellStyle name="Normal 14 6" xfId="13154" xr:uid="{00000000-0005-0000-0000-000074340000}"/>
    <cellStyle name="Normal 15" xfId="13155" xr:uid="{00000000-0005-0000-0000-000075340000}"/>
    <cellStyle name="Normal 15 2" xfId="13156" xr:uid="{00000000-0005-0000-0000-000076340000}"/>
    <cellStyle name="Normal 15 2 2" xfId="13157" xr:uid="{00000000-0005-0000-0000-000077340000}"/>
    <cellStyle name="Normal 15 2 2 2" xfId="13158" xr:uid="{00000000-0005-0000-0000-000078340000}"/>
    <cellStyle name="Normal 15 2 3" xfId="13159" xr:uid="{00000000-0005-0000-0000-000079340000}"/>
    <cellStyle name="Normal 15 2 4" xfId="13160" xr:uid="{00000000-0005-0000-0000-00007A340000}"/>
    <cellStyle name="Normal 15 3" xfId="13161" xr:uid="{00000000-0005-0000-0000-00007B340000}"/>
    <cellStyle name="Normal 15 3 2" xfId="13162" xr:uid="{00000000-0005-0000-0000-00007C340000}"/>
    <cellStyle name="Normal 15 4" xfId="13163" xr:uid="{00000000-0005-0000-0000-00007D340000}"/>
    <cellStyle name="Normal 16" xfId="13164" xr:uid="{00000000-0005-0000-0000-00007E340000}"/>
    <cellStyle name="Normal 16 2" xfId="13165" xr:uid="{00000000-0005-0000-0000-00007F340000}"/>
    <cellStyle name="Normal 16 2 2" xfId="13166" xr:uid="{00000000-0005-0000-0000-000080340000}"/>
    <cellStyle name="Normal 16 2 2 2" xfId="13167" xr:uid="{00000000-0005-0000-0000-000081340000}"/>
    <cellStyle name="Normal 16 2 2 2 2" xfId="13168" xr:uid="{00000000-0005-0000-0000-000082340000}"/>
    <cellStyle name="Normal 16 2 2 3" xfId="13169" xr:uid="{00000000-0005-0000-0000-000083340000}"/>
    <cellStyle name="Normal 16 2 3" xfId="13170" xr:uid="{00000000-0005-0000-0000-000084340000}"/>
    <cellStyle name="Normal 16 2 3 2" xfId="13171" xr:uid="{00000000-0005-0000-0000-000085340000}"/>
    <cellStyle name="Normal 16 2 4" xfId="13172" xr:uid="{00000000-0005-0000-0000-000086340000}"/>
    <cellStyle name="Normal 16 3" xfId="13173" xr:uid="{00000000-0005-0000-0000-000087340000}"/>
    <cellStyle name="Normal 16 3 2" xfId="13174" xr:uid="{00000000-0005-0000-0000-000088340000}"/>
    <cellStyle name="Normal 16 4" xfId="13175" xr:uid="{00000000-0005-0000-0000-000089340000}"/>
    <cellStyle name="Normal 16 5" xfId="15674" xr:uid="{00000000-0005-0000-0000-00008A340000}"/>
    <cellStyle name="Normal 17" xfId="13176" xr:uid="{00000000-0005-0000-0000-00008B340000}"/>
    <cellStyle name="Normal 17 10" xfId="13177" xr:uid="{00000000-0005-0000-0000-00008C340000}"/>
    <cellStyle name="Normal 17 10 2" xfId="13178" xr:uid="{00000000-0005-0000-0000-00008D340000}"/>
    <cellStyle name="Normal 17 11" xfId="13179" xr:uid="{00000000-0005-0000-0000-00008E340000}"/>
    <cellStyle name="Normal 17 11 2" xfId="13180" xr:uid="{00000000-0005-0000-0000-00008F340000}"/>
    <cellStyle name="Normal 17 12" xfId="13181" xr:uid="{00000000-0005-0000-0000-000090340000}"/>
    <cellStyle name="Normal 17 13" xfId="13182" xr:uid="{00000000-0005-0000-0000-000091340000}"/>
    <cellStyle name="Normal 17 2" xfId="13183" xr:uid="{00000000-0005-0000-0000-000092340000}"/>
    <cellStyle name="Normal 17 2 2" xfId="13184" xr:uid="{00000000-0005-0000-0000-000093340000}"/>
    <cellStyle name="Normal 17 2 2 2" xfId="13185" xr:uid="{00000000-0005-0000-0000-000094340000}"/>
    <cellStyle name="Normal 17 2 2 2 2" xfId="13186" xr:uid="{00000000-0005-0000-0000-000095340000}"/>
    <cellStyle name="Normal 17 2 2 2 2 2" xfId="13187" xr:uid="{00000000-0005-0000-0000-000096340000}"/>
    <cellStyle name="Normal 17 2 2 2 2 2 2" xfId="13188" xr:uid="{00000000-0005-0000-0000-000097340000}"/>
    <cellStyle name="Normal 17 2 2 2 2 2 2 2" xfId="13189" xr:uid="{00000000-0005-0000-0000-000098340000}"/>
    <cellStyle name="Normal 17 2 2 2 2 2 2 2 2" xfId="13190" xr:uid="{00000000-0005-0000-0000-000099340000}"/>
    <cellStyle name="Normal 17 2 2 2 2 2 2 3" xfId="13191" xr:uid="{00000000-0005-0000-0000-00009A340000}"/>
    <cellStyle name="Normal 17 2 2 2 2 2 3" xfId="13192" xr:uid="{00000000-0005-0000-0000-00009B340000}"/>
    <cellStyle name="Normal 17 2 2 2 2 2 3 2" xfId="13193" xr:uid="{00000000-0005-0000-0000-00009C340000}"/>
    <cellStyle name="Normal 17 2 2 2 2 2 4" xfId="13194" xr:uid="{00000000-0005-0000-0000-00009D340000}"/>
    <cellStyle name="Normal 17 2 2 2 2 3" xfId="13195" xr:uid="{00000000-0005-0000-0000-00009E340000}"/>
    <cellStyle name="Normal 17 2 2 2 2 3 2" xfId="13196" xr:uid="{00000000-0005-0000-0000-00009F340000}"/>
    <cellStyle name="Normal 17 2 2 2 2 3 2 2" xfId="13197" xr:uid="{00000000-0005-0000-0000-0000A0340000}"/>
    <cellStyle name="Normal 17 2 2 2 2 3 3" xfId="13198" xr:uid="{00000000-0005-0000-0000-0000A1340000}"/>
    <cellStyle name="Normal 17 2 2 2 2 4" xfId="13199" xr:uid="{00000000-0005-0000-0000-0000A2340000}"/>
    <cellStyle name="Normal 17 2 2 2 2 4 2" xfId="13200" xr:uid="{00000000-0005-0000-0000-0000A3340000}"/>
    <cellStyle name="Normal 17 2 2 2 2 5" xfId="13201" xr:uid="{00000000-0005-0000-0000-0000A4340000}"/>
    <cellStyle name="Normal 17 2 2 2 3" xfId="13202" xr:uid="{00000000-0005-0000-0000-0000A5340000}"/>
    <cellStyle name="Normal 17 2 2 2 3 2" xfId="13203" xr:uid="{00000000-0005-0000-0000-0000A6340000}"/>
    <cellStyle name="Normal 17 2 2 2 3 2 2" xfId="13204" xr:uid="{00000000-0005-0000-0000-0000A7340000}"/>
    <cellStyle name="Normal 17 2 2 2 3 2 2 2" xfId="13205" xr:uid="{00000000-0005-0000-0000-0000A8340000}"/>
    <cellStyle name="Normal 17 2 2 2 3 2 2 2 2" xfId="13206" xr:uid="{00000000-0005-0000-0000-0000A9340000}"/>
    <cellStyle name="Normal 17 2 2 2 3 2 2 3" xfId="13207" xr:uid="{00000000-0005-0000-0000-0000AA340000}"/>
    <cellStyle name="Normal 17 2 2 2 3 2 3" xfId="13208" xr:uid="{00000000-0005-0000-0000-0000AB340000}"/>
    <cellStyle name="Normal 17 2 2 2 3 2 3 2" xfId="13209" xr:uid="{00000000-0005-0000-0000-0000AC340000}"/>
    <cellStyle name="Normal 17 2 2 2 3 2 4" xfId="13210" xr:uid="{00000000-0005-0000-0000-0000AD340000}"/>
    <cellStyle name="Normal 17 2 2 2 3 3" xfId="13211" xr:uid="{00000000-0005-0000-0000-0000AE340000}"/>
    <cellStyle name="Normal 17 2 2 2 3 3 2" xfId="13212" xr:uid="{00000000-0005-0000-0000-0000AF340000}"/>
    <cellStyle name="Normal 17 2 2 2 3 3 2 2" xfId="13213" xr:uid="{00000000-0005-0000-0000-0000B0340000}"/>
    <cellStyle name="Normal 17 2 2 2 3 3 3" xfId="13214" xr:uid="{00000000-0005-0000-0000-0000B1340000}"/>
    <cellStyle name="Normal 17 2 2 2 3 4" xfId="13215" xr:uid="{00000000-0005-0000-0000-0000B2340000}"/>
    <cellStyle name="Normal 17 2 2 2 3 4 2" xfId="13216" xr:uid="{00000000-0005-0000-0000-0000B3340000}"/>
    <cellStyle name="Normal 17 2 2 2 3 5" xfId="13217" xr:uid="{00000000-0005-0000-0000-0000B4340000}"/>
    <cellStyle name="Normal 17 2 2 2 4" xfId="13218" xr:uid="{00000000-0005-0000-0000-0000B5340000}"/>
    <cellStyle name="Normal 17 2 2 2 4 2" xfId="13219" xr:uid="{00000000-0005-0000-0000-0000B6340000}"/>
    <cellStyle name="Normal 17 2 2 2 4 2 2" xfId="13220" xr:uid="{00000000-0005-0000-0000-0000B7340000}"/>
    <cellStyle name="Normal 17 2 2 2 4 2 2 2" xfId="13221" xr:uid="{00000000-0005-0000-0000-0000B8340000}"/>
    <cellStyle name="Normal 17 2 2 2 4 2 3" xfId="13222" xr:uid="{00000000-0005-0000-0000-0000B9340000}"/>
    <cellStyle name="Normal 17 2 2 2 4 3" xfId="13223" xr:uid="{00000000-0005-0000-0000-0000BA340000}"/>
    <cellStyle name="Normal 17 2 2 2 4 3 2" xfId="13224" xr:uid="{00000000-0005-0000-0000-0000BB340000}"/>
    <cellStyle name="Normal 17 2 2 2 4 4" xfId="13225" xr:uid="{00000000-0005-0000-0000-0000BC340000}"/>
    <cellStyle name="Normal 17 2 2 2 5" xfId="13226" xr:uid="{00000000-0005-0000-0000-0000BD340000}"/>
    <cellStyle name="Normal 17 2 2 2 5 2" xfId="13227" xr:uid="{00000000-0005-0000-0000-0000BE340000}"/>
    <cellStyle name="Normal 17 2 2 2 5 2 2" xfId="13228" xr:uid="{00000000-0005-0000-0000-0000BF340000}"/>
    <cellStyle name="Normal 17 2 2 2 5 3" xfId="13229" xr:uid="{00000000-0005-0000-0000-0000C0340000}"/>
    <cellStyle name="Normal 17 2 2 2 6" xfId="13230" xr:uid="{00000000-0005-0000-0000-0000C1340000}"/>
    <cellStyle name="Normal 17 2 2 2 6 2" xfId="13231" xr:uid="{00000000-0005-0000-0000-0000C2340000}"/>
    <cellStyle name="Normal 17 2 2 2 7" xfId="13232" xr:uid="{00000000-0005-0000-0000-0000C3340000}"/>
    <cellStyle name="Normal 17 2 2 3" xfId="13233" xr:uid="{00000000-0005-0000-0000-0000C4340000}"/>
    <cellStyle name="Normal 17 2 2 3 2" xfId="13234" xr:uid="{00000000-0005-0000-0000-0000C5340000}"/>
    <cellStyle name="Normal 17 2 2 3 2 2" xfId="13235" xr:uid="{00000000-0005-0000-0000-0000C6340000}"/>
    <cellStyle name="Normal 17 2 2 3 2 2 2" xfId="13236" xr:uid="{00000000-0005-0000-0000-0000C7340000}"/>
    <cellStyle name="Normal 17 2 2 3 2 2 2 2" xfId="13237" xr:uid="{00000000-0005-0000-0000-0000C8340000}"/>
    <cellStyle name="Normal 17 2 2 3 2 2 3" xfId="13238" xr:uid="{00000000-0005-0000-0000-0000C9340000}"/>
    <cellStyle name="Normal 17 2 2 3 2 3" xfId="13239" xr:uid="{00000000-0005-0000-0000-0000CA340000}"/>
    <cellStyle name="Normal 17 2 2 3 2 3 2" xfId="13240" xr:uid="{00000000-0005-0000-0000-0000CB340000}"/>
    <cellStyle name="Normal 17 2 2 3 2 4" xfId="13241" xr:uid="{00000000-0005-0000-0000-0000CC340000}"/>
    <cellStyle name="Normal 17 2 2 3 3" xfId="13242" xr:uid="{00000000-0005-0000-0000-0000CD340000}"/>
    <cellStyle name="Normal 17 2 2 3 3 2" xfId="13243" xr:uid="{00000000-0005-0000-0000-0000CE340000}"/>
    <cellStyle name="Normal 17 2 2 3 3 2 2" xfId="13244" xr:uid="{00000000-0005-0000-0000-0000CF340000}"/>
    <cellStyle name="Normal 17 2 2 3 3 3" xfId="13245" xr:uid="{00000000-0005-0000-0000-0000D0340000}"/>
    <cellStyle name="Normal 17 2 2 3 4" xfId="13246" xr:uid="{00000000-0005-0000-0000-0000D1340000}"/>
    <cellStyle name="Normal 17 2 2 3 4 2" xfId="13247" xr:uid="{00000000-0005-0000-0000-0000D2340000}"/>
    <cellStyle name="Normal 17 2 2 3 5" xfId="13248" xr:uid="{00000000-0005-0000-0000-0000D3340000}"/>
    <cellStyle name="Normal 17 2 2 4" xfId="13249" xr:uid="{00000000-0005-0000-0000-0000D4340000}"/>
    <cellStyle name="Normal 17 2 2 4 2" xfId="13250" xr:uid="{00000000-0005-0000-0000-0000D5340000}"/>
    <cellStyle name="Normal 17 2 2 4 2 2" xfId="13251" xr:uid="{00000000-0005-0000-0000-0000D6340000}"/>
    <cellStyle name="Normal 17 2 2 4 2 2 2" xfId="13252" xr:uid="{00000000-0005-0000-0000-0000D7340000}"/>
    <cellStyle name="Normal 17 2 2 4 2 2 2 2" xfId="13253" xr:uid="{00000000-0005-0000-0000-0000D8340000}"/>
    <cellStyle name="Normal 17 2 2 4 2 2 3" xfId="13254" xr:uid="{00000000-0005-0000-0000-0000D9340000}"/>
    <cellStyle name="Normal 17 2 2 4 2 3" xfId="13255" xr:uid="{00000000-0005-0000-0000-0000DA340000}"/>
    <cellStyle name="Normal 17 2 2 4 2 3 2" xfId="13256" xr:uid="{00000000-0005-0000-0000-0000DB340000}"/>
    <cellStyle name="Normal 17 2 2 4 2 4" xfId="13257" xr:uid="{00000000-0005-0000-0000-0000DC340000}"/>
    <cellStyle name="Normal 17 2 2 4 3" xfId="13258" xr:uid="{00000000-0005-0000-0000-0000DD340000}"/>
    <cellStyle name="Normal 17 2 2 4 3 2" xfId="13259" xr:uid="{00000000-0005-0000-0000-0000DE340000}"/>
    <cellStyle name="Normal 17 2 2 4 3 2 2" xfId="13260" xr:uid="{00000000-0005-0000-0000-0000DF340000}"/>
    <cellStyle name="Normal 17 2 2 4 3 3" xfId="13261" xr:uid="{00000000-0005-0000-0000-0000E0340000}"/>
    <cellStyle name="Normal 17 2 2 4 4" xfId="13262" xr:uid="{00000000-0005-0000-0000-0000E1340000}"/>
    <cellStyle name="Normal 17 2 2 4 4 2" xfId="13263" xr:uid="{00000000-0005-0000-0000-0000E2340000}"/>
    <cellStyle name="Normal 17 2 2 4 5" xfId="13264" xr:uid="{00000000-0005-0000-0000-0000E3340000}"/>
    <cellStyle name="Normal 17 2 2 5" xfId="13265" xr:uid="{00000000-0005-0000-0000-0000E4340000}"/>
    <cellStyle name="Normal 17 2 2 5 2" xfId="13266" xr:uid="{00000000-0005-0000-0000-0000E5340000}"/>
    <cellStyle name="Normal 17 2 2 5 2 2" xfId="13267" xr:uid="{00000000-0005-0000-0000-0000E6340000}"/>
    <cellStyle name="Normal 17 2 2 5 2 2 2" xfId="13268" xr:uid="{00000000-0005-0000-0000-0000E7340000}"/>
    <cellStyle name="Normal 17 2 2 5 2 3" xfId="13269" xr:uid="{00000000-0005-0000-0000-0000E8340000}"/>
    <cellStyle name="Normal 17 2 2 5 3" xfId="13270" xr:uid="{00000000-0005-0000-0000-0000E9340000}"/>
    <cellStyle name="Normal 17 2 2 5 3 2" xfId="13271" xr:uid="{00000000-0005-0000-0000-0000EA340000}"/>
    <cellStyle name="Normal 17 2 2 5 4" xfId="13272" xr:uid="{00000000-0005-0000-0000-0000EB340000}"/>
    <cellStyle name="Normal 17 2 2 6" xfId="13273" xr:uid="{00000000-0005-0000-0000-0000EC340000}"/>
    <cellStyle name="Normal 17 2 2 6 2" xfId="13274" xr:uid="{00000000-0005-0000-0000-0000ED340000}"/>
    <cellStyle name="Normal 17 2 2 6 2 2" xfId="13275" xr:uid="{00000000-0005-0000-0000-0000EE340000}"/>
    <cellStyle name="Normal 17 2 2 6 3" xfId="13276" xr:uid="{00000000-0005-0000-0000-0000EF340000}"/>
    <cellStyle name="Normal 17 2 2 7" xfId="13277" xr:uid="{00000000-0005-0000-0000-0000F0340000}"/>
    <cellStyle name="Normal 17 2 2 7 2" xfId="13278" xr:uid="{00000000-0005-0000-0000-0000F1340000}"/>
    <cellStyle name="Normal 17 2 2 8" xfId="13279" xr:uid="{00000000-0005-0000-0000-0000F2340000}"/>
    <cellStyle name="Normal 17 2 3" xfId="13280" xr:uid="{00000000-0005-0000-0000-0000F3340000}"/>
    <cellStyle name="Normal 17 2 3 2" xfId="13281" xr:uid="{00000000-0005-0000-0000-0000F4340000}"/>
    <cellStyle name="Normal 17 2 3 2 2" xfId="13282" xr:uid="{00000000-0005-0000-0000-0000F5340000}"/>
    <cellStyle name="Normal 17 2 3 2 2 2" xfId="13283" xr:uid="{00000000-0005-0000-0000-0000F6340000}"/>
    <cellStyle name="Normal 17 2 3 2 2 2 2" xfId="13284" xr:uid="{00000000-0005-0000-0000-0000F7340000}"/>
    <cellStyle name="Normal 17 2 3 2 2 2 2 2" xfId="13285" xr:uid="{00000000-0005-0000-0000-0000F8340000}"/>
    <cellStyle name="Normal 17 2 3 2 2 2 3" xfId="13286" xr:uid="{00000000-0005-0000-0000-0000F9340000}"/>
    <cellStyle name="Normal 17 2 3 2 2 3" xfId="13287" xr:uid="{00000000-0005-0000-0000-0000FA340000}"/>
    <cellStyle name="Normal 17 2 3 2 2 3 2" xfId="13288" xr:uid="{00000000-0005-0000-0000-0000FB340000}"/>
    <cellStyle name="Normal 17 2 3 2 2 4" xfId="13289" xr:uid="{00000000-0005-0000-0000-0000FC340000}"/>
    <cellStyle name="Normal 17 2 3 2 3" xfId="13290" xr:uid="{00000000-0005-0000-0000-0000FD340000}"/>
    <cellStyle name="Normal 17 2 3 2 3 2" xfId="13291" xr:uid="{00000000-0005-0000-0000-0000FE340000}"/>
    <cellStyle name="Normal 17 2 3 2 3 2 2" xfId="13292" xr:uid="{00000000-0005-0000-0000-0000FF340000}"/>
    <cellStyle name="Normal 17 2 3 2 3 3" xfId="13293" xr:uid="{00000000-0005-0000-0000-000000350000}"/>
    <cellStyle name="Normal 17 2 3 2 4" xfId="13294" xr:uid="{00000000-0005-0000-0000-000001350000}"/>
    <cellStyle name="Normal 17 2 3 2 4 2" xfId="13295" xr:uid="{00000000-0005-0000-0000-000002350000}"/>
    <cellStyle name="Normal 17 2 3 2 5" xfId="13296" xr:uid="{00000000-0005-0000-0000-000003350000}"/>
    <cellStyle name="Normal 17 2 3 3" xfId="13297" xr:uid="{00000000-0005-0000-0000-000004350000}"/>
    <cellStyle name="Normal 17 2 3 3 2" xfId="13298" xr:uid="{00000000-0005-0000-0000-000005350000}"/>
    <cellStyle name="Normal 17 2 3 3 2 2" xfId="13299" xr:uid="{00000000-0005-0000-0000-000006350000}"/>
    <cellStyle name="Normal 17 2 3 3 2 2 2" xfId="13300" xr:uid="{00000000-0005-0000-0000-000007350000}"/>
    <cellStyle name="Normal 17 2 3 3 2 2 2 2" xfId="13301" xr:uid="{00000000-0005-0000-0000-000008350000}"/>
    <cellStyle name="Normal 17 2 3 3 2 2 3" xfId="13302" xr:uid="{00000000-0005-0000-0000-000009350000}"/>
    <cellStyle name="Normal 17 2 3 3 2 3" xfId="13303" xr:uid="{00000000-0005-0000-0000-00000A350000}"/>
    <cellStyle name="Normal 17 2 3 3 2 3 2" xfId="13304" xr:uid="{00000000-0005-0000-0000-00000B350000}"/>
    <cellStyle name="Normal 17 2 3 3 2 4" xfId="13305" xr:uid="{00000000-0005-0000-0000-00000C350000}"/>
    <cellStyle name="Normal 17 2 3 3 3" xfId="13306" xr:uid="{00000000-0005-0000-0000-00000D350000}"/>
    <cellStyle name="Normal 17 2 3 3 3 2" xfId="13307" xr:uid="{00000000-0005-0000-0000-00000E350000}"/>
    <cellStyle name="Normal 17 2 3 3 3 2 2" xfId="13308" xr:uid="{00000000-0005-0000-0000-00000F350000}"/>
    <cellStyle name="Normal 17 2 3 3 3 3" xfId="13309" xr:uid="{00000000-0005-0000-0000-000010350000}"/>
    <cellStyle name="Normal 17 2 3 3 4" xfId="13310" xr:uid="{00000000-0005-0000-0000-000011350000}"/>
    <cellStyle name="Normal 17 2 3 3 4 2" xfId="13311" xr:uid="{00000000-0005-0000-0000-000012350000}"/>
    <cellStyle name="Normal 17 2 3 3 5" xfId="13312" xr:uid="{00000000-0005-0000-0000-000013350000}"/>
    <cellStyle name="Normal 17 2 3 4" xfId="13313" xr:uid="{00000000-0005-0000-0000-000014350000}"/>
    <cellStyle name="Normal 17 2 3 4 2" xfId="13314" xr:uid="{00000000-0005-0000-0000-000015350000}"/>
    <cellStyle name="Normal 17 2 3 4 2 2" xfId="13315" xr:uid="{00000000-0005-0000-0000-000016350000}"/>
    <cellStyle name="Normal 17 2 3 4 2 2 2" xfId="13316" xr:uid="{00000000-0005-0000-0000-000017350000}"/>
    <cellStyle name="Normal 17 2 3 4 2 3" xfId="13317" xr:uid="{00000000-0005-0000-0000-000018350000}"/>
    <cellStyle name="Normal 17 2 3 4 3" xfId="13318" xr:uid="{00000000-0005-0000-0000-000019350000}"/>
    <cellStyle name="Normal 17 2 3 4 3 2" xfId="13319" xr:uid="{00000000-0005-0000-0000-00001A350000}"/>
    <cellStyle name="Normal 17 2 3 4 4" xfId="13320" xr:uid="{00000000-0005-0000-0000-00001B350000}"/>
    <cellStyle name="Normal 17 2 3 5" xfId="13321" xr:uid="{00000000-0005-0000-0000-00001C350000}"/>
    <cellStyle name="Normal 17 2 3 5 2" xfId="13322" xr:uid="{00000000-0005-0000-0000-00001D350000}"/>
    <cellStyle name="Normal 17 2 3 5 2 2" xfId="13323" xr:uid="{00000000-0005-0000-0000-00001E350000}"/>
    <cellStyle name="Normal 17 2 3 5 3" xfId="13324" xr:uid="{00000000-0005-0000-0000-00001F350000}"/>
    <cellStyle name="Normal 17 2 3 6" xfId="13325" xr:uid="{00000000-0005-0000-0000-000020350000}"/>
    <cellStyle name="Normal 17 2 3 6 2" xfId="13326" xr:uid="{00000000-0005-0000-0000-000021350000}"/>
    <cellStyle name="Normal 17 2 3 7" xfId="13327" xr:uid="{00000000-0005-0000-0000-000022350000}"/>
    <cellStyle name="Normal 17 2 4" xfId="13328" xr:uid="{00000000-0005-0000-0000-000023350000}"/>
    <cellStyle name="Normal 17 2 4 2" xfId="13329" xr:uid="{00000000-0005-0000-0000-000024350000}"/>
    <cellStyle name="Normal 17 2 4 2 2" xfId="13330" xr:uid="{00000000-0005-0000-0000-000025350000}"/>
    <cellStyle name="Normal 17 2 4 2 2 2" xfId="13331" xr:uid="{00000000-0005-0000-0000-000026350000}"/>
    <cellStyle name="Normal 17 2 4 2 2 2 2" xfId="13332" xr:uid="{00000000-0005-0000-0000-000027350000}"/>
    <cellStyle name="Normal 17 2 4 2 2 3" xfId="13333" xr:uid="{00000000-0005-0000-0000-000028350000}"/>
    <cellStyle name="Normal 17 2 4 2 3" xfId="13334" xr:uid="{00000000-0005-0000-0000-000029350000}"/>
    <cellStyle name="Normal 17 2 4 2 3 2" xfId="13335" xr:uid="{00000000-0005-0000-0000-00002A350000}"/>
    <cellStyle name="Normal 17 2 4 2 4" xfId="13336" xr:uid="{00000000-0005-0000-0000-00002B350000}"/>
    <cellStyle name="Normal 17 2 4 3" xfId="13337" xr:uid="{00000000-0005-0000-0000-00002C350000}"/>
    <cellStyle name="Normal 17 2 4 3 2" xfId="13338" xr:uid="{00000000-0005-0000-0000-00002D350000}"/>
    <cellStyle name="Normal 17 2 4 3 2 2" xfId="13339" xr:uid="{00000000-0005-0000-0000-00002E350000}"/>
    <cellStyle name="Normal 17 2 4 3 3" xfId="13340" xr:uid="{00000000-0005-0000-0000-00002F350000}"/>
    <cellStyle name="Normal 17 2 4 4" xfId="13341" xr:uid="{00000000-0005-0000-0000-000030350000}"/>
    <cellStyle name="Normal 17 2 4 4 2" xfId="13342" xr:uid="{00000000-0005-0000-0000-000031350000}"/>
    <cellStyle name="Normal 17 2 4 5" xfId="13343" xr:uid="{00000000-0005-0000-0000-000032350000}"/>
    <cellStyle name="Normal 17 2 5" xfId="13344" xr:uid="{00000000-0005-0000-0000-000033350000}"/>
    <cellStyle name="Normal 17 2 5 2" xfId="13345" xr:uid="{00000000-0005-0000-0000-000034350000}"/>
    <cellStyle name="Normal 17 2 5 2 2" xfId="13346" xr:uid="{00000000-0005-0000-0000-000035350000}"/>
    <cellStyle name="Normal 17 2 5 2 2 2" xfId="13347" xr:uid="{00000000-0005-0000-0000-000036350000}"/>
    <cellStyle name="Normal 17 2 5 2 2 2 2" xfId="13348" xr:uid="{00000000-0005-0000-0000-000037350000}"/>
    <cellStyle name="Normal 17 2 5 2 2 3" xfId="13349" xr:uid="{00000000-0005-0000-0000-000038350000}"/>
    <cellStyle name="Normal 17 2 5 2 3" xfId="13350" xr:uid="{00000000-0005-0000-0000-000039350000}"/>
    <cellStyle name="Normal 17 2 5 2 3 2" xfId="13351" xr:uid="{00000000-0005-0000-0000-00003A350000}"/>
    <cellStyle name="Normal 17 2 5 2 4" xfId="13352" xr:uid="{00000000-0005-0000-0000-00003B350000}"/>
    <cellStyle name="Normal 17 2 5 3" xfId="13353" xr:uid="{00000000-0005-0000-0000-00003C350000}"/>
    <cellStyle name="Normal 17 2 5 3 2" xfId="13354" xr:uid="{00000000-0005-0000-0000-00003D350000}"/>
    <cellStyle name="Normal 17 2 5 3 2 2" xfId="13355" xr:uid="{00000000-0005-0000-0000-00003E350000}"/>
    <cellStyle name="Normal 17 2 5 3 3" xfId="13356" xr:uid="{00000000-0005-0000-0000-00003F350000}"/>
    <cellStyle name="Normal 17 2 5 4" xfId="13357" xr:uid="{00000000-0005-0000-0000-000040350000}"/>
    <cellStyle name="Normal 17 2 5 4 2" xfId="13358" xr:uid="{00000000-0005-0000-0000-000041350000}"/>
    <cellStyle name="Normal 17 2 5 5" xfId="13359" xr:uid="{00000000-0005-0000-0000-000042350000}"/>
    <cellStyle name="Normal 17 2 6" xfId="13360" xr:uid="{00000000-0005-0000-0000-000043350000}"/>
    <cellStyle name="Normal 17 2 6 2" xfId="13361" xr:uid="{00000000-0005-0000-0000-000044350000}"/>
    <cellStyle name="Normal 17 2 6 2 2" xfId="13362" xr:uid="{00000000-0005-0000-0000-000045350000}"/>
    <cellStyle name="Normal 17 2 6 2 2 2" xfId="13363" xr:uid="{00000000-0005-0000-0000-000046350000}"/>
    <cellStyle name="Normal 17 2 6 2 3" xfId="13364" xr:uid="{00000000-0005-0000-0000-000047350000}"/>
    <cellStyle name="Normal 17 2 6 3" xfId="13365" xr:uid="{00000000-0005-0000-0000-000048350000}"/>
    <cellStyle name="Normal 17 2 6 3 2" xfId="13366" xr:uid="{00000000-0005-0000-0000-000049350000}"/>
    <cellStyle name="Normal 17 2 6 4" xfId="13367" xr:uid="{00000000-0005-0000-0000-00004A350000}"/>
    <cellStyle name="Normal 17 2 7" xfId="13368" xr:uid="{00000000-0005-0000-0000-00004B350000}"/>
    <cellStyle name="Normal 17 2 7 2" xfId="13369" xr:uid="{00000000-0005-0000-0000-00004C350000}"/>
    <cellStyle name="Normal 17 2 7 2 2" xfId="13370" xr:uid="{00000000-0005-0000-0000-00004D350000}"/>
    <cellStyle name="Normal 17 2 7 3" xfId="13371" xr:uid="{00000000-0005-0000-0000-00004E350000}"/>
    <cellStyle name="Normal 17 2 8" xfId="13372" xr:uid="{00000000-0005-0000-0000-00004F350000}"/>
    <cellStyle name="Normal 17 2 8 2" xfId="13373" xr:uid="{00000000-0005-0000-0000-000050350000}"/>
    <cellStyle name="Normal 17 2 9" xfId="13374" xr:uid="{00000000-0005-0000-0000-000051350000}"/>
    <cellStyle name="Normal 17 3" xfId="13375" xr:uid="{00000000-0005-0000-0000-000052350000}"/>
    <cellStyle name="Normal 17 3 2" xfId="13376" xr:uid="{00000000-0005-0000-0000-000053350000}"/>
    <cellStyle name="Normal 17 3 2 2" xfId="13377" xr:uid="{00000000-0005-0000-0000-000054350000}"/>
    <cellStyle name="Normal 17 3 2 2 2" xfId="13378" xr:uid="{00000000-0005-0000-0000-000055350000}"/>
    <cellStyle name="Normal 17 3 2 2 2 2" xfId="13379" xr:uid="{00000000-0005-0000-0000-000056350000}"/>
    <cellStyle name="Normal 17 3 2 2 2 2 2" xfId="13380" xr:uid="{00000000-0005-0000-0000-000057350000}"/>
    <cellStyle name="Normal 17 3 2 2 2 2 2 2" xfId="13381" xr:uid="{00000000-0005-0000-0000-000058350000}"/>
    <cellStyle name="Normal 17 3 2 2 2 2 2 2 2" xfId="13382" xr:uid="{00000000-0005-0000-0000-000059350000}"/>
    <cellStyle name="Normal 17 3 2 2 2 2 2 3" xfId="13383" xr:uid="{00000000-0005-0000-0000-00005A350000}"/>
    <cellStyle name="Normal 17 3 2 2 2 2 3" xfId="13384" xr:uid="{00000000-0005-0000-0000-00005B350000}"/>
    <cellStyle name="Normal 17 3 2 2 2 2 3 2" xfId="13385" xr:uid="{00000000-0005-0000-0000-00005C350000}"/>
    <cellStyle name="Normal 17 3 2 2 2 2 4" xfId="13386" xr:uid="{00000000-0005-0000-0000-00005D350000}"/>
    <cellStyle name="Normal 17 3 2 2 2 3" xfId="13387" xr:uid="{00000000-0005-0000-0000-00005E350000}"/>
    <cellStyle name="Normal 17 3 2 2 2 3 2" xfId="13388" xr:uid="{00000000-0005-0000-0000-00005F350000}"/>
    <cellStyle name="Normal 17 3 2 2 2 3 2 2" xfId="13389" xr:uid="{00000000-0005-0000-0000-000060350000}"/>
    <cellStyle name="Normal 17 3 2 2 2 3 3" xfId="13390" xr:uid="{00000000-0005-0000-0000-000061350000}"/>
    <cellStyle name="Normal 17 3 2 2 2 4" xfId="13391" xr:uid="{00000000-0005-0000-0000-000062350000}"/>
    <cellStyle name="Normal 17 3 2 2 2 4 2" xfId="13392" xr:uid="{00000000-0005-0000-0000-000063350000}"/>
    <cellStyle name="Normal 17 3 2 2 2 5" xfId="13393" xr:uid="{00000000-0005-0000-0000-000064350000}"/>
    <cellStyle name="Normal 17 3 2 2 3" xfId="13394" xr:uid="{00000000-0005-0000-0000-000065350000}"/>
    <cellStyle name="Normal 17 3 2 2 3 2" xfId="13395" xr:uid="{00000000-0005-0000-0000-000066350000}"/>
    <cellStyle name="Normal 17 3 2 2 3 2 2" xfId="13396" xr:uid="{00000000-0005-0000-0000-000067350000}"/>
    <cellStyle name="Normal 17 3 2 2 3 2 2 2" xfId="13397" xr:uid="{00000000-0005-0000-0000-000068350000}"/>
    <cellStyle name="Normal 17 3 2 2 3 2 2 2 2" xfId="13398" xr:uid="{00000000-0005-0000-0000-000069350000}"/>
    <cellStyle name="Normal 17 3 2 2 3 2 2 3" xfId="13399" xr:uid="{00000000-0005-0000-0000-00006A350000}"/>
    <cellStyle name="Normal 17 3 2 2 3 2 3" xfId="13400" xr:uid="{00000000-0005-0000-0000-00006B350000}"/>
    <cellStyle name="Normal 17 3 2 2 3 2 3 2" xfId="13401" xr:uid="{00000000-0005-0000-0000-00006C350000}"/>
    <cellStyle name="Normal 17 3 2 2 3 2 4" xfId="13402" xr:uid="{00000000-0005-0000-0000-00006D350000}"/>
    <cellStyle name="Normal 17 3 2 2 3 3" xfId="13403" xr:uid="{00000000-0005-0000-0000-00006E350000}"/>
    <cellStyle name="Normal 17 3 2 2 3 3 2" xfId="13404" xr:uid="{00000000-0005-0000-0000-00006F350000}"/>
    <cellStyle name="Normal 17 3 2 2 3 3 2 2" xfId="13405" xr:uid="{00000000-0005-0000-0000-000070350000}"/>
    <cellStyle name="Normal 17 3 2 2 3 3 3" xfId="13406" xr:uid="{00000000-0005-0000-0000-000071350000}"/>
    <cellStyle name="Normal 17 3 2 2 3 4" xfId="13407" xr:uid="{00000000-0005-0000-0000-000072350000}"/>
    <cellStyle name="Normal 17 3 2 2 3 4 2" xfId="13408" xr:uid="{00000000-0005-0000-0000-000073350000}"/>
    <cellStyle name="Normal 17 3 2 2 3 5" xfId="13409" xr:uid="{00000000-0005-0000-0000-000074350000}"/>
    <cellStyle name="Normal 17 3 2 2 4" xfId="13410" xr:uid="{00000000-0005-0000-0000-000075350000}"/>
    <cellStyle name="Normal 17 3 2 2 4 2" xfId="13411" xr:uid="{00000000-0005-0000-0000-000076350000}"/>
    <cellStyle name="Normal 17 3 2 2 4 2 2" xfId="13412" xr:uid="{00000000-0005-0000-0000-000077350000}"/>
    <cellStyle name="Normal 17 3 2 2 4 2 2 2" xfId="13413" xr:uid="{00000000-0005-0000-0000-000078350000}"/>
    <cellStyle name="Normal 17 3 2 2 4 2 3" xfId="13414" xr:uid="{00000000-0005-0000-0000-000079350000}"/>
    <cellStyle name="Normal 17 3 2 2 4 3" xfId="13415" xr:uid="{00000000-0005-0000-0000-00007A350000}"/>
    <cellStyle name="Normal 17 3 2 2 4 3 2" xfId="13416" xr:uid="{00000000-0005-0000-0000-00007B350000}"/>
    <cellStyle name="Normal 17 3 2 2 4 4" xfId="13417" xr:uid="{00000000-0005-0000-0000-00007C350000}"/>
    <cellStyle name="Normal 17 3 2 2 5" xfId="13418" xr:uid="{00000000-0005-0000-0000-00007D350000}"/>
    <cellStyle name="Normal 17 3 2 2 5 2" xfId="13419" xr:uid="{00000000-0005-0000-0000-00007E350000}"/>
    <cellStyle name="Normal 17 3 2 2 5 2 2" xfId="13420" xr:uid="{00000000-0005-0000-0000-00007F350000}"/>
    <cellStyle name="Normal 17 3 2 2 5 3" xfId="13421" xr:uid="{00000000-0005-0000-0000-000080350000}"/>
    <cellStyle name="Normal 17 3 2 2 6" xfId="13422" xr:uid="{00000000-0005-0000-0000-000081350000}"/>
    <cellStyle name="Normal 17 3 2 2 6 2" xfId="13423" xr:uid="{00000000-0005-0000-0000-000082350000}"/>
    <cellStyle name="Normal 17 3 2 2 7" xfId="13424" xr:uid="{00000000-0005-0000-0000-000083350000}"/>
    <cellStyle name="Normal 17 3 2 3" xfId="13425" xr:uid="{00000000-0005-0000-0000-000084350000}"/>
    <cellStyle name="Normal 17 3 2 3 2" xfId="13426" xr:uid="{00000000-0005-0000-0000-000085350000}"/>
    <cellStyle name="Normal 17 3 2 3 2 2" xfId="13427" xr:uid="{00000000-0005-0000-0000-000086350000}"/>
    <cellStyle name="Normal 17 3 2 3 2 2 2" xfId="13428" xr:uid="{00000000-0005-0000-0000-000087350000}"/>
    <cellStyle name="Normal 17 3 2 3 2 2 2 2" xfId="13429" xr:uid="{00000000-0005-0000-0000-000088350000}"/>
    <cellStyle name="Normal 17 3 2 3 2 2 3" xfId="13430" xr:uid="{00000000-0005-0000-0000-000089350000}"/>
    <cellStyle name="Normal 17 3 2 3 2 3" xfId="13431" xr:uid="{00000000-0005-0000-0000-00008A350000}"/>
    <cellStyle name="Normal 17 3 2 3 2 3 2" xfId="13432" xr:uid="{00000000-0005-0000-0000-00008B350000}"/>
    <cellStyle name="Normal 17 3 2 3 2 4" xfId="13433" xr:uid="{00000000-0005-0000-0000-00008C350000}"/>
    <cellStyle name="Normal 17 3 2 3 3" xfId="13434" xr:uid="{00000000-0005-0000-0000-00008D350000}"/>
    <cellStyle name="Normal 17 3 2 3 3 2" xfId="13435" xr:uid="{00000000-0005-0000-0000-00008E350000}"/>
    <cellStyle name="Normal 17 3 2 3 3 2 2" xfId="13436" xr:uid="{00000000-0005-0000-0000-00008F350000}"/>
    <cellStyle name="Normal 17 3 2 3 3 3" xfId="13437" xr:uid="{00000000-0005-0000-0000-000090350000}"/>
    <cellStyle name="Normal 17 3 2 3 4" xfId="13438" xr:uid="{00000000-0005-0000-0000-000091350000}"/>
    <cellStyle name="Normal 17 3 2 3 4 2" xfId="13439" xr:uid="{00000000-0005-0000-0000-000092350000}"/>
    <cellStyle name="Normal 17 3 2 3 5" xfId="13440" xr:uid="{00000000-0005-0000-0000-000093350000}"/>
    <cellStyle name="Normal 17 3 2 4" xfId="13441" xr:uid="{00000000-0005-0000-0000-000094350000}"/>
    <cellStyle name="Normal 17 3 2 4 2" xfId="13442" xr:uid="{00000000-0005-0000-0000-000095350000}"/>
    <cellStyle name="Normal 17 3 2 4 2 2" xfId="13443" xr:uid="{00000000-0005-0000-0000-000096350000}"/>
    <cellStyle name="Normal 17 3 2 4 2 2 2" xfId="13444" xr:uid="{00000000-0005-0000-0000-000097350000}"/>
    <cellStyle name="Normal 17 3 2 4 2 2 2 2" xfId="13445" xr:uid="{00000000-0005-0000-0000-000098350000}"/>
    <cellStyle name="Normal 17 3 2 4 2 2 3" xfId="13446" xr:uid="{00000000-0005-0000-0000-000099350000}"/>
    <cellStyle name="Normal 17 3 2 4 2 3" xfId="13447" xr:uid="{00000000-0005-0000-0000-00009A350000}"/>
    <cellStyle name="Normal 17 3 2 4 2 3 2" xfId="13448" xr:uid="{00000000-0005-0000-0000-00009B350000}"/>
    <cellStyle name="Normal 17 3 2 4 2 4" xfId="13449" xr:uid="{00000000-0005-0000-0000-00009C350000}"/>
    <cellStyle name="Normal 17 3 2 4 3" xfId="13450" xr:uid="{00000000-0005-0000-0000-00009D350000}"/>
    <cellStyle name="Normal 17 3 2 4 3 2" xfId="13451" xr:uid="{00000000-0005-0000-0000-00009E350000}"/>
    <cellStyle name="Normal 17 3 2 4 3 2 2" xfId="13452" xr:uid="{00000000-0005-0000-0000-00009F350000}"/>
    <cellStyle name="Normal 17 3 2 4 3 3" xfId="13453" xr:uid="{00000000-0005-0000-0000-0000A0350000}"/>
    <cellStyle name="Normal 17 3 2 4 4" xfId="13454" xr:uid="{00000000-0005-0000-0000-0000A1350000}"/>
    <cellStyle name="Normal 17 3 2 4 4 2" xfId="13455" xr:uid="{00000000-0005-0000-0000-0000A2350000}"/>
    <cellStyle name="Normal 17 3 2 4 5" xfId="13456" xr:uid="{00000000-0005-0000-0000-0000A3350000}"/>
    <cellStyle name="Normal 17 3 2 5" xfId="13457" xr:uid="{00000000-0005-0000-0000-0000A4350000}"/>
    <cellStyle name="Normal 17 3 2 5 2" xfId="13458" xr:uid="{00000000-0005-0000-0000-0000A5350000}"/>
    <cellStyle name="Normal 17 3 2 5 2 2" xfId="13459" xr:uid="{00000000-0005-0000-0000-0000A6350000}"/>
    <cellStyle name="Normal 17 3 2 5 2 2 2" xfId="13460" xr:uid="{00000000-0005-0000-0000-0000A7350000}"/>
    <cellStyle name="Normal 17 3 2 5 2 3" xfId="13461" xr:uid="{00000000-0005-0000-0000-0000A8350000}"/>
    <cellStyle name="Normal 17 3 2 5 3" xfId="13462" xr:uid="{00000000-0005-0000-0000-0000A9350000}"/>
    <cellStyle name="Normal 17 3 2 5 3 2" xfId="13463" xr:uid="{00000000-0005-0000-0000-0000AA350000}"/>
    <cellStyle name="Normal 17 3 2 5 4" xfId="13464" xr:uid="{00000000-0005-0000-0000-0000AB350000}"/>
    <cellStyle name="Normal 17 3 2 6" xfId="13465" xr:uid="{00000000-0005-0000-0000-0000AC350000}"/>
    <cellStyle name="Normal 17 3 2 6 2" xfId="13466" xr:uid="{00000000-0005-0000-0000-0000AD350000}"/>
    <cellStyle name="Normal 17 3 2 6 2 2" xfId="13467" xr:uid="{00000000-0005-0000-0000-0000AE350000}"/>
    <cellStyle name="Normal 17 3 2 6 3" xfId="13468" xr:uid="{00000000-0005-0000-0000-0000AF350000}"/>
    <cellStyle name="Normal 17 3 2 7" xfId="13469" xr:uid="{00000000-0005-0000-0000-0000B0350000}"/>
    <cellStyle name="Normal 17 3 2 7 2" xfId="13470" xr:uid="{00000000-0005-0000-0000-0000B1350000}"/>
    <cellStyle name="Normal 17 3 2 8" xfId="13471" xr:uid="{00000000-0005-0000-0000-0000B2350000}"/>
    <cellStyle name="Normal 17 3 3" xfId="13472" xr:uid="{00000000-0005-0000-0000-0000B3350000}"/>
    <cellStyle name="Normal 17 3 3 2" xfId="13473" xr:uid="{00000000-0005-0000-0000-0000B4350000}"/>
    <cellStyle name="Normal 17 3 3 2 2" xfId="13474" xr:uid="{00000000-0005-0000-0000-0000B5350000}"/>
    <cellStyle name="Normal 17 3 3 2 2 2" xfId="13475" xr:uid="{00000000-0005-0000-0000-0000B6350000}"/>
    <cellStyle name="Normal 17 3 3 2 2 2 2" xfId="13476" xr:uid="{00000000-0005-0000-0000-0000B7350000}"/>
    <cellStyle name="Normal 17 3 3 2 2 2 2 2" xfId="13477" xr:uid="{00000000-0005-0000-0000-0000B8350000}"/>
    <cellStyle name="Normal 17 3 3 2 2 2 3" xfId="13478" xr:uid="{00000000-0005-0000-0000-0000B9350000}"/>
    <cellStyle name="Normal 17 3 3 2 2 3" xfId="13479" xr:uid="{00000000-0005-0000-0000-0000BA350000}"/>
    <cellStyle name="Normal 17 3 3 2 2 3 2" xfId="13480" xr:uid="{00000000-0005-0000-0000-0000BB350000}"/>
    <cellStyle name="Normal 17 3 3 2 2 4" xfId="13481" xr:uid="{00000000-0005-0000-0000-0000BC350000}"/>
    <cellStyle name="Normal 17 3 3 2 3" xfId="13482" xr:uid="{00000000-0005-0000-0000-0000BD350000}"/>
    <cellStyle name="Normal 17 3 3 2 3 2" xfId="13483" xr:uid="{00000000-0005-0000-0000-0000BE350000}"/>
    <cellStyle name="Normal 17 3 3 2 3 2 2" xfId="13484" xr:uid="{00000000-0005-0000-0000-0000BF350000}"/>
    <cellStyle name="Normal 17 3 3 2 3 3" xfId="13485" xr:uid="{00000000-0005-0000-0000-0000C0350000}"/>
    <cellStyle name="Normal 17 3 3 2 4" xfId="13486" xr:uid="{00000000-0005-0000-0000-0000C1350000}"/>
    <cellStyle name="Normal 17 3 3 2 4 2" xfId="13487" xr:uid="{00000000-0005-0000-0000-0000C2350000}"/>
    <cellStyle name="Normal 17 3 3 2 5" xfId="13488" xr:uid="{00000000-0005-0000-0000-0000C3350000}"/>
    <cellStyle name="Normal 17 3 3 3" xfId="13489" xr:uid="{00000000-0005-0000-0000-0000C4350000}"/>
    <cellStyle name="Normal 17 3 3 3 2" xfId="13490" xr:uid="{00000000-0005-0000-0000-0000C5350000}"/>
    <cellStyle name="Normal 17 3 3 3 2 2" xfId="13491" xr:uid="{00000000-0005-0000-0000-0000C6350000}"/>
    <cellStyle name="Normal 17 3 3 3 2 2 2" xfId="13492" xr:uid="{00000000-0005-0000-0000-0000C7350000}"/>
    <cellStyle name="Normal 17 3 3 3 2 2 2 2" xfId="13493" xr:uid="{00000000-0005-0000-0000-0000C8350000}"/>
    <cellStyle name="Normal 17 3 3 3 2 2 3" xfId="13494" xr:uid="{00000000-0005-0000-0000-0000C9350000}"/>
    <cellStyle name="Normal 17 3 3 3 2 3" xfId="13495" xr:uid="{00000000-0005-0000-0000-0000CA350000}"/>
    <cellStyle name="Normal 17 3 3 3 2 3 2" xfId="13496" xr:uid="{00000000-0005-0000-0000-0000CB350000}"/>
    <cellStyle name="Normal 17 3 3 3 2 4" xfId="13497" xr:uid="{00000000-0005-0000-0000-0000CC350000}"/>
    <cellStyle name="Normal 17 3 3 3 3" xfId="13498" xr:uid="{00000000-0005-0000-0000-0000CD350000}"/>
    <cellStyle name="Normal 17 3 3 3 3 2" xfId="13499" xr:uid="{00000000-0005-0000-0000-0000CE350000}"/>
    <cellStyle name="Normal 17 3 3 3 3 2 2" xfId="13500" xr:uid="{00000000-0005-0000-0000-0000CF350000}"/>
    <cellStyle name="Normal 17 3 3 3 3 3" xfId="13501" xr:uid="{00000000-0005-0000-0000-0000D0350000}"/>
    <cellStyle name="Normal 17 3 3 3 4" xfId="13502" xr:uid="{00000000-0005-0000-0000-0000D1350000}"/>
    <cellStyle name="Normal 17 3 3 3 4 2" xfId="13503" xr:uid="{00000000-0005-0000-0000-0000D2350000}"/>
    <cellStyle name="Normal 17 3 3 3 5" xfId="13504" xr:uid="{00000000-0005-0000-0000-0000D3350000}"/>
    <cellStyle name="Normal 17 3 3 4" xfId="13505" xr:uid="{00000000-0005-0000-0000-0000D4350000}"/>
    <cellStyle name="Normal 17 3 3 4 2" xfId="13506" xr:uid="{00000000-0005-0000-0000-0000D5350000}"/>
    <cellStyle name="Normal 17 3 3 4 2 2" xfId="13507" xr:uid="{00000000-0005-0000-0000-0000D6350000}"/>
    <cellStyle name="Normal 17 3 3 4 2 2 2" xfId="13508" xr:uid="{00000000-0005-0000-0000-0000D7350000}"/>
    <cellStyle name="Normal 17 3 3 4 2 3" xfId="13509" xr:uid="{00000000-0005-0000-0000-0000D8350000}"/>
    <cellStyle name="Normal 17 3 3 4 3" xfId="13510" xr:uid="{00000000-0005-0000-0000-0000D9350000}"/>
    <cellStyle name="Normal 17 3 3 4 3 2" xfId="13511" xr:uid="{00000000-0005-0000-0000-0000DA350000}"/>
    <cellStyle name="Normal 17 3 3 4 4" xfId="13512" xr:uid="{00000000-0005-0000-0000-0000DB350000}"/>
    <cellStyle name="Normal 17 3 3 5" xfId="13513" xr:uid="{00000000-0005-0000-0000-0000DC350000}"/>
    <cellStyle name="Normal 17 3 3 5 2" xfId="13514" xr:uid="{00000000-0005-0000-0000-0000DD350000}"/>
    <cellStyle name="Normal 17 3 3 5 2 2" xfId="13515" xr:uid="{00000000-0005-0000-0000-0000DE350000}"/>
    <cellStyle name="Normal 17 3 3 5 3" xfId="13516" xr:uid="{00000000-0005-0000-0000-0000DF350000}"/>
    <cellStyle name="Normal 17 3 3 6" xfId="13517" xr:uid="{00000000-0005-0000-0000-0000E0350000}"/>
    <cellStyle name="Normal 17 3 3 6 2" xfId="13518" xr:uid="{00000000-0005-0000-0000-0000E1350000}"/>
    <cellStyle name="Normal 17 3 3 7" xfId="13519" xr:uid="{00000000-0005-0000-0000-0000E2350000}"/>
    <cellStyle name="Normal 17 3 4" xfId="13520" xr:uid="{00000000-0005-0000-0000-0000E3350000}"/>
    <cellStyle name="Normal 17 3 4 2" xfId="13521" xr:uid="{00000000-0005-0000-0000-0000E4350000}"/>
    <cellStyle name="Normal 17 3 4 2 2" xfId="13522" xr:uid="{00000000-0005-0000-0000-0000E5350000}"/>
    <cellStyle name="Normal 17 3 4 2 2 2" xfId="13523" xr:uid="{00000000-0005-0000-0000-0000E6350000}"/>
    <cellStyle name="Normal 17 3 4 2 2 2 2" xfId="13524" xr:uid="{00000000-0005-0000-0000-0000E7350000}"/>
    <cellStyle name="Normal 17 3 4 2 2 3" xfId="13525" xr:uid="{00000000-0005-0000-0000-0000E8350000}"/>
    <cellStyle name="Normal 17 3 4 2 3" xfId="13526" xr:uid="{00000000-0005-0000-0000-0000E9350000}"/>
    <cellStyle name="Normal 17 3 4 2 3 2" xfId="13527" xr:uid="{00000000-0005-0000-0000-0000EA350000}"/>
    <cellStyle name="Normal 17 3 4 2 4" xfId="13528" xr:uid="{00000000-0005-0000-0000-0000EB350000}"/>
    <cellStyle name="Normal 17 3 4 3" xfId="13529" xr:uid="{00000000-0005-0000-0000-0000EC350000}"/>
    <cellStyle name="Normal 17 3 4 3 2" xfId="13530" xr:uid="{00000000-0005-0000-0000-0000ED350000}"/>
    <cellStyle name="Normal 17 3 4 3 2 2" xfId="13531" xr:uid="{00000000-0005-0000-0000-0000EE350000}"/>
    <cellStyle name="Normal 17 3 4 3 3" xfId="13532" xr:uid="{00000000-0005-0000-0000-0000EF350000}"/>
    <cellStyle name="Normal 17 3 4 4" xfId="13533" xr:uid="{00000000-0005-0000-0000-0000F0350000}"/>
    <cellStyle name="Normal 17 3 4 4 2" xfId="13534" xr:uid="{00000000-0005-0000-0000-0000F1350000}"/>
    <cellStyle name="Normal 17 3 4 5" xfId="13535" xr:uid="{00000000-0005-0000-0000-0000F2350000}"/>
    <cellStyle name="Normal 17 3 5" xfId="13536" xr:uid="{00000000-0005-0000-0000-0000F3350000}"/>
    <cellStyle name="Normal 17 3 5 2" xfId="13537" xr:uid="{00000000-0005-0000-0000-0000F4350000}"/>
    <cellStyle name="Normal 17 3 5 2 2" xfId="13538" xr:uid="{00000000-0005-0000-0000-0000F5350000}"/>
    <cellStyle name="Normal 17 3 5 2 2 2" xfId="13539" xr:uid="{00000000-0005-0000-0000-0000F6350000}"/>
    <cellStyle name="Normal 17 3 5 2 2 2 2" xfId="13540" xr:uid="{00000000-0005-0000-0000-0000F7350000}"/>
    <cellStyle name="Normal 17 3 5 2 2 3" xfId="13541" xr:uid="{00000000-0005-0000-0000-0000F8350000}"/>
    <cellStyle name="Normal 17 3 5 2 3" xfId="13542" xr:uid="{00000000-0005-0000-0000-0000F9350000}"/>
    <cellStyle name="Normal 17 3 5 2 3 2" xfId="13543" xr:uid="{00000000-0005-0000-0000-0000FA350000}"/>
    <cellStyle name="Normal 17 3 5 2 4" xfId="13544" xr:uid="{00000000-0005-0000-0000-0000FB350000}"/>
    <cellStyle name="Normal 17 3 5 3" xfId="13545" xr:uid="{00000000-0005-0000-0000-0000FC350000}"/>
    <cellStyle name="Normal 17 3 5 3 2" xfId="13546" xr:uid="{00000000-0005-0000-0000-0000FD350000}"/>
    <cellStyle name="Normal 17 3 5 3 2 2" xfId="13547" xr:uid="{00000000-0005-0000-0000-0000FE350000}"/>
    <cellStyle name="Normal 17 3 5 3 3" xfId="13548" xr:uid="{00000000-0005-0000-0000-0000FF350000}"/>
    <cellStyle name="Normal 17 3 5 4" xfId="13549" xr:uid="{00000000-0005-0000-0000-000000360000}"/>
    <cellStyle name="Normal 17 3 5 4 2" xfId="13550" xr:uid="{00000000-0005-0000-0000-000001360000}"/>
    <cellStyle name="Normal 17 3 5 5" xfId="13551" xr:uid="{00000000-0005-0000-0000-000002360000}"/>
    <cellStyle name="Normal 17 3 6" xfId="13552" xr:uid="{00000000-0005-0000-0000-000003360000}"/>
    <cellStyle name="Normal 17 3 6 2" xfId="13553" xr:uid="{00000000-0005-0000-0000-000004360000}"/>
    <cellStyle name="Normal 17 3 6 2 2" xfId="13554" xr:uid="{00000000-0005-0000-0000-000005360000}"/>
    <cellStyle name="Normal 17 3 6 2 2 2" xfId="13555" xr:uid="{00000000-0005-0000-0000-000006360000}"/>
    <cellStyle name="Normal 17 3 6 2 3" xfId="13556" xr:uid="{00000000-0005-0000-0000-000007360000}"/>
    <cellStyle name="Normal 17 3 6 3" xfId="13557" xr:uid="{00000000-0005-0000-0000-000008360000}"/>
    <cellStyle name="Normal 17 3 6 3 2" xfId="13558" xr:uid="{00000000-0005-0000-0000-000009360000}"/>
    <cellStyle name="Normal 17 3 6 4" xfId="13559" xr:uid="{00000000-0005-0000-0000-00000A360000}"/>
    <cellStyle name="Normal 17 3 7" xfId="13560" xr:uid="{00000000-0005-0000-0000-00000B360000}"/>
    <cellStyle name="Normal 17 3 7 2" xfId="13561" xr:uid="{00000000-0005-0000-0000-00000C360000}"/>
    <cellStyle name="Normal 17 3 7 2 2" xfId="13562" xr:uid="{00000000-0005-0000-0000-00000D360000}"/>
    <cellStyle name="Normal 17 3 7 3" xfId="13563" xr:uid="{00000000-0005-0000-0000-00000E360000}"/>
    <cellStyle name="Normal 17 3 8" xfId="13564" xr:uid="{00000000-0005-0000-0000-00000F360000}"/>
    <cellStyle name="Normal 17 3 8 2" xfId="13565" xr:uid="{00000000-0005-0000-0000-000010360000}"/>
    <cellStyle name="Normal 17 3 9" xfId="13566" xr:uid="{00000000-0005-0000-0000-000011360000}"/>
    <cellStyle name="Normal 17 4" xfId="13567" xr:uid="{00000000-0005-0000-0000-000012360000}"/>
    <cellStyle name="Normal 17 4 2" xfId="13568" xr:uid="{00000000-0005-0000-0000-000013360000}"/>
    <cellStyle name="Normal 17 4 2 2" xfId="13569" xr:uid="{00000000-0005-0000-0000-000014360000}"/>
    <cellStyle name="Normal 17 4 2 2 2" xfId="13570" xr:uid="{00000000-0005-0000-0000-000015360000}"/>
    <cellStyle name="Normal 17 4 2 2 2 2" xfId="13571" xr:uid="{00000000-0005-0000-0000-000016360000}"/>
    <cellStyle name="Normal 17 4 2 2 2 2 2" xfId="13572" xr:uid="{00000000-0005-0000-0000-000017360000}"/>
    <cellStyle name="Normal 17 4 2 2 2 2 2 2" xfId="13573" xr:uid="{00000000-0005-0000-0000-000018360000}"/>
    <cellStyle name="Normal 17 4 2 2 2 2 3" xfId="13574" xr:uid="{00000000-0005-0000-0000-000019360000}"/>
    <cellStyle name="Normal 17 4 2 2 2 3" xfId="13575" xr:uid="{00000000-0005-0000-0000-00001A360000}"/>
    <cellStyle name="Normal 17 4 2 2 2 3 2" xfId="13576" xr:uid="{00000000-0005-0000-0000-00001B360000}"/>
    <cellStyle name="Normal 17 4 2 2 2 4" xfId="13577" xr:uid="{00000000-0005-0000-0000-00001C360000}"/>
    <cellStyle name="Normal 17 4 2 2 3" xfId="13578" xr:uid="{00000000-0005-0000-0000-00001D360000}"/>
    <cellStyle name="Normal 17 4 2 2 3 2" xfId="13579" xr:uid="{00000000-0005-0000-0000-00001E360000}"/>
    <cellStyle name="Normal 17 4 2 2 3 2 2" xfId="13580" xr:uid="{00000000-0005-0000-0000-00001F360000}"/>
    <cellStyle name="Normal 17 4 2 2 3 3" xfId="13581" xr:uid="{00000000-0005-0000-0000-000020360000}"/>
    <cellStyle name="Normal 17 4 2 2 4" xfId="13582" xr:uid="{00000000-0005-0000-0000-000021360000}"/>
    <cellStyle name="Normal 17 4 2 2 4 2" xfId="13583" xr:uid="{00000000-0005-0000-0000-000022360000}"/>
    <cellStyle name="Normal 17 4 2 2 5" xfId="13584" xr:uid="{00000000-0005-0000-0000-000023360000}"/>
    <cellStyle name="Normal 17 4 2 3" xfId="13585" xr:uid="{00000000-0005-0000-0000-000024360000}"/>
    <cellStyle name="Normal 17 4 2 3 2" xfId="13586" xr:uid="{00000000-0005-0000-0000-000025360000}"/>
    <cellStyle name="Normal 17 4 2 3 2 2" xfId="13587" xr:uid="{00000000-0005-0000-0000-000026360000}"/>
    <cellStyle name="Normal 17 4 2 3 2 2 2" xfId="13588" xr:uid="{00000000-0005-0000-0000-000027360000}"/>
    <cellStyle name="Normal 17 4 2 3 2 2 2 2" xfId="13589" xr:uid="{00000000-0005-0000-0000-000028360000}"/>
    <cellStyle name="Normal 17 4 2 3 2 2 3" xfId="13590" xr:uid="{00000000-0005-0000-0000-000029360000}"/>
    <cellStyle name="Normal 17 4 2 3 2 3" xfId="13591" xr:uid="{00000000-0005-0000-0000-00002A360000}"/>
    <cellStyle name="Normal 17 4 2 3 2 3 2" xfId="13592" xr:uid="{00000000-0005-0000-0000-00002B360000}"/>
    <cellStyle name="Normal 17 4 2 3 2 4" xfId="13593" xr:uid="{00000000-0005-0000-0000-00002C360000}"/>
    <cellStyle name="Normal 17 4 2 3 3" xfId="13594" xr:uid="{00000000-0005-0000-0000-00002D360000}"/>
    <cellStyle name="Normal 17 4 2 3 3 2" xfId="13595" xr:uid="{00000000-0005-0000-0000-00002E360000}"/>
    <cellStyle name="Normal 17 4 2 3 3 2 2" xfId="13596" xr:uid="{00000000-0005-0000-0000-00002F360000}"/>
    <cellStyle name="Normal 17 4 2 3 3 3" xfId="13597" xr:uid="{00000000-0005-0000-0000-000030360000}"/>
    <cellStyle name="Normal 17 4 2 3 4" xfId="13598" xr:uid="{00000000-0005-0000-0000-000031360000}"/>
    <cellStyle name="Normal 17 4 2 3 4 2" xfId="13599" xr:uid="{00000000-0005-0000-0000-000032360000}"/>
    <cellStyle name="Normal 17 4 2 3 5" xfId="13600" xr:uid="{00000000-0005-0000-0000-000033360000}"/>
    <cellStyle name="Normal 17 4 2 4" xfId="13601" xr:uid="{00000000-0005-0000-0000-000034360000}"/>
    <cellStyle name="Normal 17 4 2 4 2" xfId="13602" xr:uid="{00000000-0005-0000-0000-000035360000}"/>
    <cellStyle name="Normal 17 4 2 4 2 2" xfId="13603" xr:uid="{00000000-0005-0000-0000-000036360000}"/>
    <cellStyle name="Normal 17 4 2 4 2 2 2" xfId="13604" xr:uid="{00000000-0005-0000-0000-000037360000}"/>
    <cellStyle name="Normal 17 4 2 4 2 3" xfId="13605" xr:uid="{00000000-0005-0000-0000-000038360000}"/>
    <cellStyle name="Normal 17 4 2 4 3" xfId="13606" xr:uid="{00000000-0005-0000-0000-000039360000}"/>
    <cellStyle name="Normal 17 4 2 4 3 2" xfId="13607" xr:uid="{00000000-0005-0000-0000-00003A360000}"/>
    <cellStyle name="Normal 17 4 2 4 4" xfId="13608" xr:uid="{00000000-0005-0000-0000-00003B360000}"/>
    <cellStyle name="Normal 17 4 2 5" xfId="13609" xr:uid="{00000000-0005-0000-0000-00003C360000}"/>
    <cellStyle name="Normal 17 4 2 5 2" xfId="13610" xr:uid="{00000000-0005-0000-0000-00003D360000}"/>
    <cellStyle name="Normal 17 4 2 5 2 2" xfId="13611" xr:uid="{00000000-0005-0000-0000-00003E360000}"/>
    <cellStyle name="Normal 17 4 2 5 3" xfId="13612" xr:uid="{00000000-0005-0000-0000-00003F360000}"/>
    <cellStyle name="Normal 17 4 2 6" xfId="13613" xr:uid="{00000000-0005-0000-0000-000040360000}"/>
    <cellStyle name="Normal 17 4 2 6 2" xfId="13614" xr:uid="{00000000-0005-0000-0000-000041360000}"/>
    <cellStyle name="Normal 17 4 2 7" xfId="13615" xr:uid="{00000000-0005-0000-0000-000042360000}"/>
    <cellStyle name="Normal 17 4 3" xfId="13616" xr:uid="{00000000-0005-0000-0000-000043360000}"/>
    <cellStyle name="Normal 17 4 3 2" xfId="13617" xr:uid="{00000000-0005-0000-0000-000044360000}"/>
    <cellStyle name="Normal 17 4 3 2 2" xfId="13618" xr:uid="{00000000-0005-0000-0000-000045360000}"/>
    <cellStyle name="Normal 17 4 3 2 2 2" xfId="13619" xr:uid="{00000000-0005-0000-0000-000046360000}"/>
    <cellStyle name="Normal 17 4 3 2 2 2 2" xfId="13620" xr:uid="{00000000-0005-0000-0000-000047360000}"/>
    <cellStyle name="Normal 17 4 3 2 2 3" xfId="13621" xr:uid="{00000000-0005-0000-0000-000048360000}"/>
    <cellStyle name="Normal 17 4 3 2 3" xfId="13622" xr:uid="{00000000-0005-0000-0000-000049360000}"/>
    <cellStyle name="Normal 17 4 3 2 3 2" xfId="13623" xr:uid="{00000000-0005-0000-0000-00004A360000}"/>
    <cellStyle name="Normal 17 4 3 2 4" xfId="13624" xr:uid="{00000000-0005-0000-0000-00004B360000}"/>
    <cellStyle name="Normal 17 4 3 3" xfId="13625" xr:uid="{00000000-0005-0000-0000-00004C360000}"/>
    <cellStyle name="Normal 17 4 3 3 2" xfId="13626" xr:uid="{00000000-0005-0000-0000-00004D360000}"/>
    <cellStyle name="Normal 17 4 3 3 2 2" xfId="13627" xr:uid="{00000000-0005-0000-0000-00004E360000}"/>
    <cellStyle name="Normal 17 4 3 3 3" xfId="13628" xr:uid="{00000000-0005-0000-0000-00004F360000}"/>
    <cellStyle name="Normal 17 4 3 4" xfId="13629" xr:uid="{00000000-0005-0000-0000-000050360000}"/>
    <cellStyle name="Normal 17 4 3 4 2" xfId="13630" xr:uid="{00000000-0005-0000-0000-000051360000}"/>
    <cellStyle name="Normal 17 4 3 5" xfId="13631" xr:uid="{00000000-0005-0000-0000-000052360000}"/>
    <cellStyle name="Normal 17 4 4" xfId="13632" xr:uid="{00000000-0005-0000-0000-000053360000}"/>
    <cellStyle name="Normal 17 4 4 2" xfId="13633" xr:uid="{00000000-0005-0000-0000-000054360000}"/>
    <cellStyle name="Normal 17 4 4 2 2" xfId="13634" xr:uid="{00000000-0005-0000-0000-000055360000}"/>
    <cellStyle name="Normal 17 4 4 2 2 2" xfId="13635" xr:uid="{00000000-0005-0000-0000-000056360000}"/>
    <cellStyle name="Normal 17 4 4 2 2 2 2" xfId="13636" xr:uid="{00000000-0005-0000-0000-000057360000}"/>
    <cellStyle name="Normal 17 4 4 2 2 3" xfId="13637" xr:uid="{00000000-0005-0000-0000-000058360000}"/>
    <cellStyle name="Normal 17 4 4 2 3" xfId="13638" xr:uid="{00000000-0005-0000-0000-000059360000}"/>
    <cellStyle name="Normal 17 4 4 2 3 2" xfId="13639" xr:uid="{00000000-0005-0000-0000-00005A360000}"/>
    <cellStyle name="Normal 17 4 4 2 4" xfId="13640" xr:uid="{00000000-0005-0000-0000-00005B360000}"/>
    <cellStyle name="Normal 17 4 4 3" xfId="13641" xr:uid="{00000000-0005-0000-0000-00005C360000}"/>
    <cellStyle name="Normal 17 4 4 3 2" xfId="13642" xr:uid="{00000000-0005-0000-0000-00005D360000}"/>
    <cellStyle name="Normal 17 4 4 3 2 2" xfId="13643" xr:uid="{00000000-0005-0000-0000-00005E360000}"/>
    <cellStyle name="Normal 17 4 4 3 3" xfId="13644" xr:uid="{00000000-0005-0000-0000-00005F360000}"/>
    <cellStyle name="Normal 17 4 4 4" xfId="13645" xr:uid="{00000000-0005-0000-0000-000060360000}"/>
    <cellStyle name="Normal 17 4 4 4 2" xfId="13646" xr:uid="{00000000-0005-0000-0000-000061360000}"/>
    <cellStyle name="Normal 17 4 4 5" xfId="13647" xr:uid="{00000000-0005-0000-0000-000062360000}"/>
    <cellStyle name="Normal 17 4 5" xfId="13648" xr:uid="{00000000-0005-0000-0000-000063360000}"/>
    <cellStyle name="Normal 17 4 5 2" xfId="13649" xr:uid="{00000000-0005-0000-0000-000064360000}"/>
    <cellStyle name="Normal 17 4 5 2 2" xfId="13650" xr:uid="{00000000-0005-0000-0000-000065360000}"/>
    <cellStyle name="Normal 17 4 5 2 2 2" xfId="13651" xr:uid="{00000000-0005-0000-0000-000066360000}"/>
    <cellStyle name="Normal 17 4 5 2 3" xfId="13652" xr:uid="{00000000-0005-0000-0000-000067360000}"/>
    <cellStyle name="Normal 17 4 5 3" xfId="13653" xr:uid="{00000000-0005-0000-0000-000068360000}"/>
    <cellStyle name="Normal 17 4 5 3 2" xfId="13654" xr:uid="{00000000-0005-0000-0000-000069360000}"/>
    <cellStyle name="Normal 17 4 5 4" xfId="13655" xr:uid="{00000000-0005-0000-0000-00006A360000}"/>
    <cellStyle name="Normal 17 4 6" xfId="13656" xr:uid="{00000000-0005-0000-0000-00006B360000}"/>
    <cellStyle name="Normal 17 4 6 2" xfId="13657" xr:uid="{00000000-0005-0000-0000-00006C360000}"/>
    <cellStyle name="Normal 17 4 6 2 2" xfId="13658" xr:uid="{00000000-0005-0000-0000-00006D360000}"/>
    <cellStyle name="Normal 17 4 6 3" xfId="13659" xr:uid="{00000000-0005-0000-0000-00006E360000}"/>
    <cellStyle name="Normal 17 4 7" xfId="13660" xr:uid="{00000000-0005-0000-0000-00006F360000}"/>
    <cellStyle name="Normal 17 4 7 2" xfId="13661" xr:uid="{00000000-0005-0000-0000-000070360000}"/>
    <cellStyle name="Normal 17 4 8" xfId="13662" xr:uid="{00000000-0005-0000-0000-000071360000}"/>
    <cellStyle name="Normal 17 5" xfId="13663" xr:uid="{00000000-0005-0000-0000-000072360000}"/>
    <cellStyle name="Normal 17 5 2" xfId="13664" xr:uid="{00000000-0005-0000-0000-000073360000}"/>
    <cellStyle name="Normal 17 5 2 2" xfId="13665" xr:uid="{00000000-0005-0000-0000-000074360000}"/>
    <cellStyle name="Normal 17 5 2 2 2" xfId="13666" xr:uid="{00000000-0005-0000-0000-000075360000}"/>
    <cellStyle name="Normal 17 5 2 2 2 2" xfId="13667" xr:uid="{00000000-0005-0000-0000-000076360000}"/>
    <cellStyle name="Normal 17 5 2 2 2 2 2" xfId="13668" xr:uid="{00000000-0005-0000-0000-000077360000}"/>
    <cellStyle name="Normal 17 5 2 2 2 3" xfId="13669" xr:uid="{00000000-0005-0000-0000-000078360000}"/>
    <cellStyle name="Normal 17 5 2 2 3" xfId="13670" xr:uid="{00000000-0005-0000-0000-000079360000}"/>
    <cellStyle name="Normal 17 5 2 2 3 2" xfId="13671" xr:uid="{00000000-0005-0000-0000-00007A360000}"/>
    <cellStyle name="Normal 17 5 2 2 4" xfId="13672" xr:uid="{00000000-0005-0000-0000-00007B360000}"/>
    <cellStyle name="Normal 17 5 2 3" xfId="13673" xr:uid="{00000000-0005-0000-0000-00007C360000}"/>
    <cellStyle name="Normal 17 5 2 3 2" xfId="13674" xr:uid="{00000000-0005-0000-0000-00007D360000}"/>
    <cellStyle name="Normal 17 5 2 3 2 2" xfId="13675" xr:uid="{00000000-0005-0000-0000-00007E360000}"/>
    <cellStyle name="Normal 17 5 2 3 3" xfId="13676" xr:uid="{00000000-0005-0000-0000-00007F360000}"/>
    <cellStyle name="Normal 17 5 2 4" xfId="13677" xr:uid="{00000000-0005-0000-0000-000080360000}"/>
    <cellStyle name="Normal 17 5 2 4 2" xfId="13678" xr:uid="{00000000-0005-0000-0000-000081360000}"/>
    <cellStyle name="Normal 17 5 2 5" xfId="13679" xr:uid="{00000000-0005-0000-0000-000082360000}"/>
    <cellStyle name="Normal 17 5 3" xfId="13680" xr:uid="{00000000-0005-0000-0000-000083360000}"/>
    <cellStyle name="Normal 17 5 3 2" xfId="13681" xr:uid="{00000000-0005-0000-0000-000084360000}"/>
    <cellStyle name="Normal 17 5 3 2 2" xfId="13682" xr:uid="{00000000-0005-0000-0000-000085360000}"/>
    <cellStyle name="Normal 17 5 3 2 2 2" xfId="13683" xr:uid="{00000000-0005-0000-0000-000086360000}"/>
    <cellStyle name="Normal 17 5 3 2 2 2 2" xfId="13684" xr:uid="{00000000-0005-0000-0000-000087360000}"/>
    <cellStyle name="Normal 17 5 3 2 2 3" xfId="13685" xr:uid="{00000000-0005-0000-0000-000088360000}"/>
    <cellStyle name="Normal 17 5 3 2 3" xfId="13686" xr:uid="{00000000-0005-0000-0000-000089360000}"/>
    <cellStyle name="Normal 17 5 3 2 3 2" xfId="13687" xr:uid="{00000000-0005-0000-0000-00008A360000}"/>
    <cellStyle name="Normal 17 5 3 2 4" xfId="13688" xr:uid="{00000000-0005-0000-0000-00008B360000}"/>
    <cellStyle name="Normal 17 5 3 3" xfId="13689" xr:uid="{00000000-0005-0000-0000-00008C360000}"/>
    <cellStyle name="Normal 17 5 3 3 2" xfId="13690" xr:uid="{00000000-0005-0000-0000-00008D360000}"/>
    <cellStyle name="Normal 17 5 3 3 2 2" xfId="13691" xr:uid="{00000000-0005-0000-0000-00008E360000}"/>
    <cellStyle name="Normal 17 5 3 3 3" xfId="13692" xr:uid="{00000000-0005-0000-0000-00008F360000}"/>
    <cellStyle name="Normal 17 5 3 4" xfId="13693" xr:uid="{00000000-0005-0000-0000-000090360000}"/>
    <cellStyle name="Normal 17 5 3 4 2" xfId="13694" xr:uid="{00000000-0005-0000-0000-000091360000}"/>
    <cellStyle name="Normal 17 5 3 5" xfId="13695" xr:uid="{00000000-0005-0000-0000-000092360000}"/>
    <cellStyle name="Normal 17 5 4" xfId="13696" xr:uid="{00000000-0005-0000-0000-000093360000}"/>
    <cellStyle name="Normal 17 5 4 2" xfId="13697" xr:uid="{00000000-0005-0000-0000-000094360000}"/>
    <cellStyle name="Normal 17 5 4 2 2" xfId="13698" xr:uid="{00000000-0005-0000-0000-000095360000}"/>
    <cellStyle name="Normal 17 5 4 2 2 2" xfId="13699" xr:uid="{00000000-0005-0000-0000-000096360000}"/>
    <cellStyle name="Normal 17 5 4 2 3" xfId="13700" xr:uid="{00000000-0005-0000-0000-000097360000}"/>
    <cellStyle name="Normal 17 5 4 3" xfId="13701" xr:uid="{00000000-0005-0000-0000-000098360000}"/>
    <cellStyle name="Normal 17 5 4 3 2" xfId="13702" xr:uid="{00000000-0005-0000-0000-000099360000}"/>
    <cellStyle name="Normal 17 5 4 4" xfId="13703" xr:uid="{00000000-0005-0000-0000-00009A360000}"/>
    <cellStyle name="Normal 17 5 5" xfId="13704" xr:uid="{00000000-0005-0000-0000-00009B360000}"/>
    <cellStyle name="Normal 17 5 5 2" xfId="13705" xr:uid="{00000000-0005-0000-0000-00009C360000}"/>
    <cellStyle name="Normal 17 5 5 2 2" xfId="13706" xr:uid="{00000000-0005-0000-0000-00009D360000}"/>
    <cellStyle name="Normal 17 5 5 3" xfId="13707" xr:uid="{00000000-0005-0000-0000-00009E360000}"/>
    <cellStyle name="Normal 17 5 6" xfId="13708" xr:uid="{00000000-0005-0000-0000-00009F360000}"/>
    <cellStyle name="Normal 17 5 6 2" xfId="13709" xr:uid="{00000000-0005-0000-0000-0000A0360000}"/>
    <cellStyle name="Normal 17 5 7" xfId="13710" xr:uid="{00000000-0005-0000-0000-0000A1360000}"/>
    <cellStyle name="Normal 17 6" xfId="13711" xr:uid="{00000000-0005-0000-0000-0000A2360000}"/>
    <cellStyle name="Normal 17 6 2" xfId="13712" xr:uid="{00000000-0005-0000-0000-0000A3360000}"/>
    <cellStyle name="Normal 17 6 2 2" xfId="13713" xr:uid="{00000000-0005-0000-0000-0000A4360000}"/>
    <cellStyle name="Normal 17 6 2 2 2" xfId="13714" xr:uid="{00000000-0005-0000-0000-0000A5360000}"/>
    <cellStyle name="Normal 17 6 2 2 2 2" xfId="13715" xr:uid="{00000000-0005-0000-0000-0000A6360000}"/>
    <cellStyle name="Normal 17 6 2 2 3" xfId="13716" xr:uid="{00000000-0005-0000-0000-0000A7360000}"/>
    <cellStyle name="Normal 17 6 2 3" xfId="13717" xr:uid="{00000000-0005-0000-0000-0000A8360000}"/>
    <cellStyle name="Normal 17 6 2 3 2" xfId="13718" xr:uid="{00000000-0005-0000-0000-0000A9360000}"/>
    <cellStyle name="Normal 17 6 2 4" xfId="13719" xr:uid="{00000000-0005-0000-0000-0000AA360000}"/>
    <cellStyle name="Normal 17 6 3" xfId="13720" xr:uid="{00000000-0005-0000-0000-0000AB360000}"/>
    <cellStyle name="Normal 17 6 3 2" xfId="13721" xr:uid="{00000000-0005-0000-0000-0000AC360000}"/>
    <cellStyle name="Normal 17 6 3 2 2" xfId="13722" xr:uid="{00000000-0005-0000-0000-0000AD360000}"/>
    <cellStyle name="Normal 17 6 3 3" xfId="13723" xr:uid="{00000000-0005-0000-0000-0000AE360000}"/>
    <cellStyle name="Normal 17 6 4" xfId="13724" xr:uid="{00000000-0005-0000-0000-0000AF360000}"/>
    <cellStyle name="Normal 17 6 4 2" xfId="13725" xr:uid="{00000000-0005-0000-0000-0000B0360000}"/>
    <cellStyle name="Normal 17 6 5" xfId="13726" xr:uid="{00000000-0005-0000-0000-0000B1360000}"/>
    <cellStyle name="Normal 17 7" xfId="13727" xr:uid="{00000000-0005-0000-0000-0000B2360000}"/>
    <cellStyle name="Normal 17 7 2" xfId="13728" xr:uid="{00000000-0005-0000-0000-0000B3360000}"/>
    <cellStyle name="Normal 17 7 2 2" xfId="13729" xr:uid="{00000000-0005-0000-0000-0000B4360000}"/>
    <cellStyle name="Normal 17 7 2 2 2" xfId="13730" xr:uid="{00000000-0005-0000-0000-0000B5360000}"/>
    <cellStyle name="Normal 17 7 2 2 2 2" xfId="13731" xr:uid="{00000000-0005-0000-0000-0000B6360000}"/>
    <cellStyle name="Normal 17 7 2 2 3" xfId="13732" xr:uid="{00000000-0005-0000-0000-0000B7360000}"/>
    <cellStyle name="Normal 17 7 2 3" xfId="13733" xr:uid="{00000000-0005-0000-0000-0000B8360000}"/>
    <cellStyle name="Normal 17 7 2 3 2" xfId="13734" xr:uid="{00000000-0005-0000-0000-0000B9360000}"/>
    <cellStyle name="Normal 17 7 2 4" xfId="13735" xr:uid="{00000000-0005-0000-0000-0000BA360000}"/>
    <cellStyle name="Normal 17 7 3" xfId="13736" xr:uid="{00000000-0005-0000-0000-0000BB360000}"/>
    <cellStyle name="Normal 17 7 3 2" xfId="13737" xr:uid="{00000000-0005-0000-0000-0000BC360000}"/>
    <cellStyle name="Normal 17 7 3 2 2" xfId="13738" xr:uid="{00000000-0005-0000-0000-0000BD360000}"/>
    <cellStyle name="Normal 17 7 3 3" xfId="13739" xr:uid="{00000000-0005-0000-0000-0000BE360000}"/>
    <cellStyle name="Normal 17 7 4" xfId="13740" xr:uid="{00000000-0005-0000-0000-0000BF360000}"/>
    <cellStyle name="Normal 17 7 4 2" xfId="13741" xr:uid="{00000000-0005-0000-0000-0000C0360000}"/>
    <cellStyle name="Normal 17 7 5" xfId="13742" xr:uid="{00000000-0005-0000-0000-0000C1360000}"/>
    <cellStyle name="Normal 17 8" xfId="13743" xr:uid="{00000000-0005-0000-0000-0000C2360000}"/>
    <cellStyle name="Normal 17 8 2" xfId="13744" xr:uid="{00000000-0005-0000-0000-0000C3360000}"/>
    <cellStyle name="Normal 17 8 2 2" xfId="13745" xr:uid="{00000000-0005-0000-0000-0000C4360000}"/>
    <cellStyle name="Normal 17 8 2 2 2" xfId="13746" xr:uid="{00000000-0005-0000-0000-0000C5360000}"/>
    <cellStyle name="Normal 17 8 2 3" xfId="13747" xr:uid="{00000000-0005-0000-0000-0000C6360000}"/>
    <cellStyle name="Normal 17 8 3" xfId="13748" xr:uid="{00000000-0005-0000-0000-0000C7360000}"/>
    <cellStyle name="Normal 17 8 3 2" xfId="13749" xr:uid="{00000000-0005-0000-0000-0000C8360000}"/>
    <cellStyle name="Normal 17 8 4" xfId="13750" xr:uid="{00000000-0005-0000-0000-0000C9360000}"/>
    <cellStyle name="Normal 17 9" xfId="13751" xr:uid="{00000000-0005-0000-0000-0000CA360000}"/>
    <cellStyle name="Normal 17 9 2" xfId="13752" xr:uid="{00000000-0005-0000-0000-0000CB360000}"/>
    <cellStyle name="Normal 17 9 2 2" xfId="13753" xr:uid="{00000000-0005-0000-0000-0000CC360000}"/>
    <cellStyle name="Normal 17 9 3" xfId="13754" xr:uid="{00000000-0005-0000-0000-0000CD360000}"/>
    <cellStyle name="Normal 18" xfId="13755" xr:uid="{00000000-0005-0000-0000-0000CE360000}"/>
    <cellStyle name="Normal 18 2" xfId="13756" xr:uid="{00000000-0005-0000-0000-0000CF360000}"/>
    <cellStyle name="Normal 18 2 2" xfId="13757" xr:uid="{00000000-0005-0000-0000-0000D0360000}"/>
    <cellStyle name="Normal 18 2 2 2" xfId="13758" xr:uid="{00000000-0005-0000-0000-0000D1360000}"/>
    <cellStyle name="Normal 18 2 2 2 2" xfId="13759" xr:uid="{00000000-0005-0000-0000-0000D2360000}"/>
    <cellStyle name="Normal 18 2 2 2 2 2" xfId="13760" xr:uid="{00000000-0005-0000-0000-0000D3360000}"/>
    <cellStyle name="Normal 18 2 2 2 2 2 2" xfId="13761" xr:uid="{00000000-0005-0000-0000-0000D4360000}"/>
    <cellStyle name="Normal 18 2 2 2 2 2 2 2" xfId="13762" xr:uid="{00000000-0005-0000-0000-0000D5360000}"/>
    <cellStyle name="Normal 18 2 2 2 2 2 3" xfId="13763" xr:uid="{00000000-0005-0000-0000-0000D6360000}"/>
    <cellStyle name="Normal 18 2 2 2 2 3" xfId="13764" xr:uid="{00000000-0005-0000-0000-0000D7360000}"/>
    <cellStyle name="Normal 18 2 2 2 2 3 2" xfId="13765" xr:uid="{00000000-0005-0000-0000-0000D8360000}"/>
    <cellStyle name="Normal 18 2 2 2 2 4" xfId="13766" xr:uid="{00000000-0005-0000-0000-0000D9360000}"/>
    <cellStyle name="Normal 18 2 2 2 3" xfId="13767" xr:uid="{00000000-0005-0000-0000-0000DA360000}"/>
    <cellStyle name="Normal 18 2 2 2 3 2" xfId="13768" xr:uid="{00000000-0005-0000-0000-0000DB360000}"/>
    <cellStyle name="Normal 18 2 2 2 3 2 2" xfId="13769" xr:uid="{00000000-0005-0000-0000-0000DC360000}"/>
    <cellStyle name="Normal 18 2 2 2 3 3" xfId="13770" xr:uid="{00000000-0005-0000-0000-0000DD360000}"/>
    <cellStyle name="Normal 18 2 2 2 4" xfId="13771" xr:uid="{00000000-0005-0000-0000-0000DE360000}"/>
    <cellStyle name="Normal 18 2 2 2 4 2" xfId="13772" xr:uid="{00000000-0005-0000-0000-0000DF360000}"/>
    <cellStyle name="Normal 18 2 2 2 5" xfId="13773" xr:uid="{00000000-0005-0000-0000-0000E0360000}"/>
    <cellStyle name="Normal 18 2 2 3" xfId="13774" xr:uid="{00000000-0005-0000-0000-0000E1360000}"/>
    <cellStyle name="Normal 18 2 2 3 2" xfId="13775" xr:uid="{00000000-0005-0000-0000-0000E2360000}"/>
    <cellStyle name="Normal 18 2 2 3 2 2" xfId="13776" xr:uid="{00000000-0005-0000-0000-0000E3360000}"/>
    <cellStyle name="Normal 18 2 2 3 2 2 2" xfId="13777" xr:uid="{00000000-0005-0000-0000-0000E4360000}"/>
    <cellStyle name="Normal 18 2 2 3 2 2 2 2" xfId="13778" xr:uid="{00000000-0005-0000-0000-0000E5360000}"/>
    <cellStyle name="Normal 18 2 2 3 2 2 3" xfId="13779" xr:uid="{00000000-0005-0000-0000-0000E6360000}"/>
    <cellStyle name="Normal 18 2 2 3 2 3" xfId="13780" xr:uid="{00000000-0005-0000-0000-0000E7360000}"/>
    <cellStyle name="Normal 18 2 2 3 2 3 2" xfId="13781" xr:uid="{00000000-0005-0000-0000-0000E8360000}"/>
    <cellStyle name="Normal 18 2 2 3 2 4" xfId="13782" xr:uid="{00000000-0005-0000-0000-0000E9360000}"/>
    <cellStyle name="Normal 18 2 2 3 3" xfId="13783" xr:uid="{00000000-0005-0000-0000-0000EA360000}"/>
    <cellStyle name="Normal 18 2 2 3 3 2" xfId="13784" xr:uid="{00000000-0005-0000-0000-0000EB360000}"/>
    <cellStyle name="Normal 18 2 2 3 3 2 2" xfId="13785" xr:uid="{00000000-0005-0000-0000-0000EC360000}"/>
    <cellStyle name="Normal 18 2 2 3 3 3" xfId="13786" xr:uid="{00000000-0005-0000-0000-0000ED360000}"/>
    <cellStyle name="Normal 18 2 2 3 4" xfId="13787" xr:uid="{00000000-0005-0000-0000-0000EE360000}"/>
    <cellStyle name="Normal 18 2 2 3 4 2" xfId="13788" xr:uid="{00000000-0005-0000-0000-0000EF360000}"/>
    <cellStyle name="Normal 18 2 2 3 5" xfId="13789" xr:uid="{00000000-0005-0000-0000-0000F0360000}"/>
    <cellStyle name="Normal 18 2 2 4" xfId="13790" xr:uid="{00000000-0005-0000-0000-0000F1360000}"/>
    <cellStyle name="Normal 18 2 2 4 2" xfId="13791" xr:uid="{00000000-0005-0000-0000-0000F2360000}"/>
    <cellStyle name="Normal 18 2 2 4 2 2" xfId="13792" xr:uid="{00000000-0005-0000-0000-0000F3360000}"/>
    <cellStyle name="Normal 18 2 2 4 2 2 2" xfId="13793" xr:uid="{00000000-0005-0000-0000-0000F4360000}"/>
    <cellStyle name="Normal 18 2 2 4 2 3" xfId="13794" xr:uid="{00000000-0005-0000-0000-0000F5360000}"/>
    <cellStyle name="Normal 18 2 2 4 3" xfId="13795" xr:uid="{00000000-0005-0000-0000-0000F6360000}"/>
    <cellStyle name="Normal 18 2 2 4 3 2" xfId="13796" xr:uid="{00000000-0005-0000-0000-0000F7360000}"/>
    <cellStyle name="Normal 18 2 2 4 4" xfId="13797" xr:uid="{00000000-0005-0000-0000-0000F8360000}"/>
    <cellStyle name="Normal 18 2 2 5" xfId="13798" xr:uid="{00000000-0005-0000-0000-0000F9360000}"/>
    <cellStyle name="Normal 18 2 2 5 2" xfId="13799" xr:uid="{00000000-0005-0000-0000-0000FA360000}"/>
    <cellStyle name="Normal 18 2 2 5 2 2" xfId="13800" xr:uid="{00000000-0005-0000-0000-0000FB360000}"/>
    <cellStyle name="Normal 18 2 2 5 3" xfId="13801" xr:uid="{00000000-0005-0000-0000-0000FC360000}"/>
    <cellStyle name="Normal 18 2 2 6" xfId="13802" xr:uid="{00000000-0005-0000-0000-0000FD360000}"/>
    <cellStyle name="Normal 18 2 2 6 2" xfId="13803" xr:uid="{00000000-0005-0000-0000-0000FE360000}"/>
    <cellStyle name="Normal 18 2 2 7" xfId="13804" xr:uid="{00000000-0005-0000-0000-0000FF360000}"/>
    <cellStyle name="Normal 18 2 3" xfId="13805" xr:uid="{00000000-0005-0000-0000-000000370000}"/>
    <cellStyle name="Normal 18 2 3 2" xfId="13806" xr:uid="{00000000-0005-0000-0000-000001370000}"/>
    <cellStyle name="Normal 18 2 3 2 2" xfId="13807" xr:uid="{00000000-0005-0000-0000-000002370000}"/>
    <cellStyle name="Normal 18 2 3 2 2 2" xfId="13808" xr:uid="{00000000-0005-0000-0000-000003370000}"/>
    <cellStyle name="Normal 18 2 3 2 2 2 2" xfId="13809" xr:uid="{00000000-0005-0000-0000-000004370000}"/>
    <cellStyle name="Normal 18 2 3 2 2 3" xfId="13810" xr:uid="{00000000-0005-0000-0000-000005370000}"/>
    <cellStyle name="Normal 18 2 3 2 3" xfId="13811" xr:uid="{00000000-0005-0000-0000-000006370000}"/>
    <cellStyle name="Normal 18 2 3 2 3 2" xfId="13812" xr:uid="{00000000-0005-0000-0000-000007370000}"/>
    <cellStyle name="Normal 18 2 3 2 4" xfId="13813" xr:uid="{00000000-0005-0000-0000-000008370000}"/>
    <cellStyle name="Normal 18 2 3 3" xfId="13814" xr:uid="{00000000-0005-0000-0000-000009370000}"/>
    <cellStyle name="Normal 18 2 3 3 2" xfId="13815" xr:uid="{00000000-0005-0000-0000-00000A370000}"/>
    <cellStyle name="Normal 18 2 3 3 2 2" xfId="13816" xr:uid="{00000000-0005-0000-0000-00000B370000}"/>
    <cellStyle name="Normal 18 2 3 3 3" xfId="13817" xr:uid="{00000000-0005-0000-0000-00000C370000}"/>
    <cellStyle name="Normal 18 2 3 4" xfId="13818" xr:uid="{00000000-0005-0000-0000-00000D370000}"/>
    <cellStyle name="Normal 18 2 3 4 2" xfId="13819" xr:uid="{00000000-0005-0000-0000-00000E370000}"/>
    <cellStyle name="Normal 18 2 3 5" xfId="13820" xr:uid="{00000000-0005-0000-0000-00000F370000}"/>
    <cellStyle name="Normal 18 2 4" xfId="13821" xr:uid="{00000000-0005-0000-0000-000010370000}"/>
    <cellStyle name="Normal 18 2 4 2" xfId="13822" xr:uid="{00000000-0005-0000-0000-000011370000}"/>
    <cellStyle name="Normal 18 2 4 2 2" xfId="13823" xr:uid="{00000000-0005-0000-0000-000012370000}"/>
    <cellStyle name="Normal 18 2 4 2 2 2" xfId="13824" xr:uid="{00000000-0005-0000-0000-000013370000}"/>
    <cellStyle name="Normal 18 2 4 2 2 2 2" xfId="13825" xr:uid="{00000000-0005-0000-0000-000014370000}"/>
    <cellStyle name="Normal 18 2 4 2 2 3" xfId="13826" xr:uid="{00000000-0005-0000-0000-000015370000}"/>
    <cellStyle name="Normal 18 2 4 2 3" xfId="13827" xr:uid="{00000000-0005-0000-0000-000016370000}"/>
    <cellStyle name="Normal 18 2 4 2 3 2" xfId="13828" xr:uid="{00000000-0005-0000-0000-000017370000}"/>
    <cellStyle name="Normal 18 2 4 2 4" xfId="13829" xr:uid="{00000000-0005-0000-0000-000018370000}"/>
    <cellStyle name="Normal 18 2 4 3" xfId="13830" xr:uid="{00000000-0005-0000-0000-000019370000}"/>
    <cellStyle name="Normal 18 2 4 3 2" xfId="13831" xr:uid="{00000000-0005-0000-0000-00001A370000}"/>
    <cellStyle name="Normal 18 2 4 3 2 2" xfId="13832" xr:uid="{00000000-0005-0000-0000-00001B370000}"/>
    <cellStyle name="Normal 18 2 4 3 3" xfId="13833" xr:uid="{00000000-0005-0000-0000-00001C370000}"/>
    <cellStyle name="Normal 18 2 4 4" xfId="13834" xr:uid="{00000000-0005-0000-0000-00001D370000}"/>
    <cellStyle name="Normal 18 2 4 4 2" xfId="13835" xr:uid="{00000000-0005-0000-0000-00001E370000}"/>
    <cellStyle name="Normal 18 2 4 5" xfId="13836" xr:uid="{00000000-0005-0000-0000-00001F370000}"/>
    <cellStyle name="Normal 18 2 5" xfId="13837" xr:uid="{00000000-0005-0000-0000-000020370000}"/>
    <cellStyle name="Normal 18 2 5 2" xfId="13838" xr:uid="{00000000-0005-0000-0000-000021370000}"/>
    <cellStyle name="Normal 18 2 5 2 2" xfId="13839" xr:uid="{00000000-0005-0000-0000-000022370000}"/>
    <cellStyle name="Normal 18 2 5 2 2 2" xfId="13840" xr:uid="{00000000-0005-0000-0000-000023370000}"/>
    <cellStyle name="Normal 18 2 5 2 3" xfId="13841" xr:uid="{00000000-0005-0000-0000-000024370000}"/>
    <cellStyle name="Normal 18 2 5 3" xfId="13842" xr:uid="{00000000-0005-0000-0000-000025370000}"/>
    <cellStyle name="Normal 18 2 5 3 2" xfId="13843" xr:uid="{00000000-0005-0000-0000-000026370000}"/>
    <cellStyle name="Normal 18 2 5 4" xfId="13844" xr:uid="{00000000-0005-0000-0000-000027370000}"/>
    <cellStyle name="Normal 18 2 6" xfId="13845" xr:uid="{00000000-0005-0000-0000-000028370000}"/>
    <cellStyle name="Normal 18 2 6 2" xfId="13846" xr:uid="{00000000-0005-0000-0000-000029370000}"/>
    <cellStyle name="Normal 18 2 6 2 2" xfId="13847" xr:uid="{00000000-0005-0000-0000-00002A370000}"/>
    <cellStyle name="Normal 18 2 6 3" xfId="13848" xr:uid="{00000000-0005-0000-0000-00002B370000}"/>
    <cellStyle name="Normal 18 2 7" xfId="13849" xr:uid="{00000000-0005-0000-0000-00002C370000}"/>
    <cellStyle name="Normal 18 2 7 2" xfId="13850" xr:uid="{00000000-0005-0000-0000-00002D370000}"/>
    <cellStyle name="Normal 18 2 8" xfId="13851" xr:uid="{00000000-0005-0000-0000-00002E370000}"/>
    <cellStyle name="Normal 18 3" xfId="13852" xr:uid="{00000000-0005-0000-0000-00002F370000}"/>
    <cellStyle name="Normal 18 3 2" xfId="13853" xr:uid="{00000000-0005-0000-0000-000030370000}"/>
    <cellStyle name="Normal 18 3 2 2" xfId="13854" xr:uid="{00000000-0005-0000-0000-000031370000}"/>
    <cellStyle name="Normal 18 3 2 2 2" xfId="13855" xr:uid="{00000000-0005-0000-0000-000032370000}"/>
    <cellStyle name="Normal 18 3 2 2 2 2" xfId="13856" xr:uid="{00000000-0005-0000-0000-000033370000}"/>
    <cellStyle name="Normal 18 3 2 2 2 2 2" xfId="13857" xr:uid="{00000000-0005-0000-0000-000034370000}"/>
    <cellStyle name="Normal 18 3 2 2 2 3" xfId="13858" xr:uid="{00000000-0005-0000-0000-000035370000}"/>
    <cellStyle name="Normal 18 3 2 2 3" xfId="13859" xr:uid="{00000000-0005-0000-0000-000036370000}"/>
    <cellStyle name="Normal 18 3 2 2 3 2" xfId="13860" xr:uid="{00000000-0005-0000-0000-000037370000}"/>
    <cellStyle name="Normal 18 3 2 2 4" xfId="13861" xr:uid="{00000000-0005-0000-0000-000038370000}"/>
    <cellStyle name="Normal 18 3 2 3" xfId="13862" xr:uid="{00000000-0005-0000-0000-000039370000}"/>
    <cellStyle name="Normal 18 3 2 3 2" xfId="13863" xr:uid="{00000000-0005-0000-0000-00003A370000}"/>
    <cellStyle name="Normal 18 3 2 3 2 2" xfId="13864" xr:uid="{00000000-0005-0000-0000-00003B370000}"/>
    <cellStyle name="Normal 18 3 2 3 3" xfId="13865" xr:uid="{00000000-0005-0000-0000-00003C370000}"/>
    <cellStyle name="Normal 18 3 2 4" xfId="13866" xr:uid="{00000000-0005-0000-0000-00003D370000}"/>
    <cellStyle name="Normal 18 3 2 4 2" xfId="13867" xr:uid="{00000000-0005-0000-0000-00003E370000}"/>
    <cellStyle name="Normal 18 3 2 5" xfId="13868" xr:uid="{00000000-0005-0000-0000-00003F370000}"/>
    <cellStyle name="Normal 18 3 3" xfId="13869" xr:uid="{00000000-0005-0000-0000-000040370000}"/>
    <cellStyle name="Normal 18 3 3 2" xfId="13870" xr:uid="{00000000-0005-0000-0000-000041370000}"/>
    <cellStyle name="Normal 18 3 3 2 2" xfId="13871" xr:uid="{00000000-0005-0000-0000-000042370000}"/>
    <cellStyle name="Normal 18 3 3 2 2 2" xfId="13872" xr:uid="{00000000-0005-0000-0000-000043370000}"/>
    <cellStyle name="Normal 18 3 3 2 2 2 2" xfId="13873" xr:uid="{00000000-0005-0000-0000-000044370000}"/>
    <cellStyle name="Normal 18 3 3 2 2 3" xfId="13874" xr:uid="{00000000-0005-0000-0000-000045370000}"/>
    <cellStyle name="Normal 18 3 3 2 3" xfId="13875" xr:uid="{00000000-0005-0000-0000-000046370000}"/>
    <cellStyle name="Normal 18 3 3 2 3 2" xfId="13876" xr:uid="{00000000-0005-0000-0000-000047370000}"/>
    <cellStyle name="Normal 18 3 3 2 4" xfId="13877" xr:uid="{00000000-0005-0000-0000-000048370000}"/>
    <cellStyle name="Normal 18 3 3 3" xfId="13878" xr:uid="{00000000-0005-0000-0000-000049370000}"/>
    <cellStyle name="Normal 18 3 3 3 2" xfId="13879" xr:uid="{00000000-0005-0000-0000-00004A370000}"/>
    <cellStyle name="Normal 18 3 3 3 2 2" xfId="13880" xr:uid="{00000000-0005-0000-0000-00004B370000}"/>
    <cellStyle name="Normal 18 3 3 3 3" xfId="13881" xr:uid="{00000000-0005-0000-0000-00004C370000}"/>
    <cellStyle name="Normal 18 3 3 4" xfId="13882" xr:uid="{00000000-0005-0000-0000-00004D370000}"/>
    <cellStyle name="Normal 18 3 3 4 2" xfId="13883" xr:uid="{00000000-0005-0000-0000-00004E370000}"/>
    <cellStyle name="Normal 18 3 3 5" xfId="13884" xr:uid="{00000000-0005-0000-0000-00004F370000}"/>
    <cellStyle name="Normal 18 3 4" xfId="13885" xr:uid="{00000000-0005-0000-0000-000050370000}"/>
    <cellStyle name="Normal 18 3 4 2" xfId="13886" xr:uid="{00000000-0005-0000-0000-000051370000}"/>
    <cellStyle name="Normal 18 3 4 2 2" xfId="13887" xr:uid="{00000000-0005-0000-0000-000052370000}"/>
    <cellStyle name="Normal 18 3 4 2 2 2" xfId="13888" xr:uid="{00000000-0005-0000-0000-000053370000}"/>
    <cellStyle name="Normal 18 3 4 2 3" xfId="13889" xr:uid="{00000000-0005-0000-0000-000054370000}"/>
    <cellStyle name="Normal 18 3 4 3" xfId="13890" xr:uid="{00000000-0005-0000-0000-000055370000}"/>
    <cellStyle name="Normal 18 3 4 3 2" xfId="13891" xr:uid="{00000000-0005-0000-0000-000056370000}"/>
    <cellStyle name="Normal 18 3 4 4" xfId="13892" xr:uid="{00000000-0005-0000-0000-000057370000}"/>
    <cellStyle name="Normal 18 3 5" xfId="13893" xr:uid="{00000000-0005-0000-0000-000058370000}"/>
    <cellStyle name="Normal 18 3 5 2" xfId="13894" xr:uid="{00000000-0005-0000-0000-000059370000}"/>
    <cellStyle name="Normal 18 3 5 2 2" xfId="13895" xr:uid="{00000000-0005-0000-0000-00005A370000}"/>
    <cellStyle name="Normal 18 3 5 3" xfId="13896" xr:uid="{00000000-0005-0000-0000-00005B370000}"/>
    <cellStyle name="Normal 18 3 6" xfId="13897" xr:uid="{00000000-0005-0000-0000-00005C370000}"/>
    <cellStyle name="Normal 18 3 6 2" xfId="13898" xr:uid="{00000000-0005-0000-0000-00005D370000}"/>
    <cellStyle name="Normal 18 3 7" xfId="13899" xr:uid="{00000000-0005-0000-0000-00005E370000}"/>
    <cellStyle name="Normal 18 4" xfId="13900" xr:uid="{00000000-0005-0000-0000-00005F370000}"/>
    <cellStyle name="Normal 18 4 2" xfId="13901" xr:uid="{00000000-0005-0000-0000-000060370000}"/>
    <cellStyle name="Normal 18 4 2 2" xfId="13902" xr:uid="{00000000-0005-0000-0000-000061370000}"/>
    <cellStyle name="Normal 18 4 2 2 2" xfId="13903" xr:uid="{00000000-0005-0000-0000-000062370000}"/>
    <cellStyle name="Normal 18 4 2 2 2 2" xfId="13904" xr:uid="{00000000-0005-0000-0000-000063370000}"/>
    <cellStyle name="Normal 18 4 2 2 3" xfId="13905" xr:uid="{00000000-0005-0000-0000-000064370000}"/>
    <cellStyle name="Normal 18 4 2 3" xfId="13906" xr:uid="{00000000-0005-0000-0000-000065370000}"/>
    <cellStyle name="Normal 18 4 2 3 2" xfId="13907" xr:uid="{00000000-0005-0000-0000-000066370000}"/>
    <cellStyle name="Normal 18 4 2 4" xfId="13908" xr:uid="{00000000-0005-0000-0000-000067370000}"/>
    <cellStyle name="Normal 18 4 3" xfId="13909" xr:uid="{00000000-0005-0000-0000-000068370000}"/>
    <cellStyle name="Normal 18 4 3 2" xfId="13910" xr:uid="{00000000-0005-0000-0000-000069370000}"/>
    <cellStyle name="Normal 18 4 3 2 2" xfId="13911" xr:uid="{00000000-0005-0000-0000-00006A370000}"/>
    <cellStyle name="Normal 18 4 3 3" xfId="13912" xr:uid="{00000000-0005-0000-0000-00006B370000}"/>
    <cellStyle name="Normal 18 4 4" xfId="13913" xr:uid="{00000000-0005-0000-0000-00006C370000}"/>
    <cellStyle name="Normal 18 4 4 2" xfId="13914" xr:uid="{00000000-0005-0000-0000-00006D370000}"/>
    <cellStyle name="Normal 18 4 5" xfId="13915" xr:uid="{00000000-0005-0000-0000-00006E370000}"/>
    <cellStyle name="Normal 18 5" xfId="13916" xr:uid="{00000000-0005-0000-0000-00006F370000}"/>
    <cellStyle name="Normal 18 5 2" xfId="13917" xr:uid="{00000000-0005-0000-0000-000070370000}"/>
    <cellStyle name="Normal 18 5 2 2" xfId="13918" xr:uid="{00000000-0005-0000-0000-000071370000}"/>
    <cellStyle name="Normal 18 5 2 2 2" xfId="13919" xr:uid="{00000000-0005-0000-0000-000072370000}"/>
    <cellStyle name="Normal 18 5 2 2 2 2" xfId="13920" xr:uid="{00000000-0005-0000-0000-000073370000}"/>
    <cellStyle name="Normal 18 5 2 2 3" xfId="13921" xr:uid="{00000000-0005-0000-0000-000074370000}"/>
    <cellStyle name="Normal 18 5 2 3" xfId="13922" xr:uid="{00000000-0005-0000-0000-000075370000}"/>
    <cellStyle name="Normal 18 5 2 3 2" xfId="13923" xr:uid="{00000000-0005-0000-0000-000076370000}"/>
    <cellStyle name="Normal 18 5 2 4" xfId="13924" xr:uid="{00000000-0005-0000-0000-000077370000}"/>
    <cellStyle name="Normal 18 5 3" xfId="13925" xr:uid="{00000000-0005-0000-0000-000078370000}"/>
    <cellStyle name="Normal 18 5 3 2" xfId="13926" xr:uid="{00000000-0005-0000-0000-000079370000}"/>
    <cellStyle name="Normal 18 5 3 2 2" xfId="13927" xr:uid="{00000000-0005-0000-0000-00007A370000}"/>
    <cellStyle name="Normal 18 5 3 3" xfId="13928" xr:uid="{00000000-0005-0000-0000-00007B370000}"/>
    <cellStyle name="Normal 18 5 4" xfId="13929" xr:uid="{00000000-0005-0000-0000-00007C370000}"/>
    <cellStyle name="Normal 18 5 4 2" xfId="13930" xr:uid="{00000000-0005-0000-0000-00007D370000}"/>
    <cellStyle name="Normal 18 5 5" xfId="13931" xr:uid="{00000000-0005-0000-0000-00007E370000}"/>
    <cellStyle name="Normal 18 6" xfId="13932" xr:uid="{00000000-0005-0000-0000-00007F370000}"/>
    <cellStyle name="Normal 18 6 2" xfId="13933" xr:uid="{00000000-0005-0000-0000-000080370000}"/>
    <cellStyle name="Normal 18 6 2 2" xfId="13934" xr:uid="{00000000-0005-0000-0000-000081370000}"/>
    <cellStyle name="Normal 18 6 2 2 2" xfId="13935" xr:uid="{00000000-0005-0000-0000-000082370000}"/>
    <cellStyle name="Normal 18 6 2 3" xfId="13936" xr:uid="{00000000-0005-0000-0000-000083370000}"/>
    <cellStyle name="Normal 18 6 3" xfId="13937" xr:uid="{00000000-0005-0000-0000-000084370000}"/>
    <cellStyle name="Normal 18 6 3 2" xfId="13938" xr:uid="{00000000-0005-0000-0000-000085370000}"/>
    <cellStyle name="Normal 18 6 4" xfId="13939" xr:uid="{00000000-0005-0000-0000-000086370000}"/>
    <cellStyle name="Normal 18 7" xfId="13940" xr:uid="{00000000-0005-0000-0000-000087370000}"/>
    <cellStyle name="Normal 18 7 2" xfId="13941" xr:uid="{00000000-0005-0000-0000-000088370000}"/>
    <cellStyle name="Normal 18 7 2 2" xfId="13942" xr:uid="{00000000-0005-0000-0000-000089370000}"/>
    <cellStyle name="Normal 18 7 3" xfId="13943" xr:uid="{00000000-0005-0000-0000-00008A370000}"/>
    <cellStyle name="Normal 18 8" xfId="13944" xr:uid="{00000000-0005-0000-0000-00008B370000}"/>
    <cellStyle name="Normal 18 8 2" xfId="13945" xr:uid="{00000000-0005-0000-0000-00008C370000}"/>
    <cellStyle name="Normal 18 9" xfId="13946" xr:uid="{00000000-0005-0000-0000-00008D370000}"/>
    <cellStyle name="Normal 19" xfId="13947" xr:uid="{00000000-0005-0000-0000-00008E370000}"/>
    <cellStyle name="Normal 19 2" xfId="13948" xr:uid="{00000000-0005-0000-0000-00008F370000}"/>
    <cellStyle name="Normal 19 2 2" xfId="13949" xr:uid="{00000000-0005-0000-0000-000090370000}"/>
    <cellStyle name="Normal 19 3" xfId="13950" xr:uid="{00000000-0005-0000-0000-000091370000}"/>
    <cellStyle name="Normal 19 3 2" xfId="13951" xr:uid="{00000000-0005-0000-0000-000092370000}"/>
    <cellStyle name="Normal 19 4" xfId="13952" xr:uid="{00000000-0005-0000-0000-000093370000}"/>
    <cellStyle name="Normal 2" xfId="3" xr:uid="{00000000-0005-0000-0000-000094370000}"/>
    <cellStyle name="Normal 2 10" xfId="13953" xr:uid="{00000000-0005-0000-0000-000095370000}"/>
    <cellStyle name="Normal 2 10 2" xfId="13954" xr:uid="{00000000-0005-0000-0000-000096370000}"/>
    <cellStyle name="Normal 2 10 3" xfId="13955" xr:uid="{00000000-0005-0000-0000-000097370000}"/>
    <cellStyle name="Normal 2 11" xfId="13956" xr:uid="{00000000-0005-0000-0000-000098370000}"/>
    <cellStyle name="Normal 2 12" xfId="13957" xr:uid="{00000000-0005-0000-0000-000099370000}"/>
    <cellStyle name="Normal 2 13" xfId="13958" xr:uid="{00000000-0005-0000-0000-00009A370000}"/>
    <cellStyle name="Normal 2 14" xfId="13959" xr:uid="{00000000-0005-0000-0000-00009B370000}"/>
    <cellStyle name="Normal 2 15" xfId="13960" xr:uid="{00000000-0005-0000-0000-00009C370000}"/>
    <cellStyle name="Normal 2 2" xfId="17" xr:uid="{00000000-0005-0000-0000-00009D370000}"/>
    <cellStyle name="Normal 2 2 2" xfId="13961" xr:uid="{00000000-0005-0000-0000-00009E370000}"/>
    <cellStyle name="Normal 2 2 2 2" xfId="13962" xr:uid="{00000000-0005-0000-0000-00009F370000}"/>
    <cellStyle name="Normal 2 2 2 2 2" xfId="13963" xr:uid="{00000000-0005-0000-0000-0000A0370000}"/>
    <cellStyle name="Normal 2 2 2 2 2 2" xfId="13964" xr:uid="{00000000-0005-0000-0000-0000A1370000}"/>
    <cellStyle name="Normal 2 2 2 2 2 2 2" xfId="13965" xr:uid="{00000000-0005-0000-0000-0000A2370000}"/>
    <cellStyle name="Normal 2 2 2 2 2 2 2 2" xfId="13966" xr:uid="{00000000-0005-0000-0000-0000A3370000}"/>
    <cellStyle name="Normal 2 2 2 2 2 2 3" xfId="13967" xr:uid="{00000000-0005-0000-0000-0000A4370000}"/>
    <cellStyle name="Normal 2 2 2 2 2 3" xfId="13968" xr:uid="{00000000-0005-0000-0000-0000A5370000}"/>
    <cellStyle name="Normal 2 2 2 2 2 3 2" xfId="13969" xr:uid="{00000000-0005-0000-0000-0000A6370000}"/>
    <cellStyle name="Normal 2 2 2 2 3" xfId="13970" xr:uid="{00000000-0005-0000-0000-0000A7370000}"/>
    <cellStyle name="Normal 2 2 2 2 4" xfId="13971" xr:uid="{00000000-0005-0000-0000-0000A8370000}"/>
    <cellStyle name="Normal 2 2 2 2 4 2" xfId="13972" xr:uid="{00000000-0005-0000-0000-0000A9370000}"/>
    <cellStyle name="Normal 2 2 2 3" xfId="13973" xr:uid="{00000000-0005-0000-0000-0000AA370000}"/>
    <cellStyle name="Normal 2 2 2 3 2" xfId="13974" xr:uid="{00000000-0005-0000-0000-0000AB370000}"/>
    <cellStyle name="Normal 2 2 2 3 2 2" xfId="13975" xr:uid="{00000000-0005-0000-0000-0000AC370000}"/>
    <cellStyle name="Normal 2 2 2 4" xfId="13976" xr:uid="{00000000-0005-0000-0000-0000AD370000}"/>
    <cellStyle name="Normal 2 2 2 4 2" xfId="13977" xr:uid="{00000000-0005-0000-0000-0000AE370000}"/>
    <cellStyle name="Normal 2 2 3" xfId="13978" xr:uid="{00000000-0005-0000-0000-0000AF370000}"/>
    <cellStyle name="Normal 2 2 3 2" xfId="13979" xr:uid="{00000000-0005-0000-0000-0000B0370000}"/>
    <cellStyle name="Normal 2 2 3 2 2" xfId="13980" xr:uid="{00000000-0005-0000-0000-0000B1370000}"/>
    <cellStyle name="Normal 2 2 3 2 2 2" xfId="13981" xr:uid="{00000000-0005-0000-0000-0000B2370000}"/>
    <cellStyle name="Normal 2 2 3 2 3" xfId="13982" xr:uid="{00000000-0005-0000-0000-0000B3370000}"/>
    <cellStyle name="Normal 2 2 3 3" xfId="13983" xr:uid="{00000000-0005-0000-0000-0000B4370000}"/>
    <cellStyle name="Normal 2 2 3 4" xfId="13984" xr:uid="{00000000-0005-0000-0000-0000B5370000}"/>
    <cellStyle name="Normal 2 2 3 4 2" xfId="13985" xr:uid="{00000000-0005-0000-0000-0000B6370000}"/>
    <cellStyle name="Normal 2 2 3 5" xfId="13986" xr:uid="{00000000-0005-0000-0000-0000B7370000}"/>
    <cellStyle name="Normal 2 2 4" xfId="13987" xr:uid="{00000000-0005-0000-0000-0000B8370000}"/>
    <cellStyle name="Normal 2 2 5" xfId="13988" xr:uid="{00000000-0005-0000-0000-0000B9370000}"/>
    <cellStyle name="Normal 2 2 5 2" xfId="13989" xr:uid="{00000000-0005-0000-0000-0000BA370000}"/>
    <cellStyle name="Normal 2 2 5 3" xfId="13990" xr:uid="{00000000-0005-0000-0000-0000BB370000}"/>
    <cellStyle name="Normal 2 2 6" xfId="13991" xr:uid="{00000000-0005-0000-0000-0000BC370000}"/>
    <cellStyle name="Normal 2 2 6 2" xfId="13992" xr:uid="{00000000-0005-0000-0000-0000BD370000}"/>
    <cellStyle name="Normal 2 3" xfId="13993" xr:uid="{00000000-0005-0000-0000-0000BE370000}"/>
    <cellStyle name="Normal 2 3 2" xfId="13994" xr:uid="{00000000-0005-0000-0000-0000BF370000}"/>
    <cellStyle name="Normal 2 3 3" xfId="13995" xr:uid="{00000000-0005-0000-0000-0000C0370000}"/>
    <cellStyle name="Normal 2 3 3 2" xfId="13996" xr:uid="{00000000-0005-0000-0000-0000C1370000}"/>
    <cellStyle name="Normal 2 3 4" xfId="13997" xr:uid="{00000000-0005-0000-0000-0000C2370000}"/>
    <cellStyle name="Normal 2 4" xfId="13998" xr:uid="{00000000-0005-0000-0000-0000C3370000}"/>
    <cellStyle name="Normal 2 5" xfId="13999" xr:uid="{00000000-0005-0000-0000-0000C4370000}"/>
    <cellStyle name="Normal 2 6" xfId="14000" xr:uid="{00000000-0005-0000-0000-0000C5370000}"/>
    <cellStyle name="Normal 2 7" xfId="14001" xr:uid="{00000000-0005-0000-0000-0000C6370000}"/>
    <cellStyle name="Normal 2 8" xfId="14002" xr:uid="{00000000-0005-0000-0000-0000C7370000}"/>
    <cellStyle name="Normal 2 8 2" xfId="14003" xr:uid="{00000000-0005-0000-0000-0000C8370000}"/>
    <cellStyle name="Normal 2 8 2 2" xfId="14004" xr:uid="{00000000-0005-0000-0000-0000C9370000}"/>
    <cellStyle name="Normal 2 8 2 2 2" xfId="14005" xr:uid="{00000000-0005-0000-0000-0000CA370000}"/>
    <cellStyle name="Normal 2 8 2 3" xfId="14006" xr:uid="{00000000-0005-0000-0000-0000CB370000}"/>
    <cellStyle name="Normal 2 9" xfId="14007" xr:uid="{00000000-0005-0000-0000-0000CC370000}"/>
    <cellStyle name="Normal 2 9 2" xfId="14008" xr:uid="{00000000-0005-0000-0000-0000CD370000}"/>
    <cellStyle name="Normal 2 9 2 2" xfId="14009" xr:uid="{00000000-0005-0000-0000-0000CE370000}"/>
    <cellStyle name="Normal 2 9 3" xfId="14010" xr:uid="{00000000-0005-0000-0000-0000CF370000}"/>
    <cellStyle name="Normal 20" xfId="14011" xr:uid="{00000000-0005-0000-0000-0000D0370000}"/>
    <cellStyle name="Normal 20 2" xfId="14012" xr:uid="{00000000-0005-0000-0000-0000D1370000}"/>
    <cellStyle name="Normal 20 2 2" xfId="14013" xr:uid="{00000000-0005-0000-0000-0000D2370000}"/>
    <cellStyle name="Normal 20 2 3" xfId="14014" xr:uid="{00000000-0005-0000-0000-0000D3370000}"/>
    <cellStyle name="Normal 20 2 3 2" xfId="14015" xr:uid="{00000000-0005-0000-0000-0000D4370000}"/>
    <cellStyle name="Normal 20 2 3 2 2" xfId="14016" xr:uid="{00000000-0005-0000-0000-0000D5370000}"/>
    <cellStyle name="Normal 20 2 3 3" xfId="14017" xr:uid="{00000000-0005-0000-0000-0000D6370000}"/>
    <cellStyle name="Normal 20 2 4" xfId="14018" xr:uid="{00000000-0005-0000-0000-0000D7370000}"/>
    <cellStyle name="Normal 20 2 4 2" xfId="14019" xr:uid="{00000000-0005-0000-0000-0000D8370000}"/>
    <cellStyle name="Normal 20 2 5" xfId="14020" xr:uid="{00000000-0005-0000-0000-0000D9370000}"/>
    <cellStyle name="Normal 20 3" xfId="14021" xr:uid="{00000000-0005-0000-0000-0000DA370000}"/>
    <cellStyle name="Normal 20 4" xfId="14022" xr:uid="{00000000-0005-0000-0000-0000DB370000}"/>
    <cellStyle name="Normal 20 4 2" xfId="14023" xr:uid="{00000000-0005-0000-0000-0000DC370000}"/>
    <cellStyle name="Normal 20 4 2 2" xfId="14024" xr:uid="{00000000-0005-0000-0000-0000DD370000}"/>
    <cellStyle name="Normal 20 4 3" xfId="14025" xr:uid="{00000000-0005-0000-0000-0000DE370000}"/>
    <cellStyle name="Normal 20 5" xfId="14026" xr:uid="{00000000-0005-0000-0000-0000DF370000}"/>
    <cellStyle name="Normal 20 5 2" xfId="14027" xr:uid="{00000000-0005-0000-0000-0000E0370000}"/>
    <cellStyle name="Normal 20 6" xfId="14028" xr:uid="{00000000-0005-0000-0000-0000E1370000}"/>
    <cellStyle name="Normal 204" xfId="14029" xr:uid="{00000000-0005-0000-0000-0000E2370000}"/>
    <cellStyle name="Normal 204 2" xfId="14030" xr:uid="{00000000-0005-0000-0000-0000E3370000}"/>
    <cellStyle name="Normal 204 2 2" xfId="14031" xr:uid="{00000000-0005-0000-0000-0000E4370000}"/>
    <cellStyle name="Normal 21" xfId="14032" xr:uid="{00000000-0005-0000-0000-0000E5370000}"/>
    <cellStyle name="Normal 21 2" xfId="14033" xr:uid="{00000000-0005-0000-0000-0000E6370000}"/>
    <cellStyle name="Normal 22" xfId="14034" xr:uid="{00000000-0005-0000-0000-0000E7370000}"/>
    <cellStyle name="Normal 22 2" xfId="14035" xr:uid="{00000000-0005-0000-0000-0000E8370000}"/>
    <cellStyle name="Normal 22 2 2" xfId="14036" xr:uid="{00000000-0005-0000-0000-0000E9370000}"/>
    <cellStyle name="Normal 22 3" xfId="14037" xr:uid="{00000000-0005-0000-0000-0000EA370000}"/>
    <cellStyle name="Normal 23" xfId="14038" xr:uid="{00000000-0005-0000-0000-0000EB370000}"/>
    <cellStyle name="Normal 23 2" xfId="14039" xr:uid="{00000000-0005-0000-0000-0000EC370000}"/>
    <cellStyle name="Normal 23 2 2" xfId="14040" xr:uid="{00000000-0005-0000-0000-0000ED370000}"/>
    <cellStyle name="Normal 23 2 2 2" xfId="14041" xr:uid="{00000000-0005-0000-0000-0000EE370000}"/>
    <cellStyle name="Normal 23 2 3" xfId="14042" xr:uid="{00000000-0005-0000-0000-0000EF370000}"/>
    <cellStyle name="Normal 23 3" xfId="14043" xr:uid="{00000000-0005-0000-0000-0000F0370000}"/>
    <cellStyle name="Normal 23 3 2" xfId="14044" xr:uid="{00000000-0005-0000-0000-0000F1370000}"/>
    <cellStyle name="Normal 23 4" xfId="14045" xr:uid="{00000000-0005-0000-0000-0000F2370000}"/>
    <cellStyle name="Normal 24" xfId="14046" xr:uid="{00000000-0005-0000-0000-0000F3370000}"/>
    <cellStyle name="Normal 24 2" xfId="14047" xr:uid="{00000000-0005-0000-0000-0000F4370000}"/>
    <cellStyle name="Normal 24 2 2" xfId="14048" xr:uid="{00000000-0005-0000-0000-0000F5370000}"/>
    <cellStyle name="Normal 24 2 2 2" xfId="14049" xr:uid="{00000000-0005-0000-0000-0000F6370000}"/>
    <cellStyle name="Normal 24 2 3" xfId="14050" xr:uid="{00000000-0005-0000-0000-0000F7370000}"/>
    <cellStyle name="Normal 24 3" xfId="14051" xr:uid="{00000000-0005-0000-0000-0000F8370000}"/>
    <cellStyle name="Normal 24 3 2" xfId="14052" xr:uid="{00000000-0005-0000-0000-0000F9370000}"/>
    <cellStyle name="Normal 24 4" xfId="14053" xr:uid="{00000000-0005-0000-0000-0000FA370000}"/>
    <cellStyle name="Normal 25" xfId="14054" xr:uid="{00000000-0005-0000-0000-0000FB370000}"/>
    <cellStyle name="Normal 25 2" xfId="14055" xr:uid="{00000000-0005-0000-0000-0000FC370000}"/>
    <cellStyle name="Normal 26" xfId="14056" xr:uid="{00000000-0005-0000-0000-0000FD370000}"/>
    <cellStyle name="Normal 27" xfId="14057" xr:uid="{00000000-0005-0000-0000-0000FE370000}"/>
    <cellStyle name="Normal 28" xfId="14058" xr:uid="{00000000-0005-0000-0000-0000FF370000}"/>
    <cellStyle name="Normal 29" xfId="14059" xr:uid="{00000000-0005-0000-0000-000000380000}"/>
    <cellStyle name="Normal 3" xfId="23" xr:uid="{00000000-0005-0000-0000-000001380000}"/>
    <cellStyle name="Normal 3 2" xfId="7" xr:uid="{00000000-0005-0000-0000-000002380000}"/>
    <cellStyle name="Normal 3 2 2" xfId="14060" xr:uid="{00000000-0005-0000-0000-000003380000}"/>
    <cellStyle name="Normal 3 2 2 2" xfId="14061" xr:uid="{00000000-0005-0000-0000-000004380000}"/>
    <cellStyle name="Normal 3 2 2 2 2" xfId="14062" xr:uid="{00000000-0005-0000-0000-000005380000}"/>
    <cellStyle name="Normal 3 2 2 2 2 2" xfId="14063" xr:uid="{00000000-0005-0000-0000-000006380000}"/>
    <cellStyle name="Normal 3 2 2 2 3" xfId="14064" xr:uid="{00000000-0005-0000-0000-000007380000}"/>
    <cellStyle name="Normal 3 2 2 3" xfId="14065" xr:uid="{00000000-0005-0000-0000-000008380000}"/>
    <cellStyle name="Normal 3 2 2 3 2" xfId="14066" xr:uid="{00000000-0005-0000-0000-000009380000}"/>
    <cellStyle name="Normal 3 2 2 4" xfId="14067" xr:uid="{00000000-0005-0000-0000-00000A380000}"/>
    <cellStyle name="Normal 3 2 2 4 2" xfId="14068" xr:uid="{00000000-0005-0000-0000-00000B380000}"/>
    <cellStyle name="Normal 3 2 2 4 2 2" xfId="14069" xr:uid="{00000000-0005-0000-0000-00000C380000}"/>
    <cellStyle name="Normal 3 2 2 4 3" xfId="14070" xr:uid="{00000000-0005-0000-0000-00000D380000}"/>
    <cellStyle name="Normal 3 2 2 5" xfId="14071" xr:uid="{00000000-0005-0000-0000-00000E380000}"/>
    <cellStyle name="Normal 3 2 2 5 2" xfId="14072" xr:uid="{00000000-0005-0000-0000-00000F380000}"/>
    <cellStyle name="Normal 3 2 2 6" xfId="14073" xr:uid="{00000000-0005-0000-0000-000010380000}"/>
    <cellStyle name="Normal 3 2 3" xfId="14074" xr:uid="{00000000-0005-0000-0000-000011380000}"/>
    <cellStyle name="Normal 3 2 4" xfId="14075" xr:uid="{00000000-0005-0000-0000-000012380000}"/>
    <cellStyle name="Normal 3 2 5" xfId="14076" xr:uid="{00000000-0005-0000-0000-000013380000}"/>
    <cellStyle name="Normal 3 2 5 2" xfId="14077" xr:uid="{00000000-0005-0000-0000-000014380000}"/>
    <cellStyle name="Normal 3 2 6" xfId="14078" xr:uid="{00000000-0005-0000-0000-000015380000}"/>
    <cellStyle name="Normal 3 3" xfId="10" xr:uid="{00000000-0005-0000-0000-000016380000}"/>
    <cellStyle name="Normal 3 4" xfId="14079" xr:uid="{00000000-0005-0000-0000-000017380000}"/>
    <cellStyle name="Normal 3 4 2" xfId="14080" xr:uid="{00000000-0005-0000-0000-000018380000}"/>
    <cellStyle name="Normal 3 4 3" xfId="14081" xr:uid="{00000000-0005-0000-0000-000019380000}"/>
    <cellStyle name="Normal 3 5" xfId="14082" xr:uid="{00000000-0005-0000-0000-00001A380000}"/>
    <cellStyle name="Normal 3 5 2" xfId="14083" xr:uid="{00000000-0005-0000-0000-00001B380000}"/>
    <cellStyle name="Normal 3 5 3" xfId="14084" xr:uid="{00000000-0005-0000-0000-00001C380000}"/>
    <cellStyle name="Normal 3 6" xfId="14085" xr:uid="{00000000-0005-0000-0000-00001D380000}"/>
    <cellStyle name="Normal 3 6 2" xfId="14086" xr:uid="{00000000-0005-0000-0000-00001E380000}"/>
    <cellStyle name="Normal 3 6 2 2" xfId="14087" xr:uid="{00000000-0005-0000-0000-00001F380000}"/>
    <cellStyle name="Normal 3 6 2 2 2" xfId="14088" xr:uid="{00000000-0005-0000-0000-000020380000}"/>
    <cellStyle name="Normal 3 6 2 3" xfId="14089" xr:uid="{00000000-0005-0000-0000-000021380000}"/>
    <cellStyle name="Normal 3 6 3" xfId="14090" xr:uid="{00000000-0005-0000-0000-000022380000}"/>
    <cellStyle name="Normal 3 6 3 2" xfId="14091" xr:uid="{00000000-0005-0000-0000-000023380000}"/>
    <cellStyle name="Normal 3 6 4" xfId="14092" xr:uid="{00000000-0005-0000-0000-000024380000}"/>
    <cellStyle name="Normal 3 7" xfId="14093" xr:uid="{00000000-0005-0000-0000-000025380000}"/>
    <cellStyle name="Normal 30" xfId="14094" xr:uid="{00000000-0005-0000-0000-000026380000}"/>
    <cellStyle name="Normal 31" xfId="22" xr:uid="{00000000-0005-0000-0000-000027380000}"/>
    <cellStyle name="Normal 31 2" xfId="14095" xr:uid="{00000000-0005-0000-0000-000028380000}"/>
    <cellStyle name="Normal 32" xfId="14096" xr:uid="{00000000-0005-0000-0000-000029380000}"/>
    <cellStyle name="Normal 33" xfId="14097" xr:uid="{00000000-0005-0000-0000-00002A380000}"/>
    <cellStyle name="Normal 34" xfId="15509" xr:uid="{00000000-0005-0000-0000-00002B380000}"/>
    <cellStyle name="Normal 35" xfId="15510" xr:uid="{00000000-0005-0000-0000-00002C380000}"/>
    <cellStyle name="Normal 36" xfId="15623" xr:uid="{00000000-0005-0000-0000-00002D380000}"/>
    <cellStyle name="Normal 37" xfId="15650" xr:uid="{00000000-0005-0000-0000-00002E380000}"/>
    <cellStyle name="Normal 38" xfId="15671" xr:uid="{00000000-0005-0000-0000-00002F380000}"/>
    <cellStyle name="Normal 39" xfId="15678" xr:uid="{00000000-0005-0000-0000-000030380000}"/>
    <cellStyle name="Normal 4" xfId="14098" xr:uid="{00000000-0005-0000-0000-000031380000}"/>
    <cellStyle name="Normal 4 2" xfId="12" xr:uid="{00000000-0005-0000-0000-000032380000}"/>
    <cellStyle name="Normal 4 2 2" xfId="14099" xr:uid="{00000000-0005-0000-0000-000033380000}"/>
    <cellStyle name="Normal 4 2 2 2" xfId="14100" xr:uid="{00000000-0005-0000-0000-000034380000}"/>
    <cellStyle name="Normal 4 2 3" xfId="14101" xr:uid="{00000000-0005-0000-0000-000035380000}"/>
    <cellStyle name="Normal 4 3" xfId="14102" xr:uid="{00000000-0005-0000-0000-000036380000}"/>
    <cellStyle name="Normal 4 3 2" xfId="14103" xr:uid="{00000000-0005-0000-0000-000037380000}"/>
    <cellStyle name="Normal 4 3 3" xfId="14104" xr:uid="{00000000-0005-0000-0000-000038380000}"/>
    <cellStyle name="Normal 4 3 4" xfId="14105" xr:uid="{00000000-0005-0000-0000-000039380000}"/>
    <cellStyle name="Normal 4 4" xfId="14106" xr:uid="{00000000-0005-0000-0000-00003A380000}"/>
    <cellStyle name="Normal 40" xfId="15666" xr:uid="{00000000-0005-0000-0000-00003B380000}"/>
    <cellStyle name="Normal 41" xfId="15661" xr:uid="{00000000-0005-0000-0000-00003C380000}"/>
    <cellStyle name="Normal 42" xfId="15663" xr:uid="{00000000-0005-0000-0000-00003D380000}"/>
    <cellStyle name="Normal 43" xfId="15662" xr:uid="{00000000-0005-0000-0000-00003E380000}"/>
    <cellStyle name="Normal 44" xfId="15679" xr:uid="{00000000-0005-0000-0000-00003F380000}"/>
    <cellStyle name="Normal 45" xfId="15680" xr:uid="{00000000-0005-0000-0000-000040380000}"/>
    <cellStyle name="Normal 46" xfId="15688" xr:uid="{00000000-0005-0000-0000-000041380000}"/>
    <cellStyle name="Normal 47" xfId="15654" xr:uid="{00000000-0005-0000-0000-000042380000}"/>
    <cellStyle name="Normal 48" xfId="15658" xr:uid="{00000000-0005-0000-0000-000043380000}"/>
    <cellStyle name="Normal 49" xfId="15694" xr:uid="{6514032D-A77B-4A37-8008-3B6B5E0E2EF7}"/>
    <cellStyle name="Normal 5" xfId="14107" xr:uid="{00000000-0005-0000-0000-000044380000}"/>
    <cellStyle name="Normal 5 2" xfId="8" xr:uid="{00000000-0005-0000-0000-000045380000}"/>
    <cellStyle name="Normal 5 2 2" xfId="14108" xr:uid="{00000000-0005-0000-0000-000046380000}"/>
    <cellStyle name="Normal 5 2 3" xfId="14109" xr:uid="{00000000-0005-0000-0000-000047380000}"/>
    <cellStyle name="Normal 5 2 3 2" xfId="14110" xr:uid="{00000000-0005-0000-0000-000048380000}"/>
    <cellStyle name="Normal 5 2 3 2 2" xfId="14111" xr:uid="{00000000-0005-0000-0000-000049380000}"/>
    <cellStyle name="Normal 5 2 3 3" xfId="14112" xr:uid="{00000000-0005-0000-0000-00004A380000}"/>
    <cellStyle name="Normal 5 2 4" xfId="14113" xr:uid="{00000000-0005-0000-0000-00004B380000}"/>
    <cellStyle name="Normal 5 2 4 2" xfId="14114" xr:uid="{00000000-0005-0000-0000-00004C380000}"/>
    <cellStyle name="Normal 5 2 5" xfId="14115" xr:uid="{00000000-0005-0000-0000-00004D380000}"/>
    <cellStyle name="Normal 5 2 5 2" xfId="15511" xr:uid="{00000000-0005-0000-0000-00004E380000}"/>
    <cellStyle name="Normal 5 3" xfId="14116" xr:uid="{00000000-0005-0000-0000-00004F380000}"/>
    <cellStyle name="Normal 5 3 5 2" xfId="15512" xr:uid="{00000000-0005-0000-0000-000050380000}"/>
    <cellStyle name="Normal 5 4" xfId="14117" xr:uid="{00000000-0005-0000-0000-000051380000}"/>
    <cellStyle name="Normal 5 4 2" xfId="14118" xr:uid="{00000000-0005-0000-0000-000052380000}"/>
    <cellStyle name="Normal 5 4 2 2" xfId="14119" xr:uid="{00000000-0005-0000-0000-000053380000}"/>
    <cellStyle name="Normal 5 4 3" xfId="14120" xr:uid="{00000000-0005-0000-0000-000054380000}"/>
    <cellStyle name="Normal 5 5" xfId="14121" xr:uid="{00000000-0005-0000-0000-000055380000}"/>
    <cellStyle name="Normal 5 5 2" xfId="14122" xr:uid="{00000000-0005-0000-0000-000056380000}"/>
    <cellStyle name="Normal 5 6" xfId="14123" xr:uid="{00000000-0005-0000-0000-000057380000}"/>
    <cellStyle name="Normal 5 9" xfId="18" xr:uid="{00000000-0005-0000-0000-000058380000}"/>
    <cellStyle name="Normal 5_Hyperion DAT 2" xfId="15641" xr:uid="{00000000-0005-0000-0000-000059380000}"/>
    <cellStyle name="Normal 6" xfId="14124" xr:uid="{00000000-0005-0000-0000-00005A380000}"/>
    <cellStyle name="Normal 6 2" xfId="14125" xr:uid="{00000000-0005-0000-0000-00005B380000}"/>
    <cellStyle name="Normal 6 2 2" xfId="14126" xr:uid="{00000000-0005-0000-0000-00005C380000}"/>
    <cellStyle name="Normal 6 2 2 2" xfId="14127" xr:uid="{00000000-0005-0000-0000-00005D380000}"/>
    <cellStyle name="Normal 6 2 3" xfId="14128" xr:uid="{00000000-0005-0000-0000-00005E380000}"/>
    <cellStyle name="Normal 6 2 4" xfId="15642" xr:uid="{00000000-0005-0000-0000-00005F380000}"/>
    <cellStyle name="Normal 6 3" xfId="14129" xr:uid="{00000000-0005-0000-0000-000060380000}"/>
    <cellStyle name="Normal 6 3 2" xfId="14130" xr:uid="{00000000-0005-0000-0000-000061380000}"/>
    <cellStyle name="Normal 6 4" xfId="14131" xr:uid="{00000000-0005-0000-0000-000062380000}"/>
    <cellStyle name="Normal 6 5" xfId="15625" xr:uid="{00000000-0005-0000-0000-000063380000}"/>
    <cellStyle name="Normal 7" xfId="14132" xr:uid="{00000000-0005-0000-0000-000064380000}"/>
    <cellStyle name="Normal 7 2" xfId="14133" xr:uid="{00000000-0005-0000-0000-000065380000}"/>
    <cellStyle name="Normal 7 2 2" xfId="14134" xr:uid="{00000000-0005-0000-0000-000066380000}"/>
    <cellStyle name="Normal 7 3" xfId="14135" xr:uid="{00000000-0005-0000-0000-000067380000}"/>
    <cellStyle name="Normal 7 4" xfId="14136" xr:uid="{00000000-0005-0000-0000-000068380000}"/>
    <cellStyle name="Normal 8" xfId="14137" xr:uid="{00000000-0005-0000-0000-000069380000}"/>
    <cellStyle name="Normal 8 2" xfId="15513" xr:uid="{00000000-0005-0000-0000-00006A380000}"/>
    <cellStyle name="Normal 8 3" xfId="15643" xr:uid="{00000000-0005-0000-0000-00006B380000}"/>
    <cellStyle name="Normal 83" xfId="14138" xr:uid="{00000000-0005-0000-0000-00006C380000}"/>
    <cellStyle name="Normal 84" xfId="14139" xr:uid="{00000000-0005-0000-0000-00006D380000}"/>
    <cellStyle name="Normal 9" xfId="14140" xr:uid="{00000000-0005-0000-0000-00006E380000}"/>
    <cellStyle name="Normal 9 2" xfId="14141" xr:uid="{00000000-0005-0000-0000-00006F380000}"/>
    <cellStyle name="Normal 9 2 2" xfId="14142" xr:uid="{00000000-0005-0000-0000-000070380000}"/>
    <cellStyle name="Normal 9 2 2 2" xfId="14143" xr:uid="{00000000-0005-0000-0000-000071380000}"/>
    <cellStyle name="Normal 9 2 3" xfId="14144" xr:uid="{00000000-0005-0000-0000-000072380000}"/>
    <cellStyle name="Normal 9 3" xfId="14145" xr:uid="{00000000-0005-0000-0000-000073380000}"/>
    <cellStyle name="Normal 9 3 2" xfId="14146" xr:uid="{00000000-0005-0000-0000-000074380000}"/>
    <cellStyle name="Normal 9 4" xfId="14147" xr:uid="{00000000-0005-0000-0000-000075380000}"/>
    <cellStyle name="Normal_Consolidated-IGAAP 2002-03-withdividend" xfId="19" xr:uid="{00000000-0005-0000-0000-000076380000}"/>
    <cellStyle name="Normal_Consolidated-IGAAP 2002-03-withdividend 2" xfId="15619" xr:uid="{00000000-0005-0000-0000-000077380000}"/>
    <cellStyle name="Normal_Finanacial Statements - 31.10.04" xfId="15620" xr:uid="{00000000-0005-0000-0000-000078380000}"/>
    <cellStyle name="Normal_Forward Contract Dec 08 Revised" xfId="15622" xr:uid="{00000000-0005-0000-0000-000079380000}"/>
    <cellStyle name="Note 2" xfId="14148" xr:uid="{00000000-0005-0000-0000-00007A380000}"/>
    <cellStyle name="Note 2 10" xfId="14149" xr:uid="{00000000-0005-0000-0000-00007B380000}"/>
    <cellStyle name="Note 2 10 2" xfId="14150" xr:uid="{00000000-0005-0000-0000-00007C380000}"/>
    <cellStyle name="Note 2 10 2 2" xfId="14151" xr:uid="{00000000-0005-0000-0000-00007D380000}"/>
    <cellStyle name="Note 2 10 2 2 2" xfId="14152" xr:uid="{00000000-0005-0000-0000-00007E380000}"/>
    <cellStyle name="Note 2 10 2 3" xfId="14153" xr:uid="{00000000-0005-0000-0000-00007F380000}"/>
    <cellStyle name="Note 2 10 3" xfId="14154" xr:uid="{00000000-0005-0000-0000-000080380000}"/>
    <cellStyle name="Note 2 10 3 2" xfId="14155" xr:uid="{00000000-0005-0000-0000-000081380000}"/>
    <cellStyle name="Note 2 10 4" xfId="14156" xr:uid="{00000000-0005-0000-0000-000082380000}"/>
    <cellStyle name="Note 2 11" xfId="14157" xr:uid="{00000000-0005-0000-0000-000083380000}"/>
    <cellStyle name="Note 2 11 2" xfId="14158" xr:uid="{00000000-0005-0000-0000-000084380000}"/>
    <cellStyle name="Note 2 11 2 2" xfId="14159" xr:uid="{00000000-0005-0000-0000-000085380000}"/>
    <cellStyle name="Note 2 11 3" xfId="14160" xr:uid="{00000000-0005-0000-0000-000086380000}"/>
    <cellStyle name="Note 2 12" xfId="14161" xr:uid="{00000000-0005-0000-0000-000087380000}"/>
    <cellStyle name="Note 2 12 2" xfId="14162" xr:uid="{00000000-0005-0000-0000-000088380000}"/>
    <cellStyle name="Note 2 13" xfId="14163" xr:uid="{00000000-0005-0000-0000-000089380000}"/>
    <cellStyle name="Note 2 2" xfId="14164" xr:uid="{00000000-0005-0000-0000-00008A380000}"/>
    <cellStyle name="Note 2 2 2" xfId="14165" xr:uid="{00000000-0005-0000-0000-00008B380000}"/>
    <cellStyle name="Note 2 3" xfId="14166" xr:uid="{00000000-0005-0000-0000-00008C380000}"/>
    <cellStyle name="Note 2 3 2" xfId="14167" xr:uid="{00000000-0005-0000-0000-00008D380000}"/>
    <cellStyle name="Note 2 3 2 2" xfId="14168" xr:uid="{00000000-0005-0000-0000-00008E380000}"/>
    <cellStyle name="Note 2 3 2 2 2" xfId="14169" xr:uid="{00000000-0005-0000-0000-00008F380000}"/>
    <cellStyle name="Note 2 3 2 2 2 2" xfId="14170" xr:uid="{00000000-0005-0000-0000-000090380000}"/>
    <cellStyle name="Note 2 3 2 2 2 2 2" xfId="14171" xr:uid="{00000000-0005-0000-0000-000091380000}"/>
    <cellStyle name="Note 2 3 2 2 2 2 2 2" xfId="14172" xr:uid="{00000000-0005-0000-0000-000092380000}"/>
    <cellStyle name="Note 2 3 2 2 2 2 2 2 2" xfId="14173" xr:uid="{00000000-0005-0000-0000-000093380000}"/>
    <cellStyle name="Note 2 3 2 2 2 2 2 3" xfId="14174" xr:uid="{00000000-0005-0000-0000-000094380000}"/>
    <cellStyle name="Note 2 3 2 2 2 2 3" xfId="14175" xr:uid="{00000000-0005-0000-0000-000095380000}"/>
    <cellStyle name="Note 2 3 2 2 2 2 3 2" xfId="14176" xr:uid="{00000000-0005-0000-0000-000096380000}"/>
    <cellStyle name="Note 2 3 2 2 2 2 4" xfId="14177" xr:uid="{00000000-0005-0000-0000-000097380000}"/>
    <cellStyle name="Note 2 3 2 2 2 3" xfId="14178" xr:uid="{00000000-0005-0000-0000-000098380000}"/>
    <cellStyle name="Note 2 3 2 2 2 3 2" xfId="14179" xr:uid="{00000000-0005-0000-0000-000099380000}"/>
    <cellStyle name="Note 2 3 2 2 2 3 2 2" xfId="14180" xr:uid="{00000000-0005-0000-0000-00009A380000}"/>
    <cellStyle name="Note 2 3 2 2 2 3 3" xfId="14181" xr:uid="{00000000-0005-0000-0000-00009B380000}"/>
    <cellStyle name="Note 2 3 2 2 2 4" xfId="14182" xr:uid="{00000000-0005-0000-0000-00009C380000}"/>
    <cellStyle name="Note 2 3 2 2 2 4 2" xfId="14183" xr:uid="{00000000-0005-0000-0000-00009D380000}"/>
    <cellStyle name="Note 2 3 2 2 2 5" xfId="14184" xr:uid="{00000000-0005-0000-0000-00009E380000}"/>
    <cellStyle name="Note 2 3 2 2 3" xfId="14185" xr:uid="{00000000-0005-0000-0000-00009F380000}"/>
    <cellStyle name="Note 2 3 2 2 3 2" xfId="14186" xr:uid="{00000000-0005-0000-0000-0000A0380000}"/>
    <cellStyle name="Note 2 3 2 2 3 2 2" xfId="14187" xr:uid="{00000000-0005-0000-0000-0000A1380000}"/>
    <cellStyle name="Note 2 3 2 2 3 2 2 2" xfId="14188" xr:uid="{00000000-0005-0000-0000-0000A2380000}"/>
    <cellStyle name="Note 2 3 2 2 3 2 2 2 2" xfId="14189" xr:uid="{00000000-0005-0000-0000-0000A3380000}"/>
    <cellStyle name="Note 2 3 2 2 3 2 2 3" xfId="14190" xr:uid="{00000000-0005-0000-0000-0000A4380000}"/>
    <cellStyle name="Note 2 3 2 2 3 2 3" xfId="14191" xr:uid="{00000000-0005-0000-0000-0000A5380000}"/>
    <cellStyle name="Note 2 3 2 2 3 2 3 2" xfId="14192" xr:uid="{00000000-0005-0000-0000-0000A6380000}"/>
    <cellStyle name="Note 2 3 2 2 3 2 4" xfId="14193" xr:uid="{00000000-0005-0000-0000-0000A7380000}"/>
    <cellStyle name="Note 2 3 2 2 3 3" xfId="14194" xr:uid="{00000000-0005-0000-0000-0000A8380000}"/>
    <cellStyle name="Note 2 3 2 2 3 3 2" xfId="14195" xr:uid="{00000000-0005-0000-0000-0000A9380000}"/>
    <cellStyle name="Note 2 3 2 2 3 3 2 2" xfId="14196" xr:uid="{00000000-0005-0000-0000-0000AA380000}"/>
    <cellStyle name="Note 2 3 2 2 3 3 3" xfId="14197" xr:uid="{00000000-0005-0000-0000-0000AB380000}"/>
    <cellStyle name="Note 2 3 2 2 3 4" xfId="14198" xr:uid="{00000000-0005-0000-0000-0000AC380000}"/>
    <cellStyle name="Note 2 3 2 2 3 4 2" xfId="14199" xr:uid="{00000000-0005-0000-0000-0000AD380000}"/>
    <cellStyle name="Note 2 3 2 2 3 5" xfId="14200" xr:uid="{00000000-0005-0000-0000-0000AE380000}"/>
    <cellStyle name="Note 2 3 2 2 4" xfId="14201" xr:uid="{00000000-0005-0000-0000-0000AF380000}"/>
    <cellStyle name="Note 2 3 2 2 4 2" xfId="14202" xr:uid="{00000000-0005-0000-0000-0000B0380000}"/>
    <cellStyle name="Note 2 3 2 2 4 2 2" xfId="14203" xr:uid="{00000000-0005-0000-0000-0000B1380000}"/>
    <cellStyle name="Note 2 3 2 2 4 2 2 2" xfId="14204" xr:uid="{00000000-0005-0000-0000-0000B2380000}"/>
    <cellStyle name="Note 2 3 2 2 4 2 3" xfId="14205" xr:uid="{00000000-0005-0000-0000-0000B3380000}"/>
    <cellStyle name="Note 2 3 2 2 4 3" xfId="14206" xr:uid="{00000000-0005-0000-0000-0000B4380000}"/>
    <cellStyle name="Note 2 3 2 2 4 3 2" xfId="14207" xr:uid="{00000000-0005-0000-0000-0000B5380000}"/>
    <cellStyle name="Note 2 3 2 2 4 4" xfId="14208" xr:uid="{00000000-0005-0000-0000-0000B6380000}"/>
    <cellStyle name="Note 2 3 2 2 5" xfId="14209" xr:uid="{00000000-0005-0000-0000-0000B7380000}"/>
    <cellStyle name="Note 2 3 2 2 5 2" xfId="14210" xr:uid="{00000000-0005-0000-0000-0000B8380000}"/>
    <cellStyle name="Note 2 3 2 2 5 2 2" xfId="14211" xr:uid="{00000000-0005-0000-0000-0000B9380000}"/>
    <cellStyle name="Note 2 3 2 2 5 3" xfId="14212" xr:uid="{00000000-0005-0000-0000-0000BA380000}"/>
    <cellStyle name="Note 2 3 2 2 6" xfId="14213" xr:uid="{00000000-0005-0000-0000-0000BB380000}"/>
    <cellStyle name="Note 2 3 2 2 6 2" xfId="14214" xr:uid="{00000000-0005-0000-0000-0000BC380000}"/>
    <cellStyle name="Note 2 3 2 2 7" xfId="14215" xr:uid="{00000000-0005-0000-0000-0000BD380000}"/>
    <cellStyle name="Note 2 3 2 3" xfId="14216" xr:uid="{00000000-0005-0000-0000-0000BE380000}"/>
    <cellStyle name="Note 2 3 2 3 2" xfId="14217" xr:uid="{00000000-0005-0000-0000-0000BF380000}"/>
    <cellStyle name="Note 2 3 2 3 2 2" xfId="14218" xr:uid="{00000000-0005-0000-0000-0000C0380000}"/>
    <cellStyle name="Note 2 3 2 3 2 2 2" xfId="14219" xr:uid="{00000000-0005-0000-0000-0000C1380000}"/>
    <cellStyle name="Note 2 3 2 3 2 2 2 2" xfId="14220" xr:uid="{00000000-0005-0000-0000-0000C2380000}"/>
    <cellStyle name="Note 2 3 2 3 2 2 3" xfId="14221" xr:uid="{00000000-0005-0000-0000-0000C3380000}"/>
    <cellStyle name="Note 2 3 2 3 2 3" xfId="14222" xr:uid="{00000000-0005-0000-0000-0000C4380000}"/>
    <cellStyle name="Note 2 3 2 3 2 3 2" xfId="14223" xr:uid="{00000000-0005-0000-0000-0000C5380000}"/>
    <cellStyle name="Note 2 3 2 3 2 4" xfId="14224" xr:uid="{00000000-0005-0000-0000-0000C6380000}"/>
    <cellStyle name="Note 2 3 2 3 3" xfId="14225" xr:uid="{00000000-0005-0000-0000-0000C7380000}"/>
    <cellStyle name="Note 2 3 2 3 3 2" xfId="14226" xr:uid="{00000000-0005-0000-0000-0000C8380000}"/>
    <cellStyle name="Note 2 3 2 3 3 2 2" xfId="14227" xr:uid="{00000000-0005-0000-0000-0000C9380000}"/>
    <cellStyle name="Note 2 3 2 3 3 3" xfId="14228" xr:uid="{00000000-0005-0000-0000-0000CA380000}"/>
    <cellStyle name="Note 2 3 2 3 4" xfId="14229" xr:uid="{00000000-0005-0000-0000-0000CB380000}"/>
    <cellStyle name="Note 2 3 2 3 4 2" xfId="14230" xr:uid="{00000000-0005-0000-0000-0000CC380000}"/>
    <cellStyle name="Note 2 3 2 3 5" xfId="14231" xr:uid="{00000000-0005-0000-0000-0000CD380000}"/>
    <cellStyle name="Note 2 3 2 4" xfId="14232" xr:uid="{00000000-0005-0000-0000-0000CE380000}"/>
    <cellStyle name="Note 2 3 2 4 2" xfId="14233" xr:uid="{00000000-0005-0000-0000-0000CF380000}"/>
    <cellStyle name="Note 2 3 2 4 2 2" xfId="14234" xr:uid="{00000000-0005-0000-0000-0000D0380000}"/>
    <cellStyle name="Note 2 3 2 4 2 2 2" xfId="14235" xr:uid="{00000000-0005-0000-0000-0000D1380000}"/>
    <cellStyle name="Note 2 3 2 4 2 2 2 2" xfId="14236" xr:uid="{00000000-0005-0000-0000-0000D2380000}"/>
    <cellStyle name="Note 2 3 2 4 2 2 3" xfId="14237" xr:uid="{00000000-0005-0000-0000-0000D3380000}"/>
    <cellStyle name="Note 2 3 2 4 2 3" xfId="14238" xr:uid="{00000000-0005-0000-0000-0000D4380000}"/>
    <cellStyle name="Note 2 3 2 4 2 3 2" xfId="14239" xr:uid="{00000000-0005-0000-0000-0000D5380000}"/>
    <cellStyle name="Note 2 3 2 4 2 4" xfId="14240" xr:uid="{00000000-0005-0000-0000-0000D6380000}"/>
    <cellStyle name="Note 2 3 2 4 3" xfId="14241" xr:uid="{00000000-0005-0000-0000-0000D7380000}"/>
    <cellStyle name="Note 2 3 2 4 3 2" xfId="14242" xr:uid="{00000000-0005-0000-0000-0000D8380000}"/>
    <cellStyle name="Note 2 3 2 4 3 2 2" xfId="14243" xr:uid="{00000000-0005-0000-0000-0000D9380000}"/>
    <cellStyle name="Note 2 3 2 4 3 3" xfId="14244" xr:uid="{00000000-0005-0000-0000-0000DA380000}"/>
    <cellStyle name="Note 2 3 2 4 4" xfId="14245" xr:uid="{00000000-0005-0000-0000-0000DB380000}"/>
    <cellStyle name="Note 2 3 2 4 4 2" xfId="14246" xr:uid="{00000000-0005-0000-0000-0000DC380000}"/>
    <cellStyle name="Note 2 3 2 4 5" xfId="14247" xr:uid="{00000000-0005-0000-0000-0000DD380000}"/>
    <cellStyle name="Note 2 3 2 5" xfId="14248" xr:uid="{00000000-0005-0000-0000-0000DE380000}"/>
    <cellStyle name="Note 2 3 2 5 2" xfId="14249" xr:uid="{00000000-0005-0000-0000-0000DF380000}"/>
    <cellStyle name="Note 2 3 2 5 2 2" xfId="14250" xr:uid="{00000000-0005-0000-0000-0000E0380000}"/>
    <cellStyle name="Note 2 3 2 5 2 2 2" xfId="14251" xr:uid="{00000000-0005-0000-0000-0000E1380000}"/>
    <cellStyle name="Note 2 3 2 5 2 3" xfId="14252" xr:uid="{00000000-0005-0000-0000-0000E2380000}"/>
    <cellStyle name="Note 2 3 2 5 3" xfId="14253" xr:uid="{00000000-0005-0000-0000-0000E3380000}"/>
    <cellStyle name="Note 2 3 2 5 3 2" xfId="14254" xr:uid="{00000000-0005-0000-0000-0000E4380000}"/>
    <cellStyle name="Note 2 3 2 5 4" xfId="14255" xr:uid="{00000000-0005-0000-0000-0000E5380000}"/>
    <cellStyle name="Note 2 3 2 6" xfId="14256" xr:uid="{00000000-0005-0000-0000-0000E6380000}"/>
    <cellStyle name="Note 2 3 2 6 2" xfId="14257" xr:uid="{00000000-0005-0000-0000-0000E7380000}"/>
    <cellStyle name="Note 2 3 2 6 2 2" xfId="14258" xr:uid="{00000000-0005-0000-0000-0000E8380000}"/>
    <cellStyle name="Note 2 3 2 6 3" xfId="14259" xr:uid="{00000000-0005-0000-0000-0000E9380000}"/>
    <cellStyle name="Note 2 3 2 7" xfId="14260" xr:uid="{00000000-0005-0000-0000-0000EA380000}"/>
    <cellStyle name="Note 2 3 2 7 2" xfId="14261" xr:uid="{00000000-0005-0000-0000-0000EB380000}"/>
    <cellStyle name="Note 2 3 2 8" xfId="14262" xr:uid="{00000000-0005-0000-0000-0000EC380000}"/>
    <cellStyle name="Note 2 3 3" xfId="14263" xr:uid="{00000000-0005-0000-0000-0000ED380000}"/>
    <cellStyle name="Note 2 3 3 2" xfId="14264" xr:uid="{00000000-0005-0000-0000-0000EE380000}"/>
    <cellStyle name="Note 2 3 3 2 2" xfId="14265" xr:uid="{00000000-0005-0000-0000-0000EF380000}"/>
    <cellStyle name="Note 2 3 3 2 2 2" xfId="14266" xr:uid="{00000000-0005-0000-0000-0000F0380000}"/>
    <cellStyle name="Note 2 3 3 2 2 2 2" xfId="14267" xr:uid="{00000000-0005-0000-0000-0000F1380000}"/>
    <cellStyle name="Note 2 3 3 2 2 2 2 2" xfId="14268" xr:uid="{00000000-0005-0000-0000-0000F2380000}"/>
    <cellStyle name="Note 2 3 3 2 2 2 3" xfId="14269" xr:uid="{00000000-0005-0000-0000-0000F3380000}"/>
    <cellStyle name="Note 2 3 3 2 2 3" xfId="14270" xr:uid="{00000000-0005-0000-0000-0000F4380000}"/>
    <cellStyle name="Note 2 3 3 2 2 3 2" xfId="14271" xr:uid="{00000000-0005-0000-0000-0000F5380000}"/>
    <cellStyle name="Note 2 3 3 2 2 4" xfId="14272" xr:uid="{00000000-0005-0000-0000-0000F6380000}"/>
    <cellStyle name="Note 2 3 3 2 3" xfId="14273" xr:uid="{00000000-0005-0000-0000-0000F7380000}"/>
    <cellStyle name="Note 2 3 3 2 3 2" xfId="14274" xr:uid="{00000000-0005-0000-0000-0000F8380000}"/>
    <cellStyle name="Note 2 3 3 2 3 2 2" xfId="14275" xr:uid="{00000000-0005-0000-0000-0000F9380000}"/>
    <cellStyle name="Note 2 3 3 2 3 3" xfId="14276" xr:uid="{00000000-0005-0000-0000-0000FA380000}"/>
    <cellStyle name="Note 2 3 3 2 4" xfId="14277" xr:uid="{00000000-0005-0000-0000-0000FB380000}"/>
    <cellStyle name="Note 2 3 3 2 4 2" xfId="14278" xr:uid="{00000000-0005-0000-0000-0000FC380000}"/>
    <cellStyle name="Note 2 3 3 2 5" xfId="14279" xr:uid="{00000000-0005-0000-0000-0000FD380000}"/>
    <cellStyle name="Note 2 3 3 3" xfId="14280" xr:uid="{00000000-0005-0000-0000-0000FE380000}"/>
    <cellStyle name="Note 2 3 3 3 2" xfId="14281" xr:uid="{00000000-0005-0000-0000-0000FF380000}"/>
    <cellStyle name="Note 2 3 3 3 2 2" xfId="14282" xr:uid="{00000000-0005-0000-0000-000000390000}"/>
    <cellStyle name="Note 2 3 3 3 2 2 2" xfId="14283" xr:uid="{00000000-0005-0000-0000-000001390000}"/>
    <cellStyle name="Note 2 3 3 3 2 2 2 2" xfId="14284" xr:uid="{00000000-0005-0000-0000-000002390000}"/>
    <cellStyle name="Note 2 3 3 3 2 2 3" xfId="14285" xr:uid="{00000000-0005-0000-0000-000003390000}"/>
    <cellStyle name="Note 2 3 3 3 2 3" xfId="14286" xr:uid="{00000000-0005-0000-0000-000004390000}"/>
    <cellStyle name="Note 2 3 3 3 2 3 2" xfId="14287" xr:uid="{00000000-0005-0000-0000-000005390000}"/>
    <cellStyle name="Note 2 3 3 3 2 4" xfId="14288" xr:uid="{00000000-0005-0000-0000-000006390000}"/>
    <cellStyle name="Note 2 3 3 3 3" xfId="14289" xr:uid="{00000000-0005-0000-0000-000007390000}"/>
    <cellStyle name="Note 2 3 3 3 3 2" xfId="14290" xr:uid="{00000000-0005-0000-0000-000008390000}"/>
    <cellStyle name="Note 2 3 3 3 3 2 2" xfId="14291" xr:uid="{00000000-0005-0000-0000-000009390000}"/>
    <cellStyle name="Note 2 3 3 3 3 3" xfId="14292" xr:uid="{00000000-0005-0000-0000-00000A390000}"/>
    <cellStyle name="Note 2 3 3 3 4" xfId="14293" xr:uid="{00000000-0005-0000-0000-00000B390000}"/>
    <cellStyle name="Note 2 3 3 3 4 2" xfId="14294" xr:uid="{00000000-0005-0000-0000-00000C390000}"/>
    <cellStyle name="Note 2 3 3 3 5" xfId="14295" xr:uid="{00000000-0005-0000-0000-00000D390000}"/>
    <cellStyle name="Note 2 3 3 4" xfId="14296" xr:uid="{00000000-0005-0000-0000-00000E390000}"/>
    <cellStyle name="Note 2 3 3 4 2" xfId="14297" xr:uid="{00000000-0005-0000-0000-00000F390000}"/>
    <cellStyle name="Note 2 3 3 4 2 2" xfId="14298" xr:uid="{00000000-0005-0000-0000-000010390000}"/>
    <cellStyle name="Note 2 3 3 4 2 2 2" xfId="14299" xr:uid="{00000000-0005-0000-0000-000011390000}"/>
    <cellStyle name="Note 2 3 3 4 2 3" xfId="14300" xr:uid="{00000000-0005-0000-0000-000012390000}"/>
    <cellStyle name="Note 2 3 3 4 3" xfId="14301" xr:uid="{00000000-0005-0000-0000-000013390000}"/>
    <cellStyle name="Note 2 3 3 4 3 2" xfId="14302" xr:uid="{00000000-0005-0000-0000-000014390000}"/>
    <cellStyle name="Note 2 3 3 4 4" xfId="14303" xr:uid="{00000000-0005-0000-0000-000015390000}"/>
    <cellStyle name="Note 2 3 3 5" xfId="14304" xr:uid="{00000000-0005-0000-0000-000016390000}"/>
    <cellStyle name="Note 2 3 3 5 2" xfId="14305" xr:uid="{00000000-0005-0000-0000-000017390000}"/>
    <cellStyle name="Note 2 3 3 5 2 2" xfId="14306" xr:uid="{00000000-0005-0000-0000-000018390000}"/>
    <cellStyle name="Note 2 3 3 5 3" xfId="14307" xr:uid="{00000000-0005-0000-0000-000019390000}"/>
    <cellStyle name="Note 2 3 3 6" xfId="14308" xr:uid="{00000000-0005-0000-0000-00001A390000}"/>
    <cellStyle name="Note 2 3 3 6 2" xfId="14309" xr:uid="{00000000-0005-0000-0000-00001B390000}"/>
    <cellStyle name="Note 2 3 3 7" xfId="14310" xr:uid="{00000000-0005-0000-0000-00001C390000}"/>
    <cellStyle name="Note 2 3 4" xfId="14311" xr:uid="{00000000-0005-0000-0000-00001D390000}"/>
    <cellStyle name="Note 2 3 4 2" xfId="14312" xr:uid="{00000000-0005-0000-0000-00001E390000}"/>
    <cellStyle name="Note 2 3 4 2 2" xfId="14313" xr:uid="{00000000-0005-0000-0000-00001F390000}"/>
    <cellStyle name="Note 2 3 4 2 2 2" xfId="14314" xr:uid="{00000000-0005-0000-0000-000020390000}"/>
    <cellStyle name="Note 2 3 4 2 2 2 2" xfId="14315" xr:uid="{00000000-0005-0000-0000-000021390000}"/>
    <cellStyle name="Note 2 3 4 2 2 3" xfId="14316" xr:uid="{00000000-0005-0000-0000-000022390000}"/>
    <cellStyle name="Note 2 3 4 2 3" xfId="14317" xr:uid="{00000000-0005-0000-0000-000023390000}"/>
    <cellStyle name="Note 2 3 4 2 3 2" xfId="14318" xr:uid="{00000000-0005-0000-0000-000024390000}"/>
    <cellStyle name="Note 2 3 4 2 4" xfId="14319" xr:uid="{00000000-0005-0000-0000-000025390000}"/>
    <cellStyle name="Note 2 3 4 3" xfId="14320" xr:uid="{00000000-0005-0000-0000-000026390000}"/>
    <cellStyle name="Note 2 3 4 3 2" xfId="14321" xr:uid="{00000000-0005-0000-0000-000027390000}"/>
    <cellStyle name="Note 2 3 4 3 2 2" xfId="14322" xr:uid="{00000000-0005-0000-0000-000028390000}"/>
    <cellStyle name="Note 2 3 4 3 3" xfId="14323" xr:uid="{00000000-0005-0000-0000-000029390000}"/>
    <cellStyle name="Note 2 3 4 4" xfId="14324" xr:uid="{00000000-0005-0000-0000-00002A390000}"/>
    <cellStyle name="Note 2 3 4 4 2" xfId="14325" xr:uid="{00000000-0005-0000-0000-00002B390000}"/>
    <cellStyle name="Note 2 3 4 5" xfId="14326" xr:uid="{00000000-0005-0000-0000-00002C390000}"/>
    <cellStyle name="Note 2 3 5" xfId="14327" xr:uid="{00000000-0005-0000-0000-00002D390000}"/>
    <cellStyle name="Note 2 3 5 2" xfId="14328" xr:uid="{00000000-0005-0000-0000-00002E390000}"/>
    <cellStyle name="Note 2 3 5 2 2" xfId="14329" xr:uid="{00000000-0005-0000-0000-00002F390000}"/>
    <cellStyle name="Note 2 3 5 2 2 2" xfId="14330" xr:uid="{00000000-0005-0000-0000-000030390000}"/>
    <cellStyle name="Note 2 3 5 2 2 2 2" xfId="14331" xr:uid="{00000000-0005-0000-0000-000031390000}"/>
    <cellStyle name="Note 2 3 5 2 2 3" xfId="14332" xr:uid="{00000000-0005-0000-0000-000032390000}"/>
    <cellStyle name="Note 2 3 5 2 3" xfId="14333" xr:uid="{00000000-0005-0000-0000-000033390000}"/>
    <cellStyle name="Note 2 3 5 2 3 2" xfId="14334" xr:uid="{00000000-0005-0000-0000-000034390000}"/>
    <cellStyle name="Note 2 3 5 2 4" xfId="14335" xr:uid="{00000000-0005-0000-0000-000035390000}"/>
    <cellStyle name="Note 2 3 5 3" xfId="14336" xr:uid="{00000000-0005-0000-0000-000036390000}"/>
    <cellStyle name="Note 2 3 5 3 2" xfId="14337" xr:uid="{00000000-0005-0000-0000-000037390000}"/>
    <cellStyle name="Note 2 3 5 3 2 2" xfId="14338" xr:uid="{00000000-0005-0000-0000-000038390000}"/>
    <cellStyle name="Note 2 3 5 3 3" xfId="14339" xr:uid="{00000000-0005-0000-0000-000039390000}"/>
    <cellStyle name="Note 2 3 5 4" xfId="14340" xr:uid="{00000000-0005-0000-0000-00003A390000}"/>
    <cellStyle name="Note 2 3 5 4 2" xfId="14341" xr:uid="{00000000-0005-0000-0000-00003B390000}"/>
    <cellStyle name="Note 2 3 5 5" xfId="14342" xr:uid="{00000000-0005-0000-0000-00003C390000}"/>
    <cellStyle name="Note 2 3 6" xfId="14343" xr:uid="{00000000-0005-0000-0000-00003D390000}"/>
    <cellStyle name="Note 2 3 6 2" xfId="14344" xr:uid="{00000000-0005-0000-0000-00003E390000}"/>
    <cellStyle name="Note 2 3 6 2 2" xfId="14345" xr:uid="{00000000-0005-0000-0000-00003F390000}"/>
    <cellStyle name="Note 2 3 6 2 2 2" xfId="14346" xr:uid="{00000000-0005-0000-0000-000040390000}"/>
    <cellStyle name="Note 2 3 6 2 3" xfId="14347" xr:uid="{00000000-0005-0000-0000-000041390000}"/>
    <cellStyle name="Note 2 3 6 3" xfId="14348" xr:uid="{00000000-0005-0000-0000-000042390000}"/>
    <cellStyle name="Note 2 3 6 3 2" xfId="14349" xr:uid="{00000000-0005-0000-0000-000043390000}"/>
    <cellStyle name="Note 2 3 6 4" xfId="14350" xr:uid="{00000000-0005-0000-0000-000044390000}"/>
    <cellStyle name="Note 2 3 7" xfId="14351" xr:uid="{00000000-0005-0000-0000-000045390000}"/>
    <cellStyle name="Note 2 3 7 2" xfId="14352" xr:uid="{00000000-0005-0000-0000-000046390000}"/>
    <cellStyle name="Note 2 3 7 2 2" xfId="14353" xr:uid="{00000000-0005-0000-0000-000047390000}"/>
    <cellStyle name="Note 2 3 7 3" xfId="14354" xr:uid="{00000000-0005-0000-0000-000048390000}"/>
    <cellStyle name="Note 2 3 8" xfId="14355" xr:uid="{00000000-0005-0000-0000-000049390000}"/>
    <cellStyle name="Note 2 3 8 2" xfId="14356" xr:uid="{00000000-0005-0000-0000-00004A390000}"/>
    <cellStyle name="Note 2 3 9" xfId="14357" xr:uid="{00000000-0005-0000-0000-00004B390000}"/>
    <cellStyle name="Note 2 4" xfId="14358" xr:uid="{00000000-0005-0000-0000-00004C390000}"/>
    <cellStyle name="Note 2 4 2" xfId="14359" xr:uid="{00000000-0005-0000-0000-00004D390000}"/>
    <cellStyle name="Note 2 4 2 2" xfId="14360" xr:uid="{00000000-0005-0000-0000-00004E390000}"/>
    <cellStyle name="Note 2 4 2 2 2" xfId="14361" xr:uid="{00000000-0005-0000-0000-00004F390000}"/>
    <cellStyle name="Note 2 4 2 2 2 2" xfId="14362" xr:uid="{00000000-0005-0000-0000-000050390000}"/>
    <cellStyle name="Note 2 4 2 2 2 2 2" xfId="14363" xr:uid="{00000000-0005-0000-0000-000051390000}"/>
    <cellStyle name="Note 2 4 2 2 2 2 2 2" xfId="14364" xr:uid="{00000000-0005-0000-0000-000052390000}"/>
    <cellStyle name="Note 2 4 2 2 2 2 2 2 2" xfId="14365" xr:uid="{00000000-0005-0000-0000-000053390000}"/>
    <cellStyle name="Note 2 4 2 2 2 2 2 3" xfId="14366" xr:uid="{00000000-0005-0000-0000-000054390000}"/>
    <cellStyle name="Note 2 4 2 2 2 2 3" xfId="14367" xr:uid="{00000000-0005-0000-0000-000055390000}"/>
    <cellStyle name="Note 2 4 2 2 2 2 3 2" xfId="14368" xr:uid="{00000000-0005-0000-0000-000056390000}"/>
    <cellStyle name="Note 2 4 2 2 2 2 4" xfId="14369" xr:uid="{00000000-0005-0000-0000-000057390000}"/>
    <cellStyle name="Note 2 4 2 2 2 3" xfId="14370" xr:uid="{00000000-0005-0000-0000-000058390000}"/>
    <cellStyle name="Note 2 4 2 2 2 3 2" xfId="14371" xr:uid="{00000000-0005-0000-0000-000059390000}"/>
    <cellStyle name="Note 2 4 2 2 2 3 2 2" xfId="14372" xr:uid="{00000000-0005-0000-0000-00005A390000}"/>
    <cellStyle name="Note 2 4 2 2 2 3 3" xfId="14373" xr:uid="{00000000-0005-0000-0000-00005B390000}"/>
    <cellStyle name="Note 2 4 2 2 2 4" xfId="14374" xr:uid="{00000000-0005-0000-0000-00005C390000}"/>
    <cellStyle name="Note 2 4 2 2 2 4 2" xfId="14375" xr:uid="{00000000-0005-0000-0000-00005D390000}"/>
    <cellStyle name="Note 2 4 2 2 2 5" xfId="14376" xr:uid="{00000000-0005-0000-0000-00005E390000}"/>
    <cellStyle name="Note 2 4 2 2 3" xfId="14377" xr:uid="{00000000-0005-0000-0000-00005F390000}"/>
    <cellStyle name="Note 2 4 2 2 3 2" xfId="14378" xr:uid="{00000000-0005-0000-0000-000060390000}"/>
    <cellStyle name="Note 2 4 2 2 3 2 2" xfId="14379" xr:uid="{00000000-0005-0000-0000-000061390000}"/>
    <cellStyle name="Note 2 4 2 2 3 2 2 2" xfId="14380" xr:uid="{00000000-0005-0000-0000-000062390000}"/>
    <cellStyle name="Note 2 4 2 2 3 2 2 2 2" xfId="14381" xr:uid="{00000000-0005-0000-0000-000063390000}"/>
    <cellStyle name="Note 2 4 2 2 3 2 2 3" xfId="14382" xr:uid="{00000000-0005-0000-0000-000064390000}"/>
    <cellStyle name="Note 2 4 2 2 3 2 3" xfId="14383" xr:uid="{00000000-0005-0000-0000-000065390000}"/>
    <cellStyle name="Note 2 4 2 2 3 2 3 2" xfId="14384" xr:uid="{00000000-0005-0000-0000-000066390000}"/>
    <cellStyle name="Note 2 4 2 2 3 2 4" xfId="14385" xr:uid="{00000000-0005-0000-0000-000067390000}"/>
    <cellStyle name="Note 2 4 2 2 3 3" xfId="14386" xr:uid="{00000000-0005-0000-0000-000068390000}"/>
    <cellStyle name="Note 2 4 2 2 3 3 2" xfId="14387" xr:uid="{00000000-0005-0000-0000-000069390000}"/>
    <cellStyle name="Note 2 4 2 2 3 3 2 2" xfId="14388" xr:uid="{00000000-0005-0000-0000-00006A390000}"/>
    <cellStyle name="Note 2 4 2 2 3 3 3" xfId="14389" xr:uid="{00000000-0005-0000-0000-00006B390000}"/>
    <cellStyle name="Note 2 4 2 2 3 4" xfId="14390" xr:uid="{00000000-0005-0000-0000-00006C390000}"/>
    <cellStyle name="Note 2 4 2 2 3 4 2" xfId="14391" xr:uid="{00000000-0005-0000-0000-00006D390000}"/>
    <cellStyle name="Note 2 4 2 2 3 5" xfId="14392" xr:uid="{00000000-0005-0000-0000-00006E390000}"/>
    <cellStyle name="Note 2 4 2 2 4" xfId="14393" xr:uid="{00000000-0005-0000-0000-00006F390000}"/>
    <cellStyle name="Note 2 4 2 2 4 2" xfId="14394" xr:uid="{00000000-0005-0000-0000-000070390000}"/>
    <cellStyle name="Note 2 4 2 2 4 2 2" xfId="14395" xr:uid="{00000000-0005-0000-0000-000071390000}"/>
    <cellStyle name="Note 2 4 2 2 4 2 2 2" xfId="14396" xr:uid="{00000000-0005-0000-0000-000072390000}"/>
    <cellStyle name="Note 2 4 2 2 4 2 3" xfId="14397" xr:uid="{00000000-0005-0000-0000-000073390000}"/>
    <cellStyle name="Note 2 4 2 2 4 3" xfId="14398" xr:uid="{00000000-0005-0000-0000-000074390000}"/>
    <cellStyle name="Note 2 4 2 2 4 3 2" xfId="14399" xr:uid="{00000000-0005-0000-0000-000075390000}"/>
    <cellStyle name="Note 2 4 2 2 4 4" xfId="14400" xr:uid="{00000000-0005-0000-0000-000076390000}"/>
    <cellStyle name="Note 2 4 2 2 5" xfId="14401" xr:uid="{00000000-0005-0000-0000-000077390000}"/>
    <cellStyle name="Note 2 4 2 2 5 2" xfId="14402" xr:uid="{00000000-0005-0000-0000-000078390000}"/>
    <cellStyle name="Note 2 4 2 2 5 2 2" xfId="14403" xr:uid="{00000000-0005-0000-0000-000079390000}"/>
    <cellStyle name="Note 2 4 2 2 5 3" xfId="14404" xr:uid="{00000000-0005-0000-0000-00007A390000}"/>
    <cellStyle name="Note 2 4 2 2 6" xfId="14405" xr:uid="{00000000-0005-0000-0000-00007B390000}"/>
    <cellStyle name="Note 2 4 2 2 6 2" xfId="14406" xr:uid="{00000000-0005-0000-0000-00007C390000}"/>
    <cellStyle name="Note 2 4 2 2 7" xfId="14407" xr:uid="{00000000-0005-0000-0000-00007D390000}"/>
    <cellStyle name="Note 2 4 2 3" xfId="14408" xr:uid="{00000000-0005-0000-0000-00007E390000}"/>
    <cellStyle name="Note 2 4 2 3 2" xfId="14409" xr:uid="{00000000-0005-0000-0000-00007F390000}"/>
    <cellStyle name="Note 2 4 2 3 2 2" xfId="14410" xr:uid="{00000000-0005-0000-0000-000080390000}"/>
    <cellStyle name="Note 2 4 2 3 2 2 2" xfId="14411" xr:uid="{00000000-0005-0000-0000-000081390000}"/>
    <cellStyle name="Note 2 4 2 3 2 2 2 2" xfId="14412" xr:uid="{00000000-0005-0000-0000-000082390000}"/>
    <cellStyle name="Note 2 4 2 3 2 2 3" xfId="14413" xr:uid="{00000000-0005-0000-0000-000083390000}"/>
    <cellStyle name="Note 2 4 2 3 2 3" xfId="14414" xr:uid="{00000000-0005-0000-0000-000084390000}"/>
    <cellStyle name="Note 2 4 2 3 2 3 2" xfId="14415" xr:uid="{00000000-0005-0000-0000-000085390000}"/>
    <cellStyle name="Note 2 4 2 3 2 4" xfId="14416" xr:uid="{00000000-0005-0000-0000-000086390000}"/>
    <cellStyle name="Note 2 4 2 3 3" xfId="14417" xr:uid="{00000000-0005-0000-0000-000087390000}"/>
    <cellStyle name="Note 2 4 2 3 3 2" xfId="14418" xr:uid="{00000000-0005-0000-0000-000088390000}"/>
    <cellStyle name="Note 2 4 2 3 3 2 2" xfId="14419" xr:uid="{00000000-0005-0000-0000-000089390000}"/>
    <cellStyle name="Note 2 4 2 3 3 3" xfId="14420" xr:uid="{00000000-0005-0000-0000-00008A390000}"/>
    <cellStyle name="Note 2 4 2 3 4" xfId="14421" xr:uid="{00000000-0005-0000-0000-00008B390000}"/>
    <cellStyle name="Note 2 4 2 3 4 2" xfId="14422" xr:uid="{00000000-0005-0000-0000-00008C390000}"/>
    <cellStyle name="Note 2 4 2 3 5" xfId="14423" xr:uid="{00000000-0005-0000-0000-00008D390000}"/>
    <cellStyle name="Note 2 4 2 4" xfId="14424" xr:uid="{00000000-0005-0000-0000-00008E390000}"/>
    <cellStyle name="Note 2 4 2 4 2" xfId="14425" xr:uid="{00000000-0005-0000-0000-00008F390000}"/>
    <cellStyle name="Note 2 4 2 4 2 2" xfId="14426" xr:uid="{00000000-0005-0000-0000-000090390000}"/>
    <cellStyle name="Note 2 4 2 4 2 2 2" xfId="14427" xr:uid="{00000000-0005-0000-0000-000091390000}"/>
    <cellStyle name="Note 2 4 2 4 2 2 2 2" xfId="14428" xr:uid="{00000000-0005-0000-0000-000092390000}"/>
    <cellStyle name="Note 2 4 2 4 2 2 3" xfId="14429" xr:uid="{00000000-0005-0000-0000-000093390000}"/>
    <cellStyle name="Note 2 4 2 4 2 3" xfId="14430" xr:uid="{00000000-0005-0000-0000-000094390000}"/>
    <cellStyle name="Note 2 4 2 4 2 3 2" xfId="14431" xr:uid="{00000000-0005-0000-0000-000095390000}"/>
    <cellStyle name="Note 2 4 2 4 2 4" xfId="14432" xr:uid="{00000000-0005-0000-0000-000096390000}"/>
    <cellStyle name="Note 2 4 2 4 3" xfId="14433" xr:uid="{00000000-0005-0000-0000-000097390000}"/>
    <cellStyle name="Note 2 4 2 4 3 2" xfId="14434" xr:uid="{00000000-0005-0000-0000-000098390000}"/>
    <cellStyle name="Note 2 4 2 4 3 2 2" xfId="14435" xr:uid="{00000000-0005-0000-0000-000099390000}"/>
    <cellStyle name="Note 2 4 2 4 3 3" xfId="14436" xr:uid="{00000000-0005-0000-0000-00009A390000}"/>
    <cellStyle name="Note 2 4 2 4 4" xfId="14437" xr:uid="{00000000-0005-0000-0000-00009B390000}"/>
    <cellStyle name="Note 2 4 2 4 4 2" xfId="14438" xr:uid="{00000000-0005-0000-0000-00009C390000}"/>
    <cellStyle name="Note 2 4 2 4 5" xfId="14439" xr:uid="{00000000-0005-0000-0000-00009D390000}"/>
    <cellStyle name="Note 2 4 2 5" xfId="14440" xr:uid="{00000000-0005-0000-0000-00009E390000}"/>
    <cellStyle name="Note 2 4 2 5 2" xfId="14441" xr:uid="{00000000-0005-0000-0000-00009F390000}"/>
    <cellStyle name="Note 2 4 2 5 2 2" xfId="14442" xr:uid="{00000000-0005-0000-0000-0000A0390000}"/>
    <cellStyle name="Note 2 4 2 5 2 2 2" xfId="14443" xr:uid="{00000000-0005-0000-0000-0000A1390000}"/>
    <cellStyle name="Note 2 4 2 5 2 3" xfId="14444" xr:uid="{00000000-0005-0000-0000-0000A2390000}"/>
    <cellStyle name="Note 2 4 2 5 3" xfId="14445" xr:uid="{00000000-0005-0000-0000-0000A3390000}"/>
    <cellStyle name="Note 2 4 2 5 3 2" xfId="14446" xr:uid="{00000000-0005-0000-0000-0000A4390000}"/>
    <cellStyle name="Note 2 4 2 5 4" xfId="14447" xr:uid="{00000000-0005-0000-0000-0000A5390000}"/>
    <cellStyle name="Note 2 4 2 6" xfId="14448" xr:uid="{00000000-0005-0000-0000-0000A6390000}"/>
    <cellStyle name="Note 2 4 2 6 2" xfId="14449" xr:uid="{00000000-0005-0000-0000-0000A7390000}"/>
    <cellStyle name="Note 2 4 2 6 2 2" xfId="14450" xr:uid="{00000000-0005-0000-0000-0000A8390000}"/>
    <cellStyle name="Note 2 4 2 6 3" xfId="14451" xr:uid="{00000000-0005-0000-0000-0000A9390000}"/>
    <cellStyle name="Note 2 4 2 7" xfId="14452" xr:uid="{00000000-0005-0000-0000-0000AA390000}"/>
    <cellStyle name="Note 2 4 2 7 2" xfId="14453" xr:uid="{00000000-0005-0000-0000-0000AB390000}"/>
    <cellStyle name="Note 2 4 2 8" xfId="14454" xr:uid="{00000000-0005-0000-0000-0000AC390000}"/>
    <cellStyle name="Note 2 4 3" xfId="14455" xr:uid="{00000000-0005-0000-0000-0000AD390000}"/>
    <cellStyle name="Note 2 4 3 2" xfId="14456" xr:uid="{00000000-0005-0000-0000-0000AE390000}"/>
    <cellStyle name="Note 2 4 3 2 2" xfId="14457" xr:uid="{00000000-0005-0000-0000-0000AF390000}"/>
    <cellStyle name="Note 2 4 3 2 2 2" xfId="14458" xr:uid="{00000000-0005-0000-0000-0000B0390000}"/>
    <cellStyle name="Note 2 4 3 2 2 2 2" xfId="14459" xr:uid="{00000000-0005-0000-0000-0000B1390000}"/>
    <cellStyle name="Note 2 4 3 2 2 2 2 2" xfId="14460" xr:uid="{00000000-0005-0000-0000-0000B2390000}"/>
    <cellStyle name="Note 2 4 3 2 2 2 3" xfId="14461" xr:uid="{00000000-0005-0000-0000-0000B3390000}"/>
    <cellStyle name="Note 2 4 3 2 2 3" xfId="14462" xr:uid="{00000000-0005-0000-0000-0000B4390000}"/>
    <cellStyle name="Note 2 4 3 2 2 3 2" xfId="14463" xr:uid="{00000000-0005-0000-0000-0000B5390000}"/>
    <cellStyle name="Note 2 4 3 2 2 4" xfId="14464" xr:uid="{00000000-0005-0000-0000-0000B6390000}"/>
    <cellStyle name="Note 2 4 3 2 3" xfId="14465" xr:uid="{00000000-0005-0000-0000-0000B7390000}"/>
    <cellStyle name="Note 2 4 3 2 3 2" xfId="14466" xr:uid="{00000000-0005-0000-0000-0000B8390000}"/>
    <cellStyle name="Note 2 4 3 2 3 2 2" xfId="14467" xr:uid="{00000000-0005-0000-0000-0000B9390000}"/>
    <cellStyle name="Note 2 4 3 2 3 3" xfId="14468" xr:uid="{00000000-0005-0000-0000-0000BA390000}"/>
    <cellStyle name="Note 2 4 3 2 4" xfId="14469" xr:uid="{00000000-0005-0000-0000-0000BB390000}"/>
    <cellStyle name="Note 2 4 3 2 4 2" xfId="14470" xr:uid="{00000000-0005-0000-0000-0000BC390000}"/>
    <cellStyle name="Note 2 4 3 2 5" xfId="14471" xr:uid="{00000000-0005-0000-0000-0000BD390000}"/>
    <cellStyle name="Note 2 4 3 3" xfId="14472" xr:uid="{00000000-0005-0000-0000-0000BE390000}"/>
    <cellStyle name="Note 2 4 3 3 2" xfId="14473" xr:uid="{00000000-0005-0000-0000-0000BF390000}"/>
    <cellStyle name="Note 2 4 3 3 2 2" xfId="14474" xr:uid="{00000000-0005-0000-0000-0000C0390000}"/>
    <cellStyle name="Note 2 4 3 3 2 2 2" xfId="14475" xr:uid="{00000000-0005-0000-0000-0000C1390000}"/>
    <cellStyle name="Note 2 4 3 3 2 2 2 2" xfId="14476" xr:uid="{00000000-0005-0000-0000-0000C2390000}"/>
    <cellStyle name="Note 2 4 3 3 2 2 3" xfId="14477" xr:uid="{00000000-0005-0000-0000-0000C3390000}"/>
    <cellStyle name="Note 2 4 3 3 2 3" xfId="14478" xr:uid="{00000000-0005-0000-0000-0000C4390000}"/>
    <cellStyle name="Note 2 4 3 3 2 3 2" xfId="14479" xr:uid="{00000000-0005-0000-0000-0000C5390000}"/>
    <cellStyle name="Note 2 4 3 3 2 4" xfId="14480" xr:uid="{00000000-0005-0000-0000-0000C6390000}"/>
    <cellStyle name="Note 2 4 3 3 3" xfId="14481" xr:uid="{00000000-0005-0000-0000-0000C7390000}"/>
    <cellStyle name="Note 2 4 3 3 3 2" xfId="14482" xr:uid="{00000000-0005-0000-0000-0000C8390000}"/>
    <cellStyle name="Note 2 4 3 3 3 2 2" xfId="14483" xr:uid="{00000000-0005-0000-0000-0000C9390000}"/>
    <cellStyle name="Note 2 4 3 3 3 3" xfId="14484" xr:uid="{00000000-0005-0000-0000-0000CA390000}"/>
    <cellStyle name="Note 2 4 3 3 4" xfId="14485" xr:uid="{00000000-0005-0000-0000-0000CB390000}"/>
    <cellStyle name="Note 2 4 3 3 4 2" xfId="14486" xr:uid="{00000000-0005-0000-0000-0000CC390000}"/>
    <cellStyle name="Note 2 4 3 3 5" xfId="14487" xr:uid="{00000000-0005-0000-0000-0000CD390000}"/>
    <cellStyle name="Note 2 4 3 4" xfId="14488" xr:uid="{00000000-0005-0000-0000-0000CE390000}"/>
    <cellStyle name="Note 2 4 3 4 2" xfId="14489" xr:uid="{00000000-0005-0000-0000-0000CF390000}"/>
    <cellStyle name="Note 2 4 3 4 2 2" xfId="14490" xr:uid="{00000000-0005-0000-0000-0000D0390000}"/>
    <cellStyle name="Note 2 4 3 4 2 2 2" xfId="14491" xr:uid="{00000000-0005-0000-0000-0000D1390000}"/>
    <cellStyle name="Note 2 4 3 4 2 3" xfId="14492" xr:uid="{00000000-0005-0000-0000-0000D2390000}"/>
    <cellStyle name="Note 2 4 3 4 3" xfId="14493" xr:uid="{00000000-0005-0000-0000-0000D3390000}"/>
    <cellStyle name="Note 2 4 3 4 3 2" xfId="14494" xr:uid="{00000000-0005-0000-0000-0000D4390000}"/>
    <cellStyle name="Note 2 4 3 4 4" xfId="14495" xr:uid="{00000000-0005-0000-0000-0000D5390000}"/>
    <cellStyle name="Note 2 4 3 5" xfId="14496" xr:uid="{00000000-0005-0000-0000-0000D6390000}"/>
    <cellStyle name="Note 2 4 3 5 2" xfId="14497" xr:uid="{00000000-0005-0000-0000-0000D7390000}"/>
    <cellStyle name="Note 2 4 3 5 2 2" xfId="14498" xr:uid="{00000000-0005-0000-0000-0000D8390000}"/>
    <cellStyle name="Note 2 4 3 5 3" xfId="14499" xr:uid="{00000000-0005-0000-0000-0000D9390000}"/>
    <cellStyle name="Note 2 4 3 6" xfId="14500" xr:uid="{00000000-0005-0000-0000-0000DA390000}"/>
    <cellStyle name="Note 2 4 3 6 2" xfId="14501" xr:uid="{00000000-0005-0000-0000-0000DB390000}"/>
    <cellStyle name="Note 2 4 3 7" xfId="14502" xr:uid="{00000000-0005-0000-0000-0000DC390000}"/>
    <cellStyle name="Note 2 4 4" xfId="14503" xr:uid="{00000000-0005-0000-0000-0000DD390000}"/>
    <cellStyle name="Note 2 4 4 2" xfId="14504" xr:uid="{00000000-0005-0000-0000-0000DE390000}"/>
    <cellStyle name="Note 2 4 4 2 2" xfId="14505" xr:uid="{00000000-0005-0000-0000-0000DF390000}"/>
    <cellStyle name="Note 2 4 4 2 2 2" xfId="14506" xr:uid="{00000000-0005-0000-0000-0000E0390000}"/>
    <cellStyle name="Note 2 4 4 2 2 2 2" xfId="14507" xr:uid="{00000000-0005-0000-0000-0000E1390000}"/>
    <cellStyle name="Note 2 4 4 2 2 3" xfId="14508" xr:uid="{00000000-0005-0000-0000-0000E2390000}"/>
    <cellStyle name="Note 2 4 4 2 3" xfId="14509" xr:uid="{00000000-0005-0000-0000-0000E3390000}"/>
    <cellStyle name="Note 2 4 4 2 3 2" xfId="14510" xr:uid="{00000000-0005-0000-0000-0000E4390000}"/>
    <cellStyle name="Note 2 4 4 2 4" xfId="14511" xr:uid="{00000000-0005-0000-0000-0000E5390000}"/>
    <cellStyle name="Note 2 4 4 3" xfId="14512" xr:uid="{00000000-0005-0000-0000-0000E6390000}"/>
    <cellStyle name="Note 2 4 4 3 2" xfId="14513" xr:uid="{00000000-0005-0000-0000-0000E7390000}"/>
    <cellStyle name="Note 2 4 4 3 2 2" xfId="14514" xr:uid="{00000000-0005-0000-0000-0000E8390000}"/>
    <cellStyle name="Note 2 4 4 3 3" xfId="14515" xr:uid="{00000000-0005-0000-0000-0000E9390000}"/>
    <cellStyle name="Note 2 4 4 4" xfId="14516" xr:uid="{00000000-0005-0000-0000-0000EA390000}"/>
    <cellStyle name="Note 2 4 4 4 2" xfId="14517" xr:uid="{00000000-0005-0000-0000-0000EB390000}"/>
    <cellStyle name="Note 2 4 4 5" xfId="14518" xr:uid="{00000000-0005-0000-0000-0000EC390000}"/>
    <cellStyle name="Note 2 4 5" xfId="14519" xr:uid="{00000000-0005-0000-0000-0000ED390000}"/>
    <cellStyle name="Note 2 4 5 2" xfId="14520" xr:uid="{00000000-0005-0000-0000-0000EE390000}"/>
    <cellStyle name="Note 2 4 5 2 2" xfId="14521" xr:uid="{00000000-0005-0000-0000-0000EF390000}"/>
    <cellStyle name="Note 2 4 5 2 2 2" xfId="14522" xr:uid="{00000000-0005-0000-0000-0000F0390000}"/>
    <cellStyle name="Note 2 4 5 2 2 2 2" xfId="14523" xr:uid="{00000000-0005-0000-0000-0000F1390000}"/>
    <cellStyle name="Note 2 4 5 2 2 3" xfId="14524" xr:uid="{00000000-0005-0000-0000-0000F2390000}"/>
    <cellStyle name="Note 2 4 5 2 3" xfId="14525" xr:uid="{00000000-0005-0000-0000-0000F3390000}"/>
    <cellStyle name="Note 2 4 5 2 3 2" xfId="14526" xr:uid="{00000000-0005-0000-0000-0000F4390000}"/>
    <cellStyle name="Note 2 4 5 2 4" xfId="14527" xr:uid="{00000000-0005-0000-0000-0000F5390000}"/>
    <cellStyle name="Note 2 4 5 3" xfId="14528" xr:uid="{00000000-0005-0000-0000-0000F6390000}"/>
    <cellStyle name="Note 2 4 5 3 2" xfId="14529" xr:uid="{00000000-0005-0000-0000-0000F7390000}"/>
    <cellStyle name="Note 2 4 5 3 2 2" xfId="14530" xr:uid="{00000000-0005-0000-0000-0000F8390000}"/>
    <cellStyle name="Note 2 4 5 3 3" xfId="14531" xr:uid="{00000000-0005-0000-0000-0000F9390000}"/>
    <cellStyle name="Note 2 4 5 4" xfId="14532" xr:uid="{00000000-0005-0000-0000-0000FA390000}"/>
    <cellStyle name="Note 2 4 5 4 2" xfId="14533" xr:uid="{00000000-0005-0000-0000-0000FB390000}"/>
    <cellStyle name="Note 2 4 5 5" xfId="14534" xr:uid="{00000000-0005-0000-0000-0000FC390000}"/>
    <cellStyle name="Note 2 4 6" xfId="14535" xr:uid="{00000000-0005-0000-0000-0000FD390000}"/>
    <cellStyle name="Note 2 4 6 2" xfId="14536" xr:uid="{00000000-0005-0000-0000-0000FE390000}"/>
    <cellStyle name="Note 2 4 6 2 2" xfId="14537" xr:uid="{00000000-0005-0000-0000-0000FF390000}"/>
    <cellStyle name="Note 2 4 6 2 2 2" xfId="14538" xr:uid="{00000000-0005-0000-0000-0000003A0000}"/>
    <cellStyle name="Note 2 4 6 2 3" xfId="14539" xr:uid="{00000000-0005-0000-0000-0000013A0000}"/>
    <cellStyle name="Note 2 4 6 3" xfId="14540" xr:uid="{00000000-0005-0000-0000-0000023A0000}"/>
    <cellStyle name="Note 2 4 6 3 2" xfId="14541" xr:uid="{00000000-0005-0000-0000-0000033A0000}"/>
    <cellStyle name="Note 2 4 6 4" xfId="14542" xr:uid="{00000000-0005-0000-0000-0000043A0000}"/>
    <cellStyle name="Note 2 4 7" xfId="14543" xr:uid="{00000000-0005-0000-0000-0000053A0000}"/>
    <cellStyle name="Note 2 4 7 2" xfId="14544" xr:uid="{00000000-0005-0000-0000-0000063A0000}"/>
    <cellStyle name="Note 2 4 7 2 2" xfId="14545" xr:uid="{00000000-0005-0000-0000-0000073A0000}"/>
    <cellStyle name="Note 2 4 7 3" xfId="14546" xr:uid="{00000000-0005-0000-0000-0000083A0000}"/>
    <cellStyle name="Note 2 4 8" xfId="14547" xr:uid="{00000000-0005-0000-0000-0000093A0000}"/>
    <cellStyle name="Note 2 4 8 2" xfId="14548" xr:uid="{00000000-0005-0000-0000-00000A3A0000}"/>
    <cellStyle name="Note 2 4 9" xfId="14549" xr:uid="{00000000-0005-0000-0000-00000B3A0000}"/>
    <cellStyle name="Note 2 5" xfId="14550" xr:uid="{00000000-0005-0000-0000-00000C3A0000}"/>
    <cellStyle name="Note 2 5 2" xfId="14551" xr:uid="{00000000-0005-0000-0000-00000D3A0000}"/>
    <cellStyle name="Note 2 5 2 2" xfId="14552" xr:uid="{00000000-0005-0000-0000-00000E3A0000}"/>
    <cellStyle name="Note 2 5 2 2 2" xfId="14553" xr:uid="{00000000-0005-0000-0000-00000F3A0000}"/>
    <cellStyle name="Note 2 5 2 2 2 2" xfId="14554" xr:uid="{00000000-0005-0000-0000-0000103A0000}"/>
    <cellStyle name="Note 2 5 2 2 2 2 2" xfId="14555" xr:uid="{00000000-0005-0000-0000-0000113A0000}"/>
    <cellStyle name="Note 2 5 2 2 2 2 2 2" xfId="14556" xr:uid="{00000000-0005-0000-0000-0000123A0000}"/>
    <cellStyle name="Note 2 5 2 2 2 2 2 2 2" xfId="14557" xr:uid="{00000000-0005-0000-0000-0000133A0000}"/>
    <cellStyle name="Note 2 5 2 2 2 2 2 3" xfId="14558" xr:uid="{00000000-0005-0000-0000-0000143A0000}"/>
    <cellStyle name="Note 2 5 2 2 2 2 3" xfId="14559" xr:uid="{00000000-0005-0000-0000-0000153A0000}"/>
    <cellStyle name="Note 2 5 2 2 2 2 3 2" xfId="14560" xr:uid="{00000000-0005-0000-0000-0000163A0000}"/>
    <cellStyle name="Note 2 5 2 2 2 2 4" xfId="14561" xr:uid="{00000000-0005-0000-0000-0000173A0000}"/>
    <cellStyle name="Note 2 5 2 2 2 3" xfId="14562" xr:uid="{00000000-0005-0000-0000-0000183A0000}"/>
    <cellStyle name="Note 2 5 2 2 2 3 2" xfId="14563" xr:uid="{00000000-0005-0000-0000-0000193A0000}"/>
    <cellStyle name="Note 2 5 2 2 2 3 2 2" xfId="14564" xr:uid="{00000000-0005-0000-0000-00001A3A0000}"/>
    <cellStyle name="Note 2 5 2 2 2 3 3" xfId="14565" xr:uid="{00000000-0005-0000-0000-00001B3A0000}"/>
    <cellStyle name="Note 2 5 2 2 2 4" xfId="14566" xr:uid="{00000000-0005-0000-0000-00001C3A0000}"/>
    <cellStyle name="Note 2 5 2 2 2 4 2" xfId="14567" xr:uid="{00000000-0005-0000-0000-00001D3A0000}"/>
    <cellStyle name="Note 2 5 2 2 2 5" xfId="14568" xr:uid="{00000000-0005-0000-0000-00001E3A0000}"/>
    <cellStyle name="Note 2 5 2 2 3" xfId="14569" xr:uid="{00000000-0005-0000-0000-00001F3A0000}"/>
    <cellStyle name="Note 2 5 2 2 3 2" xfId="14570" xr:uid="{00000000-0005-0000-0000-0000203A0000}"/>
    <cellStyle name="Note 2 5 2 2 3 2 2" xfId="14571" xr:uid="{00000000-0005-0000-0000-0000213A0000}"/>
    <cellStyle name="Note 2 5 2 2 3 2 2 2" xfId="14572" xr:uid="{00000000-0005-0000-0000-0000223A0000}"/>
    <cellStyle name="Note 2 5 2 2 3 2 2 2 2" xfId="14573" xr:uid="{00000000-0005-0000-0000-0000233A0000}"/>
    <cellStyle name="Note 2 5 2 2 3 2 2 3" xfId="14574" xr:uid="{00000000-0005-0000-0000-0000243A0000}"/>
    <cellStyle name="Note 2 5 2 2 3 2 3" xfId="14575" xr:uid="{00000000-0005-0000-0000-0000253A0000}"/>
    <cellStyle name="Note 2 5 2 2 3 2 3 2" xfId="14576" xr:uid="{00000000-0005-0000-0000-0000263A0000}"/>
    <cellStyle name="Note 2 5 2 2 3 2 4" xfId="14577" xr:uid="{00000000-0005-0000-0000-0000273A0000}"/>
    <cellStyle name="Note 2 5 2 2 3 3" xfId="14578" xr:uid="{00000000-0005-0000-0000-0000283A0000}"/>
    <cellStyle name="Note 2 5 2 2 3 3 2" xfId="14579" xr:uid="{00000000-0005-0000-0000-0000293A0000}"/>
    <cellStyle name="Note 2 5 2 2 3 3 2 2" xfId="14580" xr:uid="{00000000-0005-0000-0000-00002A3A0000}"/>
    <cellStyle name="Note 2 5 2 2 3 3 3" xfId="14581" xr:uid="{00000000-0005-0000-0000-00002B3A0000}"/>
    <cellStyle name="Note 2 5 2 2 3 4" xfId="14582" xr:uid="{00000000-0005-0000-0000-00002C3A0000}"/>
    <cellStyle name="Note 2 5 2 2 3 4 2" xfId="14583" xr:uid="{00000000-0005-0000-0000-00002D3A0000}"/>
    <cellStyle name="Note 2 5 2 2 3 5" xfId="14584" xr:uid="{00000000-0005-0000-0000-00002E3A0000}"/>
    <cellStyle name="Note 2 5 2 2 4" xfId="14585" xr:uid="{00000000-0005-0000-0000-00002F3A0000}"/>
    <cellStyle name="Note 2 5 2 2 4 2" xfId="14586" xr:uid="{00000000-0005-0000-0000-0000303A0000}"/>
    <cellStyle name="Note 2 5 2 2 4 2 2" xfId="14587" xr:uid="{00000000-0005-0000-0000-0000313A0000}"/>
    <cellStyle name="Note 2 5 2 2 4 2 2 2" xfId="14588" xr:uid="{00000000-0005-0000-0000-0000323A0000}"/>
    <cellStyle name="Note 2 5 2 2 4 2 3" xfId="14589" xr:uid="{00000000-0005-0000-0000-0000333A0000}"/>
    <cellStyle name="Note 2 5 2 2 4 3" xfId="14590" xr:uid="{00000000-0005-0000-0000-0000343A0000}"/>
    <cellStyle name="Note 2 5 2 2 4 3 2" xfId="14591" xr:uid="{00000000-0005-0000-0000-0000353A0000}"/>
    <cellStyle name="Note 2 5 2 2 4 4" xfId="14592" xr:uid="{00000000-0005-0000-0000-0000363A0000}"/>
    <cellStyle name="Note 2 5 2 2 5" xfId="14593" xr:uid="{00000000-0005-0000-0000-0000373A0000}"/>
    <cellStyle name="Note 2 5 2 2 5 2" xfId="14594" xr:uid="{00000000-0005-0000-0000-0000383A0000}"/>
    <cellStyle name="Note 2 5 2 2 5 2 2" xfId="14595" xr:uid="{00000000-0005-0000-0000-0000393A0000}"/>
    <cellStyle name="Note 2 5 2 2 5 3" xfId="14596" xr:uid="{00000000-0005-0000-0000-00003A3A0000}"/>
    <cellStyle name="Note 2 5 2 2 6" xfId="14597" xr:uid="{00000000-0005-0000-0000-00003B3A0000}"/>
    <cellStyle name="Note 2 5 2 2 6 2" xfId="14598" xr:uid="{00000000-0005-0000-0000-00003C3A0000}"/>
    <cellStyle name="Note 2 5 2 2 7" xfId="14599" xr:uid="{00000000-0005-0000-0000-00003D3A0000}"/>
    <cellStyle name="Note 2 5 2 3" xfId="14600" xr:uid="{00000000-0005-0000-0000-00003E3A0000}"/>
    <cellStyle name="Note 2 5 2 3 2" xfId="14601" xr:uid="{00000000-0005-0000-0000-00003F3A0000}"/>
    <cellStyle name="Note 2 5 2 3 2 2" xfId="14602" xr:uid="{00000000-0005-0000-0000-0000403A0000}"/>
    <cellStyle name="Note 2 5 2 3 2 2 2" xfId="14603" xr:uid="{00000000-0005-0000-0000-0000413A0000}"/>
    <cellStyle name="Note 2 5 2 3 2 2 2 2" xfId="14604" xr:uid="{00000000-0005-0000-0000-0000423A0000}"/>
    <cellStyle name="Note 2 5 2 3 2 2 3" xfId="14605" xr:uid="{00000000-0005-0000-0000-0000433A0000}"/>
    <cellStyle name="Note 2 5 2 3 2 3" xfId="14606" xr:uid="{00000000-0005-0000-0000-0000443A0000}"/>
    <cellStyle name="Note 2 5 2 3 2 3 2" xfId="14607" xr:uid="{00000000-0005-0000-0000-0000453A0000}"/>
    <cellStyle name="Note 2 5 2 3 2 4" xfId="14608" xr:uid="{00000000-0005-0000-0000-0000463A0000}"/>
    <cellStyle name="Note 2 5 2 3 3" xfId="14609" xr:uid="{00000000-0005-0000-0000-0000473A0000}"/>
    <cellStyle name="Note 2 5 2 3 3 2" xfId="14610" xr:uid="{00000000-0005-0000-0000-0000483A0000}"/>
    <cellStyle name="Note 2 5 2 3 3 2 2" xfId="14611" xr:uid="{00000000-0005-0000-0000-0000493A0000}"/>
    <cellStyle name="Note 2 5 2 3 3 3" xfId="14612" xr:uid="{00000000-0005-0000-0000-00004A3A0000}"/>
    <cellStyle name="Note 2 5 2 3 4" xfId="14613" xr:uid="{00000000-0005-0000-0000-00004B3A0000}"/>
    <cellStyle name="Note 2 5 2 3 4 2" xfId="14614" xr:uid="{00000000-0005-0000-0000-00004C3A0000}"/>
    <cellStyle name="Note 2 5 2 3 5" xfId="14615" xr:uid="{00000000-0005-0000-0000-00004D3A0000}"/>
    <cellStyle name="Note 2 5 2 4" xfId="14616" xr:uid="{00000000-0005-0000-0000-00004E3A0000}"/>
    <cellStyle name="Note 2 5 2 4 2" xfId="14617" xr:uid="{00000000-0005-0000-0000-00004F3A0000}"/>
    <cellStyle name="Note 2 5 2 4 2 2" xfId="14618" xr:uid="{00000000-0005-0000-0000-0000503A0000}"/>
    <cellStyle name="Note 2 5 2 4 2 2 2" xfId="14619" xr:uid="{00000000-0005-0000-0000-0000513A0000}"/>
    <cellStyle name="Note 2 5 2 4 2 2 2 2" xfId="14620" xr:uid="{00000000-0005-0000-0000-0000523A0000}"/>
    <cellStyle name="Note 2 5 2 4 2 2 3" xfId="14621" xr:uid="{00000000-0005-0000-0000-0000533A0000}"/>
    <cellStyle name="Note 2 5 2 4 2 3" xfId="14622" xr:uid="{00000000-0005-0000-0000-0000543A0000}"/>
    <cellStyle name="Note 2 5 2 4 2 3 2" xfId="14623" xr:uid="{00000000-0005-0000-0000-0000553A0000}"/>
    <cellStyle name="Note 2 5 2 4 2 4" xfId="14624" xr:uid="{00000000-0005-0000-0000-0000563A0000}"/>
    <cellStyle name="Note 2 5 2 4 3" xfId="14625" xr:uid="{00000000-0005-0000-0000-0000573A0000}"/>
    <cellStyle name="Note 2 5 2 4 3 2" xfId="14626" xr:uid="{00000000-0005-0000-0000-0000583A0000}"/>
    <cellStyle name="Note 2 5 2 4 3 2 2" xfId="14627" xr:uid="{00000000-0005-0000-0000-0000593A0000}"/>
    <cellStyle name="Note 2 5 2 4 3 3" xfId="14628" xr:uid="{00000000-0005-0000-0000-00005A3A0000}"/>
    <cellStyle name="Note 2 5 2 4 4" xfId="14629" xr:uid="{00000000-0005-0000-0000-00005B3A0000}"/>
    <cellStyle name="Note 2 5 2 4 4 2" xfId="14630" xr:uid="{00000000-0005-0000-0000-00005C3A0000}"/>
    <cellStyle name="Note 2 5 2 4 5" xfId="14631" xr:uid="{00000000-0005-0000-0000-00005D3A0000}"/>
    <cellStyle name="Note 2 5 2 5" xfId="14632" xr:uid="{00000000-0005-0000-0000-00005E3A0000}"/>
    <cellStyle name="Note 2 5 2 5 2" xfId="14633" xr:uid="{00000000-0005-0000-0000-00005F3A0000}"/>
    <cellStyle name="Note 2 5 2 5 2 2" xfId="14634" xr:uid="{00000000-0005-0000-0000-0000603A0000}"/>
    <cellStyle name="Note 2 5 2 5 2 2 2" xfId="14635" xr:uid="{00000000-0005-0000-0000-0000613A0000}"/>
    <cellStyle name="Note 2 5 2 5 2 3" xfId="14636" xr:uid="{00000000-0005-0000-0000-0000623A0000}"/>
    <cellStyle name="Note 2 5 2 5 3" xfId="14637" xr:uid="{00000000-0005-0000-0000-0000633A0000}"/>
    <cellStyle name="Note 2 5 2 5 3 2" xfId="14638" xr:uid="{00000000-0005-0000-0000-0000643A0000}"/>
    <cellStyle name="Note 2 5 2 5 4" xfId="14639" xr:uid="{00000000-0005-0000-0000-0000653A0000}"/>
    <cellStyle name="Note 2 5 2 6" xfId="14640" xr:uid="{00000000-0005-0000-0000-0000663A0000}"/>
    <cellStyle name="Note 2 5 2 6 2" xfId="14641" xr:uid="{00000000-0005-0000-0000-0000673A0000}"/>
    <cellStyle name="Note 2 5 2 6 2 2" xfId="14642" xr:uid="{00000000-0005-0000-0000-0000683A0000}"/>
    <cellStyle name="Note 2 5 2 6 3" xfId="14643" xr:uid="{00000000-0005-0000-0000-0000693A0000}"/>
    <cellStyle name="Note 2 5 2 7" xfId="14644" xr:uid="{00000000-0005-0000-0000-00006A3A0000}"/>
    <cellStyle name="Note 2 5 2 7 2" xfId="14645" xr:uid="{00000000-0005-0000-0000-00006B3A0000}"/>
    <cellStyle name="Note 2 5 2 8" xfId="14646" xr:uid="{00000000-0005-0000-0000-00006C3A0000}"/>
    <cellStyle name="Note 2 5 3" xfId="14647" xr:uid="{00000000-0005-0000-0000-00006D3A0000}"/>
    <cellStyle name="Note 2 5 3 2" xfId="14648" xr:uid="{00000000-0005-0000-0000-00006E3A0000}"/>
    <cellStyle name="Note 2 5 3 2 2" xfId="14649" xr:uid="{00000000-0005-0000-0000-00006F3A0000}"/>
    <cellStyle name="Note 2 5 3 2 2 2" xfId="14650" xr:uid="{00000000-0005-0000-0000-0000703A0000}"/>
    <cellStyle name="Note 2 5 3 2 2 2 2" xfId="14651" xr:uid="{00000000-0005-0000-0000-0000713A0000}"/>
    <cellStyle name="Note 2 5 3 2 2 2 2 2" xfId="14652" xr:uid="{00000000-0005-0000-0000-0000723A0000}"/>
    <cellStyle name="Note 2 5 3 2 2 2 3" xfId="14653" xr:uid="{00000000-0005-0000-0000-0000733A0000}"/>
    <cellStyle name="Note 2 5 3 2 2 3" xfId="14654" xr:uid="{00000000-0005-0000-0000-0000743A0000}"/>
    <cellStyle name="Note 2 5 3 2 2 3 2" xfId="14655" xr:uid="{00000000-0005-0000-0000-0000753A0000}"/>
    <cellStyle name="Note 2 5 3 2 2 4" xfId="14656" xr:uid="{00000000-0005-0000-0000-0000763A0000}"/>
    <cellStyle name="Note 2 5 3 2 3" xfId="14657" xr:uid="{00000000-0005-0000-0000-0000773A0000}"/>
    <cellStyle name="Note 2 5 3 2 3 2" xfId="14658" xr:uid="{00000000-0005-0000-0000-0000783A0000}"/>
    <cellStyle name="Note 2 5 3 2 3 2 2" xfId="14659" xr:uid="{00000000-0005-0000-0000-0000793A0000}"/>
    <cellStyle name="Note 2 5 3 2 3 3" xfId="14660" xr:uid="{00000000-0005-0000-0000-00007A3A0000}"/>
    <cellStyle name="Note 2 5 3 2 4" xfId="14661" xr:uid="{00000000-0005-0000-0000-00007B3A0000}"/>
    <cellStyle name="Note 2 5 3 2 4 2" xfId="14662" xr:uid="{00000000-0005-0000-0000-00007C3A0000}"/>
    <cellStyle name="Note 2 5 3 2 5" xfId="14663" xr:uid="{00000000-0005-0000-0000-00007D3A0000}"/>
    <cellStyle name="Note 2 5 3 3" xfId="14664" xr:uid="{00000000-0005-0000-0000-00007E3A0000}"/>
    <cellStyle name="Note 2 5 3 3 2" xfId="14665" xr:uid="{00000000-0005-0000-0000-00007F3A0000}"/>
    <cellStyle name="Note 2 5 3 3 2 2" xfId="14666" xr:uid="{00000000-0005-0000-0000-0000803A0000}"/>
    <cellStyle name="Note 2 5 3 3 2 2 2" xfId="14667" xr:uid="{00000000-0005-0000-0000-0000813A0000}"/>
    <cellStyle name="Note 2 5 3 3 2 2 2 2" xfId="14668" xr:uid="{00000000-0005-0000-0000-0000823A0000}"/>
    <cellStyle name="Note 2 5 3 3 2 2 3" xfId="14669" xr:uid="{00000000-0005-0000-0000-0000833A0000}"/>
    <cellStyle name="Note 2 5 3 3 2 3" xfId="14670" xr:uid="{00000000-0005-0000-0000-0000843A0000}"/>
    <cellStyle name="Note 2 5 3 3 2 3 2" xfId="14671" xr:uid="{00000000-0005-0000-0000-0000853A0000}"/>
    <cellStyle name="Note 2 5 3 3 2 4" xfId="14672" xr:uid="{00000000-0005-0000-0000-0000863A0000}"/>
    <cellStyle name="Note 2 5 3 3 3" xfId="14673" xr:uid="{00000000-0005-0000-0000-0000873A0000}"/>
    <cellStyle name="Note 2 5 3 3 3 2" xfId="14674" xr:uid="{00000000-0005-0000-0000-0000883A0000}"/>
    <cellStyle name="Note 2 5 3 3 3 2 2" xfId="14675" xr:uid="{00000000-0005-0000-0000-0000893A0000}"/>
    <cellStyle name="Note 2 5 3 3 3 3" xfId="14676" xr:uid="{00000000-0005-0000-0000-00008A3A0000}"/>
    <cellStyle name="Note 2 5 3 3 4" xfId="14677" xr:uid="{00000000-0005-0000-0000-00008B3A0000}"/>
    <cellStyle name="Note 2 5 3 3 4 2" xfId="14678" xr:uid="{00000000-0005-0000-0000-00008C3A0000}"/>
    <cellStyle name="Note 2 5 3 3 5" xfId="14679" xr:uid="{00000000-0005-0000-0000-00008D3A0000}"/>
    <cellStyle name="Note 2 5 3 4" xfId="14680" xr:uid="{00000000-0005-0000-0000-00008E3A0000}"/>
    <cellStyle name="Note 2 5 3 4 2" xfId="14681" xr:uid="{00000000-0005-0000-0000-00008F3A0000}"/>
    <cellStyle name="Note 2 5 3 4 2 2" xfId="14682" xr:uid="{00000000-0005-0000-0000-0000903A0000}"/>
    <cellStyle name="Note 2 5 3 4 2 2 2" xfId="14683" xr:uid="{00000000-0005-0000-0000-0000913A0000}"/>
    <cellStyle name="Note 2 5 3 4 2 3" xfId="14684" xr:uid="{00000000-0005-0000-0000-0000923A0000}"/>
    <cellStyle name="Note 2 5 3 4 3" xfId="14685" xr:uid="{00000000-0005-0000-0000-0000933A0000}"/>
    <cellStyle name="Note 2 5 3 4 3 2" xfId="14686" xr:uid="{00000000-0005-0000-0000-0000943A0000}"/>
    <cellStyle name="Note 2 5 3 4 4" xfId="14687" xr:uid="{00000000-0005-0000-0000-0000953A0000}"/>
    <cellStyle name="Note 2 5 3 5" xfId="14688" xr:uid="{00000000-0005-0000-0000-0000963A0000}"/>
    <cellStyle name="Note 2 5 3 5 2" xfId="14689" xr:uid="{00000000-0005-0000-0000-0000973A0000}"/>
    <cellStyle name="Note 2 5 3 5 2 2" xfId="14690" xr:uid="{00000000-0005-0000-0000-0000983A0000}"/>
    <cellStyle name="Note 2 5 3 5 3" xfId="14691" xr:uid="{00000000-0005-0000-0000-0000993A0000}"/>
    <cellStyle name="Note 2 5 3 6" xfId="14692" xr:uid="{00000000-0005-0000-0000-00009A3A0000}"/>
    <cellStyle name="Note 2 5 3 6 2" xfId="14693" xr:uid="{00000000-0005-0000-0000-00009B3A0000}"/>
    <cellStyle name="Note 2 5 3 7" xfId="14694" xr:uid="{00000000-0005-0000-0000-00009C3A0000}"/>
    <cellStyle name="Note 2 5 4" xfId="14695" xr:uid="{00000000-0005-0000-0000-00009D3A0000}"/>
    <cellStyle name="Note 2 5 4 2" xfId="14696" xr:uid="{00000000-0005-0000-0000-00009E3A0000}"/>
    <cellStyle name="Note 2 5 4 2 2" xfId="14697" xr:uid="{00000000-0005-0000-0000-00009F3A0000}"/>
    <cellStyle name="Note 2 5 4 2 2 2" xfId="14698" xr:uid="{00000000-0005-0000-0000-0000A03A0000}"/>
    <cellStyle name="Note 2 5 4 2 2 2 2" xfId="14699" xr:uid="{00000000-0005-0000-0000-0000A13A0000}"/>
    <cellStyle name="Note 2 5 4 2 2 3" xfId="14700" xr:uid="{00000000-0005-0000-0000-0000A23A0000}"/>
    <cellStyle name="Note 2 5 4 2 3" xfId="14701" xr:uid="{00000000-0005-0000-0000-0000A33A0000}"/>
    <cellStyle name="Note 2 5 4 2 3 2" xfId="14702" xr:uid="{00000000-0005-0000-0000-0000A43A0000}"/>
    <cellStyle name="Note 2 5 4 2 4" xfId="14703" xr:uid="{00000000-0005-0000-0000-0000A53A0000}"/>
    <cellStyle name="Note 2 5 4 3" xfId="14704" xr:uid="{00000000-0005-0000-0000-0000A63A0000}"/>
    <cellStyle name="Note 2 5 4 3 2" xfId="14705" xr:uid="{00000000-0005-0000-0000-0000A73A0000}"/>
    <cellStyle name="Note 2 5 4 3 2 2" xfId="14706" xr:uid="{00000000-0005-0000-0000-0000A83A0000}"/>
    <cellStyle name="Note 2 5 4 3 3" xfId="14707" xr:uid="{00000000-0005-0000-0000-0000A93A0000}"/>
    <cellStyle name="Note 2 5 4 4" xfId="14708" xr:uid="{00000000-0005-0000-0000-0000AA3A0000}"/>
    <cellStyle name="Note 2 5 4 4 2" xfId="14709" xr:uid="{00000000-0005-0000-0000-0000AB3A0000}"/>
    <cellStyle name="Note 2 5 4 5" xfId="14710" xr:uid="{00000000-0005-0000-0000-0000AC3A0000}"/>
    <cellStyle name="Note 2 5 5" xfId="14711" xr:uid="{00000000-0005-0000-0000-0000AD3A0000}"/>
    <cellStyle name="Note 2 5 5 2" xfId="14712" xr:uid="{00000000-0005-0000-0000-0000AE3A0000}"/>
    <cellStyle name="Note 2 5 5 2 2" xfId="14713" xr:uid="{00000000-0005-0000-0000-0000AF3A0000}"/>
    <cellStyle name="Note 2 5 5 2 2 2" xfId="14714" xr:uid="{00000000-0005-0000-0000-0000B03A0000}"/>
    <cellStyle name="Note 2 5 5 2 2 2 2" xfId="14715" xr:uid="{00000000-0005-0000-0000-0000B13A0000}"/>
    <cellStyle name="Note 2 5 5 2 2 3" xfId="14716" xr:uid="{00000000-0005-0000-0000-0000B23A0000}"/>
    <cellStyle name="Note 2 5 5 2 3" xfId="14717" xr:uid="{00000000-0005-0000-0000-0000B33A0000}"/>
    <cellStyle name="Note 2 5 5 2 3 2" xfId="14718" xr:uid="{00000000-0005-0000-0000-0000B43A0000}"/>
    <cellStyle name="Note 2 5 5 2 4" xfId="14719" xr:uid="{00000000-0005-0000-0000-0000B53A0000}"/>
    <cellStyle name="Note 2 5 5 3" xfId="14720" xr:uid="{00000000-0005-0000-0000-0000B63A0000}"/>
    <cellStyle name="Note 2 5 5 3 2" xfId="14721" xr:uid="{00000000-0005-0000-0000-0000B73A0000}"/>
    <cellStyle name="Note 2 5 5 3 2 2" xfId="14722" xr:uid="{00000000-0005-0000-0000-0000B83A0000}"/>
    <cellStyle name="Note 2 5 5 3 3" xfId="14723" xr:uid="{00000000-0005-0000-0000-0000B93A0000}"/>
    <cellStyle name="Note 2 5 5 4" xfId="14724" xr:uid="{00000000-0005-0000-0000-0000BA3A0000}"/>
    <cellStyle name="Note 2 5 5 4 2" xfId="14725" xr:uid="{00000000-0005-0000-0000-0000BB3A0000}"/>
    <cellStyle name="Note 2 5 5 5" xfId="14726" xr:uid="{00000000-0005-0000-0000-0000BC3A0000}"/>
    <cellStyle name="Note 2 5 6" xfId="14727" xr:uid="{00000000-0005-0000-0000-0000BD3A0000}"/>
    <cellStyle name="Note 2 5 6 2" xfId="14728" xr:uid="{00000000-0005-0000-0000-0000BE3A0000}"/>
    <cellStyle name="Note 2 5 6 2 2" xfId="14729" xr:uid="{00000000-0005-0000-0000-0000BF3A0000}"/>
    <cellStyle name="Note 2 5 6 2 2 2" xfId="14730" xr:uid="{00000000-0005-0000-0000-0000C03A0000}"/>
    <cellStyle name="Note 2 5 6 2 3" xfId="14731" xr:uid="{00000000-0005-0000-0000-0000C13A0000}"/>
    <cellStyle name="Note 2 5 6 3" xfId="14732" xr:uid="{00000000-0005-0000-0000-0000C23A0000}"/>
    <cellStyle name="Note 2 5 6 3 2" xfId="14733" xr:uid="{00000000-0005-0000-0000-0000C33A0000}"/>
    <cellStyle name="Note 2 5 6 4" xfId="14734" xr:uid="{00000000-0005-0000-0000-0000C43A0000}"/>
    <cellStyle name="Note 2 5 7" xfId="14735" xr:uid="{00000000-0005-0000-0000-0000C53A0000}"/>
    <cellStyle name="Note 2 5 7 2" xfId="14736" xr:uid="{00000000-0005-0000-0000-0000C63A0000}"/>
    <cellStyle name="Note 2 5 7 2 2" xfId="14737" xr:uid="{00000000-0005-0000-0000-0000C73A0000}"/>
    <cellStyle name="Note 2 5 7 3" xfId="14738" xr:uid="{00000000-0005-0000-0000-0000C83A0000}"/>
    <cellStyle name="Note 2 5 8" xfId="14739" xr:uid="{00000000-0005-0000-0000-0000C93A0000}"/>
    <cellStyle name="Note 2 5 8 2" xfId="14740" xr:uid="{00000000-0005-0000-0000-0000CA3A0000}"/>
    <cellStyle name="Note 2 5 9" xfId="14741" xr:uid="{00000000-0005-0000-0000-0000CB3A0000}"/>
    <cellStyle name="Note 2 6" xfId="14742" xr:uid="{00000000-0005-0000-0000-0000CC3A0000}"/>
    <cellStyle name="Note 2 6 2" xfId="14743" xr:uid="{00000000-0005-0000-0000-0000CD3A0000}"/>
    <cellStyle name="Note 2 6 2 2" xfId="14744" xr:uid="{00000000-0005-0000-0000-0000CE3A0000}"/>
    <cellStyle name="Note 2 6 2 2 2" xfId="14745" xr:uid="{00000000-0005-0000-0000-0000CF3A0000}"/>
    <cellStyle name="Note 2 6 2 2 2 2" xfId="14746" xr:uid="{00000000-0005-0000-0000-0000D03A0000}"/>
    <cellStyle name="Note 2 6 2 2 2 2 2" xfId="14747" xr:uid="{00000000-0005-0000-0000-0000D13A0000}"/>
    <cellStyle name="Note 2 6 2 2 2 2 2 2" xfId="14748" xr:uid="{00000000-0005-0000-0000-0000D23A0000}"/>
    <cellStyle name="Note 2 6 2 2 2 2 3" xfId="14749" xr:uid="{00000000-0005-0000-0000-0000D33A0000}"/>
    <cellStyle name="Note 2 6 2 2 2 3" xfId="14750" xr:uid="{00000000-0005-0000-0000-0000D43A0000}"/>
    <cellStyle name="Note 2 6 2 2 2 3 2" xfId="14751" xr:uid="{00000000-0005-0000-0000-0000D53A0000}"/>
    <cellStyle name="Note 2 6 2 2 2 4" xfId="14752" xr:uid="{00000000-0005-0000-0000-0000D63A0000}"/>
    <cellStyle name="Note 2 6 2 2 3" xfId="14753" xr:uid="{00000000-0005-0000-0000-0000D73A0000}"/>
    <cellStyle name="Note 2 6 2 2 3 2" xfId="14754" xr:uid="{00000000-0005-0000-0000-0000D83A0000}"/>
    <cellStyle name="Note 2 6 2 2 3 2 2" xfId="14755" xr:uid="{00000000-0005-0000-0000-0000D93A0000}"/>
    <cellStyle name="Note 2 6 2 2 3 3" xfId="14756" xr:uid="{00000000-0005-0000-0000-0000DA3A0000}"/>
    <cellStyle name="Note 2 6 2 2 4" xfId="14757" xr:uid="{00000000-0005-0000-0000-0000DB3A0000}"/>
    <cellStyle name="Note 2 6 2 2 4 2" xfId="14758" xr:uid="{00000000-0005-0000-0000-0000DC3A0000}"/>
    <cellStyle name="Note 2 6 2 2 5" xfId="14759" xr:uid="{00000000-0005-0000-0000-0000DD3A0000}"/>
    <cellStyle name="Note 2 6 2 3" xfId="14760" xr:uid="{00000000-0005-0000-0000-0000DE3A0000}"/>
    <cellStyle name="Note 2 6 2 3 2" xfId="14761" xr:uid="{00000000-0005-0000-0000-0000DF3A0000}"/>
    <cellStyle name="Note 2 6 2 3 2 2" xfId="14762" xr:uid="{00000000-0005-0000-0000-0000E03A0000}"/>
    <cellStyle name="Note 2 6 2 3 2 2 2" xfId="14763" xr:uid="{00000000-0005-0000-0000-0000E13A0000}"/>
    <cellStyle name="Note 2 6 2 3 2 2 2 2" xfId="14764" xr:uid="{00000000-0005-0000-0000-0000E23A0000}"/>
    <cellStyle name="Note 2 6 2 3 2 2 3" xfId="14765" xr:uid="{00000000-0005-0000-0000-0000E33A0000}"/>
    <cellStyle name="Note 2 6 2 3 2 3" xfId="14766" xr:uid="{00000000-0005-0000-0000-0000E43A0000}"/>
    <cellStyle name="Note 2 6 2 3 2 3 2" xfId="14767" xr:uid="{00000000-0005-0000-0000-0000E53A0000}"/>
    <cellStyle name="Note 2 6 2 3 2 4" xfId="14768" xr:uid="{00000000-0005-0000-0000-0000E63A0000}"/>
    <cellStyle name="Note 2 6 2 3 3" xfId="14769" xr:uid="{00000000-0005-0000-0000-0000E73A0000}"/>
    <cellStyle name="Note 2 6 2 3 3 2" xfId="14770" xr:uid="{00000000-0005-0000-0000-0000E83A0000}"/>
    <cellStyle name="Note 2 6 2 3 3 2 2" xfId="14771" xr:uid="{00000000-0005-0000-0000-0000E93A0000}"/>
    <cellStyle name="Note 2 6 2 3 3 3" xfId="14772" xr:uid="{00000000-0005-0000-0000-0000EA3A0000}"/>
    <cellStyle name="Note 2 6 2 3 4" xfId="14773" xr:uid="{00000000-0005-0000-0000-0000EB3A0000}"/>
    <cellStyle name="Note 2 6 2 3 4 2" xfId="14774" xr:uid="{00000000-0005-0000-0000-0000EC3A0000}"/>
    <cellStyle name="Note 2 6 2 3 5" xfId="14775" xr:uid="{00000000-0005-0000-0000-0000ED3A0000}"/>
    <cellStyle name="Note 2 6 2 4" xfId="14776" xr:uid="{00000000-0005-0000-0000-0000EE3A0000}"/>
    <cellStyle name="Note 2 6 2 4 2" xfId="14777" xr:uid="{00000000-0005-0000-0000-0000EF3A0000}"/>
    <cellStyle name="Note 2 6 2 4 2 2" xfId="14778" xr:uid="{00000000-0005-0000-0000-0000F03A0000}"/>
    <cellStyle name="Note 2 6 2 4 2 2 2" xfId="14779" xr:uid="{00000000-0005-0000-0000-0000F13A0000}"/>
    <cellStyle name="Note 2 6 2 4 2 3" xfId="14780" xr:uid="{00000000-0005-0000-0000-0000F23A0000}"/>
    <cellStyle name="Note 2 6 2 4 3" xfId="14781" xr:uid="{00000000-0005-0000-0000-0000F33A0000}"/>
    <cellStyle name="Note 2 6 2 4 3 2" xfId="14782" xr:uid="{00000000-0005-0000-0000-0000F43A0000}"/>
    <cellStyle name="Note 2 6 2 4 4" xfId="14783" xr:uid="{00000000-0005-0000-0000-0000F53A0000}"/>
    <cellStyle name="Note 2 6 2 5" xfId="14784" xr:uid="{00000000-0005-0000-0000-0000F63A0000}"/>
    <cellStyle name="Note 2 6 2 5 2" xfId="14785" xr:uid="{00000000-0005-0000-0000-0000F73A0000}"/>
    <cellStyle name="Note 2 6 2 5 2 2" xfId="14786" xr:uid="{00000000-0005-0000-0000-0000F83A0000}"/>
    <cellStyle name="Note 2 6 2 5 3" xfId="14787" xr:uid="{00000000-0005-0000-0000-0000F93A0000}"/>
    <cellStyle name="Note 2 6 2 6" xfId="14788" xr:uid="{00000000-0005-0000-0000-0000FA3A0000}"/>
    <cellStyle name="Note 2 6 2 6 2" xfId="14789" xr:uid="{00000000-0005-0000-0000-0000FB3A0000}"/>
    <cellStyle name="Note 2 6 2 7" xfId="14790" xr:uid="{00000000-0005-0000-0000-0000FC3A0000}"/>
    <cellStyle name="Note 2 6 3" xfId="14791" xr:uid="{00000000-0005-0000-0000-0000FD3A0000}"/>
    <cellStyle name="Note 2 6 3 2" xfId="14792" xr:uid="{00000000-0005-0000-0000-0000FE3A0000}"/>
    <cellStyle name="Note 2 6 3 2 2" xfId="14793" xr:uid="{00000000-0005-0000-0000-0000FF3A0000}"/>
    <cellStyle name="Note 2 6 3 2 2 2" xfId="14794" xr:uid="{00000000-0005-0000-0000-0000003B0000}"/>
    <cellStyle name="Note 2 6 3 2 2 2 2" xfId="14795" xr:uid="{00000000-0005-0000-0000-0000013B0000}"/>
    <cellStyle name="Note 2 6 3 2 2 3" xfId="14796" xr:uid="{00000000-0005-0000-0000-0000023B0000}"/>
    <cellStyle name="Note 2 6 3 2 3" xfId="14797" xr:uid="{00000000-0005-0000-0000-0000033B0000}"/>
    <cellStyle name="Note 2 6 3 2 3 2" xfId="14798" xr:uid="{00000000-0005-0000-0000-0000043B0000}"/>
    <cellStyle name="Note 2 6 3 2 4" xfId="14799" xr:uid="{00000000-0005-0000-0000-0000053B0000}"/>
    <cellStyle name="Note 2 6 3 3" xfId="14800" xr:uid="{00000000-0005-0000-0000-0000063B0000}"/>
    <cellStyle name="Note 2 6 3 3 2" xfId="14801" xr:uid="{00000000-0005-0000-0000-0000073B0000}"/>
    <cellStyle name="Note 2 6 3 3 2 2" xfId="14802" xr:uid="{00000000-0005-0000-0000-0000083B0000}"/>
    <cellStyle name="Note 2 6 3 3 3" xfId="14803" xr:uid="{00000000-0005-0000-0000-0000093B0000}"/>
    <cellStyle name="Note 2 6 3 4" xfId="14804" xr:uid="{00000000-0005-0000-0000-00000A3B0000}"/>
    <cellStyle name="Note 2 6 3 4 2" xfId="14805" xr:uid="{00000000-0005-0000-0000-00000B3B0000}"/>
    <cellStyle name="Note 2 6 3 5" xfId="14806" xr:uid="{00000000-0005-0000-0000-00000C3B0000}"/>
    <cellStyle name="Note 2 6 4" xfId="14807" xr:uid="{00000000-0005-0000-0000-00000D3B0000}"/>
    <cellStyle name="Note 2 6 4 2" xfId="14808" xr:uid="{00000000-0005-0000-0000-00000E3B0000}"/>
    <cellStyle name="Note 2 6 4 2 2" xfId="14809" xr:uid="{00000000-0005-0000-0000-00000F3B0000}"/>
    <cellStyle name="Note 2 6 4 2 2 2" xfId="14810" xr:uid="{00000000-0005-0000-0000-0000103B0000}"/>
    <cellStyle name="Note 2 6 4 2 2 2 2" xfId="14811" xr:uid="{00000000-0005-0000-0000-0000113B0000}"/>
    <cellStyle name="Note 2 6 4 2 2 3" xfId="14812" xr:uid="{00000000-0005-0000-0000-0000123B0000}"/>
    <cellStyle name="Note 2 6 4 2 3" xfId="14813" xr:uid="{00000000-0005-0000-0000-0000133B0000}"/>
    <cellStyle name="Note 2 6 4 2 3 2" xfId="14814" xr:uid="{00000000-0005-0000-0000-0000143B0000}"/>
    <cellStyle name="Note 2 6 4 2 4" xfId="14815" xr:uid="{00000000-0005-0000-0000-0000153B0000}"/>
    <cellStyle name="Note 2 6 4 3" xfId="14816" xr:uid="{00000000-0005-0000-0000-0000163B0000}"/>
    <cellStyle name="Note 2 6 4 3 2" xfId="14817" xr:uid="{00000000-0005-0000-0000-0000173B0000}"/>
    <cellStyle name="Note 2 6 4 3 2 2" xfId="14818" xr:uid="{00000000-0005-0000-0000-0000183B0000}"/>
    <cellStyle name="Note 2 6 4 3 3" xfId="14819" xr:uid="{00000000-0005-0000-0000-0000193B0000}"/>
    <cellStyle name="Note 2 6 4 4" xfId="14820" xr:uid="{00000000-0005-0000-0000-00001A3B0000}"/>
    <cellStyle name="Note 2 6 4 4 2" xfId="14821" xr:uid="{00000000-0005-0000-0000-00001B3B0000}"/>
    <cellStyle name="Note 2 6 4 5" xfId="14822" xr:uid="{00000000-0005-0000-0000-00001C3B0000}"/>
    <cellStyle name="Note 2 6 5" xfId="14823" xr:uid="{00000000-0005-0000-0000-00001D3B0000}"/>
    <cellStyle name="Note 2 6 5 2" xfId="14824" xr:uid="{00000000-0005-0000-0000-00001E3B0000}"/>
    <cellStyle name="Note 2 6 5 2 2" xfId="14825" xr:uid="{00000000-0005-0000-0000-00001F3B0000}"/>
    <cellStyle name="Note 2 6 5 2 2 2" xfId="14826" xr:uid="{00000000-0005-0000-0000-0000203B0000}"/>
    <cellStyle name="Note 2 6 5 2 3" xfId="14827" xr:uid="{00000000-0005-0000-0000-0000213B0000}"/>
    <cellStyle name="Note 2 6 5 3" xfId="14828" xr:uid="{00000000-0005-0000-0000-0000223B0000}"/>
    <cellStyle name="Note 2 6 5 3 2" xfId="14829" xr:uid="{00000000-0005-0000-0000-0000233B0000}"/>
    <cellStyle name="Note 2 6 5 4" xfId="14830" xr:uid="{00000000-0005-0000-0000-0000243B0000}"/>
    <cellStyle name="Note 2 6 6" xfId="14831" xr:uid="{00000000-0005-0000-0000-0000253B0000}"/>
    <cellStyle name="Note 2 6 6 2" xfId="14832" xr:uid="{00000000-0005-0000-0000-0000263B0000}"/>
    <cellStyle name="Note 2 6 6 2 2" xfId="14833" xr:uid="{00000000-0005-0000-0000-0000273B0000}"/>
    <cellStyle name="Note 2 6 6 3" xfId="14834" xr:uid="{00000000-0005-0000-0000-0000283B0000}"/>
    <cellStyle name="Note 2 6 7" xfId="14835" xr:uid="{00000000-0005-0000-0000-0000293B0000}"/>
    <cellStyle name="Note 2 6 7 2" xfId="14836" xr:uid="{00000000-0005-0000-0000-00002A3B0000}"/>
    <cellStyle name="Note 2 6 8" xfId="14837" xr:uid="{00000000-0005-0000-0000-00002B3B0000}"/>
    <cellStyle name="Note 2 7" xfId="14838" xr:uid="{00000000-0005-0000-0000-00002C3B0000}"/>
    <cellStyle name="Note 2 7 2" xfId="14839" xr:uid="{00000000-0005-0000-0000-00002D3B0000}"/>
    <cellStyle name="Note 2 7 2 2" xfId="14840" xr:uid="{00000000-0005-0000-0000-00002E3B0000}"/>
    <cellStyle name="Note 2 7 2 2 2" xfId="14841" xr:uid="{00000000-0005-0000-0000-00002F3B0000}"/>
    <cellStyle name="Note 2 7 2 2 2 2" xfId="14842" xr:uid="{00000000-0005-0000-0000-0000303B0000}"/>
    <cellStyle name="Note 2 7 2 2 2 2 2" xfId="14843" xr:uid="{00000000-0005-0000-0000-0000313B0000}"/>
    <cellStyle name="Note 2 7 2 2 2 3" xfId="14844" xr:uid="{00000000-0005-0000-0000-0000323B0000}"/>
    <cellStyle name="Note 2 7 2 2 3" xfId="14845" xr:uid="{00000000-0005-0000-0000-0000333B0000}"/>
    <cellStyle name="Note 2 7 2 2 3 2" xfId="14846" xr:uid="{00000000-0005-0000-0000-0000343B0000}"/>
    <cellStyle name="Note 2 7 2 2 4" xfId="14847" xr:uid="{00000000-0005-0000-0000-0000353B0000}"/>
    <cellStyle name="Note 2 7 2 3" xfId="14848" xr:uid="{00000000-0005-0000-0000-0000363B0000}"/>
    <cellStyle name="Note 2 7 2 3 2" xfId="14849" xr:uid="{00000000-0005-0000-0000-0000373B0000}"/>
    <cellStyle name="Note 2 7 2 3 2 2" xfId="14850" xr:uid="{00000000-0005-0000-0000-0000383B0000}"/>
    <cellStyle name="Note 2 7 2 3 3" xfId="14851" xr:uid="{00000000-0005-0000-0000-0000393B0000}"/>
    <cellStyle name="Note 2 7 2 4" xfId="14852" xr:uid="{00000000-0005-0000-0000-00003A3B0000}"/>
    <cellStyle name="Note 2 7 2 4 2" xfId="14853" xr:uid="{00000000-0005-0000-0000-00003B3B0000}"/>
    <cellStyle name="Note 2 7 2 5" xfId="14854" xr:uid="{00000000-0005-0000-0000-00003C3B0000}"/>
    <cellStyle name="Note 2 7 3" xfId="14855" xr:uid="{00000000-0005-0000-0000-00003D3B0000}"/>
    <cellStyle name="Note 2 7 3 2" xfId="14856" xr:uid="{00000000-0005-0000-0000-00003E3B0000}"/>
    <cellStyle name="Note 2 7 3 2 2" xfId="14857" xr:uid="{00000000-0005-0000-0000-00003F3B0000}"/>
    <cellStyle name="Note 2 7 3 2 2 2" xfId="14858" xr:uid="{00000000-0005-0000-0000-0000403B0000}"/>
    <cellStyle name="Note 2 7 3 2 2 2 2" xfId="14859" xr:uid="{00000000-0005-0000-0000-0000413B0000}"/>
    <cellStyle name="Note 2 7 3 2 2 3" xfId="14860" xr:uid="{00000000-0005-0000-0000-0000423B0000}"/>
    <cellStyle name="Note 2 7 3 2 3" xfId="14861" xr:uid="{00000000-0005-0000-0000-0000433B0000}"/>
    <cellStyle name="Note 2 7 3 2 3 2" xfId="14862" xr:uid="{00000000-0005-0000-0000-0000443B0000}"/>
    <cellStyle name="Note 2 7 3 2 4" xfId="14863" xr:uid="{00000000-0005-0000-0000-0000453B0000}"/>
    <cellStyle name="Note 2 7 3 3" xfId="14864" xr:uid="{00000000-0005-0000-0000-0000463B0000}"/>
    <cellStyle name="Note 2 7 3 3 2" xfId="14865" xr:uid="{00000000-0005-0000-0000-0000473B0000}"/>
    <cellStyle name="Note 2 7 3 3 2 2" xfId="14866" xr:uid="{00000000-0005-0000-0000-0000483B0000}"/>
    <cellStyle name="Note 2 7 3 3 3" xfId="14867" xr:uid="{00000000-0005-0000-0000-0000493B0000}"/>
    <cellStyle name="Note 2 7 3 4" xfId="14868" xr:uid="{00000000-0005-0000-0000-00004A3B0000}"/>
    <cellStyle name="Note 2 7 3 4 2" xfId="14869" xr:uid="{00000000-0005-0000-0000-00004B3B0000}"/>
    <cellStyle name="Note 2 7 3 5" xfId="14870" xr:uid="{00000000-0005-0000-0000-00004C3B0000}"/>
    <cellStyle name="Note 2 7 4" xfId="14871" xr:uid="{00000000-0005-0000-0000-00004D3B0000}"/>
    <cellStyle name="Note 2 7 4 2" xfId="14872" xr:uid="{00000000-0005-0000-0000-00004E3B0000}"/>
    <cellStyle name="Note 2 7 4 2 2" xfId="14873" xr:uid="{00000000-0005-0000-0000-00004F3B0000}"/>
    <cellStyle name="Note 2 7 4 2 2 2" xfId="14874" xr:uid="{00000000-0005-0000-0000-0000503B0000}"/>
    <cellStyle name="Note 2 7 4 2 3" xfId="14875" xr:uid="{00000000-0005-0000-0000-0000513B0000}"/>
    <cellStyle name="Note 2 7 4 3" xfId="14876" xr:uid="{00000000-0005-0000-0000-0000523B0000}"/>
    <cellStyle name="Note 2 7 4 3 2" xfId="14877" xr:uid="{00000000-0005-0000-0000-0000533B0000}"/>
    <cellStyle name="Note 2 7 4 4" xfId="14878" xr:uid="{00000000-0005-0000-0000-0000543B0000}"/>
    <cellStyle name="Note 2 7 5" xfId="14879" xr:uid="{00000000-0005-0000-0000-0000553B0000}"/>
    <cellStyle name="Note 2 7 5 2" xfId="14880" xr:uid="{00000000-0005-0000-0000-0000563B0000}"/>
    <cellStyle name="Note 2 7 5 2 2" xfId="14881" xr:uid="{00000000-0005-0000-0000-0000573B0000}"/>
    <cellStyle name="Note 2 7 5 3" xfId="14882" xr:uid="{00000000-0005-0000-0000-0000583B0000}"/>
    <cellStyle name="Note 2 7 6" xfId="14883" xr:uid="{00000000-0005-0000-0000-0000593B0000}"/>
    <cellStyle name="Note 2 7 6 2" xfId="14884" xr:uid="{00000000-0005-0000-0000-00005A3B0000}"/>
    <cellStyle name="Note 2 7 7" xfId="14885" xr:uid="{00000000-0005-0000-0000-00005B3B0000}"/>
    <cellStyle name="Note 2 8" xfId="14886" xr:uid="{00000000-0005-0000-0000-00005C3B0000}"/>
    <cellStyle name="Note 2 8 2" xfId="14887" xr:uid="{00000000-0005-0000-0000-00005D3B0000}"/>
    <cellStyle name="Note 2 8 2 2" xfId="14888" xr:uid="{00000000-0005-0000-0000-00005E3B0000}"/>
    <cellStyle name="Note 2 8 2 2 2" xfId="14889" xr:uid="{00000000-0005-0000-0000-00005F3B0000}"/>
    <cellStyle name="Note 2 8 2 2 2 2" xfId="14890" xr:uid="{00000000-0005-0000-0000-0000603B0000}"/>
    <cellStyle name="Note 2 8 2 2 3" xfId="14891" xr:uid="{00000000-0005-0000-0000-0000613B0000}"/>
    <cellStyle name="Note 2 8 2 3" xfId="14892" xr:uid="{00000000-0005-0000-0000-0000623B0000}"/>
    <cellStyle name="Note 2 8 2 3 2" xfId="14893" xr:uid="{00000000-0005-0000-0000-0000633B0000}"/>
    <cellStyle name="Note 2 8 2 4" xfId="14894" xr:uid="{00000000-0005-0000-0000-0000643B0000}"/>
    <cellStyle name="Note 2 8 3" xfId="14895" xr:uid="{00000000-0005-0000-0000-0000653B0000}"/>
    <cellStyle name="Note 2 8 3 2" xfId="14896" xr:uid="{00000000-0005-0000-0000-0000663B0000}"/>
    <cellStyle name="Note 2 8 3 2 2" xfId="14897" xr:uid="{00000000-0005-0000-0000-0000673B0000}"/>
    <cellStyle name="Note 2 8 3 3" xfId="14898" xr:uid="{00000000-0005-0000-0000-0000683B0000}"/>
    <cellStyle name="Note 2 8 4" xfId="14899" xr:uid="{00000000-0005-0000-0000-0000693B0000}"/>
    <cellStyle name="Note 2 8 4 2" xfId="14900" xr:uid="{00000000-0005-0000-0000-00006A3B0000}"/>
    <cellStyle name="Note 2 8 5" xfId="14901" xr:uid="{00000000-0005-0000-0000-00006B3B0000}"/>
    <cellStyle name="Note 2 9" xfId="14902" xr:uid="{00000000-0005-0000-0000-00006C3B0000}"/>
    <cellStyle name="Note 2 9 2" xfId="14903" xr:uid="{00000000-0005-0000-0000-00006D3B0000}"/>
    <cellStyle name="Note 2 9 2 2" xfId="14904" xr:uid="{00000000-0005-0000-0000-00006E3B0000}"/>
    <cellStyle name="Note 2 9 2 2 2" xfId="14905" xr:uid="{00000000-0005-0000-0000-00006F3B0000}"/>
    <cellStyle name="Note 2 9 2 2 2 2" xfId="14906" xr:uid="{00000000-0005-0000-0000-0000703B0000}"/>
    <cellStyle name="Note 2 9 2 2 3" xfId="14907" xr:uid="{00000000-0005-0000-0000-0000713B0000}"/>
    <cellStyle name="Note 2 9 2 3" xfId="14908" xr:uid="{00000000-0005-0000-0000-0000723B0000}"/>
    <cellStyle name="Note 2 9 2 3 2" xfId="14909" xr:uid="{00000000-0005-0000-0000-0000733B0000}"/>
    <cellStyle name="Note 2 9 2 4" xfId="14910" xr:uid="{00000000-0005-0000-0000-0000743B0000}"/>
    <cellStyle name="Note 2 9 3" xfId="14911" xr:uid="{00000000-0005-0000-0000-0000753B0000}"/>
    <cellStyle name="Note 2 9 3 2" xfId="14912" xr:uid="{00000000-0005-0000-0000-0000763B0000}"/>
    <cellStyle name="Note 2 9 3 2 2" xfId="14913" xr:uid="{00000000-0005-0000-0000-0000773B0000}"/>
    <cellStyle name="Note 2 9 3 3" xfId="14914" xr:uid="{00000000-0005-0000-0000-0000783B0000}"/>
    <cellStyle name="Note 2 9 4" xfId="14915" xr:uid="{00000000-0005-0000-0000-0000793B0000}"/>
    <cellStyle name="Note 2 9 4 2" xfId="14916" xr:uid="{00000000-0005-0000-0000-00007A3B0000}"/>
    <cellStyle name="Note 2 9 5" xfId="14917" xr:uid="{00000000-0005-0000-0000-00007B3B0000}"/>
    <cellStyle name="Note 3" xfId="14918" xr:uid="{00000000-0005-0000-0000-00007C3B0000}"/>
    <cellStyle name="Note 3 2" xfId="14919" xr:uid="{00000000-0005-0000-0000-00007D3B0000}"/>
    <cellStyle name="Note 3 2 2" xfId="14920" xr:uid="{00000000-0005-0000-0000-00007E3B0000}"/>
    <cellStyle name="Note 3 2 2 2" xfId="14921" xr:uid="{00000000-0005-0000-0000-00007F3B0000}"/>
    <cellStyle name="Note 3 2 2 2 2" xfId="14922" xr:uid="{00000000-0005-0000-0000-0000803B0000}"/>
    <cellStyle name="Note 3 2 2 2 2 2" xfId="14923" xr:uid="{00000000-0005-0000-0000-0000813B0000}"/>
    <cellStyle name="Note 3 2 2 2 2 2 2" xfId="14924" xr:uid="{00000000-0005-0000-0000-0000823B0000}"/>
    <cellStyle name="Note 3 2 2 2 2 2 2 2" xfId="14925" xr:uid="{00000000-0005-0000-0000-0000833B0000}"/>
    <cellStyle name="Note 3 2 2 2 2 2 2 2 2" xfId="14926" xr:uid="{00000000-0005-0000-0000-0000843B0000}"/>
    <cellStyle name="Note 3 2 2 2 2 2 2 3" xfId="14927" xr:uid="{00000000-0005-0000-0000-0000853B0000}"/>
    <cellStyle name="Note 3 2 2 2 2 2 3" xfId="14928" xr:uid="{00000000-0005-0000-0000-0000863B0000}"/>
    <cellStyle name="Note 3 2 2 2 2 2 3 2" xfId="14929" xr:uid="{00000000-0005-0000-0000-0000873B0000}"/>
    <cellStyle name="Note 3 2 2 2 2 2 4" xfId="14930" xr:uid="{00000000-0005-0000-0000-0000883B0000}"/>
    <cellStyle name="Note 3 2 2 2 2 3" xfId="14931" xr:uid="{00000000-0005-0000-0000-0000893B0000}"/>
    <cellStyle name="Note 3 2 2 2 2 3 2" xfId="14932" xr:uid="{00000000-0005-0000-0000-00008A3B0000}"/>
    <cellStyle name="Note 3 2 2 2 2 3 2 2" xfId="14933" xr:uid="{00000000-0005-0000-0000-00008B3B0000}"/>
    <cellStyle name="Note 3 2 2 2 2 3 3" xfId="14934" xr:uid="{00000000-0005-0000-0000-00008C3B0000}"/>
    <cellStyle name="Note 3 2 2 2 2 4" xfId="14935" xr:uid="{00000000-0005-0000-0000-00008D3B0000}"/>
    <cellStyle name="Note 3 2 2 2 2 4 2" xfId="14936" xr:uid="{00000000-0005-0000-0000-00008E3B0000}"/>
    <cellStyle name="Note 3 2 2 2 2 5" xfId="14937" xr:uid="{00000000-0005-0000-0000-00008F3B0000}"/>
    <cellStyle name="Note 3 2 2 2 3" xfId="14938" xr:uid="{00000000-0005-0000-0000-0000903B0000}"/>
    <cellStyle name="Note 3 2 2 2 3 2" xfId="14939" xr:uid="{00000000-0005-0000-0000-0000913B0000}"/>
    <cellStyle name="Note 3 2 2 2 3 2 2" xfId="14940" xr:uid="{00000000-0005-0000-0000-0000923B0000}"/>
    <cellStyle name="Note 3 2 2 2 3 2 2 2" xfId="14941" xr:uid="{00000000-0005-0000-0000-0000933B0000}"/>
    <cellStyle name="Note 3 2 2 2 3 2 2 2 2" xfId="14942" xr:uid="{00000000-0005-0000-0000-0000943B0000}"/>
    <cellStyle name="Note 3 2 2 2 3 2 2 3" xfId="14943" xr:uid="{00000000-0005-0000-0000-0000953B0000}"/>
    <cellStyle name="Note 3 2 2 2 3 2 3" xfId="14944" xr:uid="{00000000-0005-0000-0000-0000963B0000}"/>
    <cellStyle name="Note 3 2 2 2 3 2 3 2" xfId="14945" xr:uid="{00000000-0005-0000-0000-0000973B0000}"/>
    <cellStyle name="Note 3 2 2 2 3 2 4" xfId="14946" xr:uid="{00000000-0005-0000-0000-0000983B0000}"/>
    <cellStyle name="Note 3 2 2 2 3 3" xfId="14947" xr:uid="{00000000-0005-0000-0000-0000993B0000}"/>
    <cellStyle name="Note 3 2 2 2 3 3 2" xfId="14948" xr:uid="{00000000-0005-0000-0000-00009A3B0000}"/>
    <cellStyle name="Note 3 2 2 2 3 3 2 2" xfId="14949" xr:uid="{00000000-0005-0000-0000-00009B3B0000}"/>
    <cellStyle name="Note 3 2 2 2 3 3 3" xfId="14950" xr:uid="{00000000-0005-0000-0000-00009C3B0000}"/>
    <cellStyle name="Note 3 2 2 2 3 4" xfId="14951" xr:uid="{00000000-0005-0000-0000-00009D3B0000}"/>
    <cellStyle name="Note 3 2 2 2 3 4 2" xfId="14952" xr:uid="{00000000-0005-0000-0000-00009E3B0000}"/>
    <cellStyle name="Note 3 2 2 2 3 5" xfId="14953" xr:uid="{00000000-0005-0000-0000-00009F3B0000}"/>
    <cellStyle name="Note 3 2 2 2 4" xfId="14954" xr:uid="{00000000-0005-0000-0000-0000A03B0000}"/>
    <cellStyle name="Note 3 2 2 2 4 2" xfId="14955" xr:uid="{00000000-0005-0000-0000-0000A13B0000}"/>
    <cellStyle name="Note 3 2 2 2 4 2 2" xfId="14956" xr:uid="{00000000-0005-0000-0000-0000A23B0000}"/>
    <cellStyle name="Note 3 2 2 2 4 2 2 2" xfId="14957" xr:uid="{00000000-0005-0000-0000-0000A33B0000}"/>
    <cellStyle name="Note 3 2 2 2 4 2 3" xfId="14958" xr:uid="{00000000-0005-0000-0000-0000A43B0000}"/>
    <cellStyle name="Note 3 2 2 2 4 3" xfId="14959" xr:uid="{00000000-0005-0000-0000-0000A53B0000}"/>
    <cellStyle name="Note 3 2 2 2 4 3 2" xfId="14960" xr:uid="{00000000-0005-0000-0000-0000A63B0000}"/>
    <cellStyle name="Note 3 2 2 2 4 4" xfId="14961" xr:uid="{00000000-0005-0000-0000-0000A73B0000}"/>
    <cellStyle name="Note 3 2 2 2 5" xfId="14962" xr:uid="{00000000-0005-0000-0000-0000A83B0000}"/>
    <cellStyle name="Note 3 2 2 2 5 2" xfId="14963" xr:uid="{00000000-0005-0000-0000-0000A93B0000}"/>
    <cellStyle name="Note 3 2 2 2 5 2 2" xfId="14964" xr:uid="{00000000-0005-0000-0000-0000AA3B0000}"/>
    <cellStyle name="Note 3 2 2 2 5 3" xfId="14965" xr:uid="{00000000-0005-0000-0000-0000AB3B0000}"/>
    <cellStyle name="Note 3 2 2 2 6" xfId="14966" xr:uid="{00000000-0005-0000-0000-0000AC3B0000}"/>
    <cellStyle name="Note 3 2 2 2 6 2" xfId="14967" xr:uid="{00000000-0005-0000-0000-0000AD3B0000}"/>
    <cellStyle name="Note 3 2 2 2 7" xfId="14968" xr:uid="{00000000-0005-0000-0000-0000AE3B0000}"/>
    <cellStyle name="Note 3 2 2 3" xfId="14969" xr:uid="{00000000-0005-0000-0000-0000AF3B0000}"/>
    <cellStyle name="Note 3 2 2 3 2" xfId="14970" xr:uid="{00000000-0005-0000-0000-0000B03B0000}"/>
    <cellStyle name="Note 3 2 2 3 2 2" xfId="14971" xr:uid="{00000000-0005-0000-0000-0000B13B0000}"/>
    <cellStyle name="Note 3 2 2 3 2 2 2" xfId="14972" xr:uid="{00000000-0005-0000-0000-0000B23B0000}"/>
    <cellStyle name="Note 3 2 2 3 2 2 2 2" xfId="14973" xr:uid="{00000000-0005-0000-0000-0000B33B0000}"/>
    <cellStyle name="Note 3 2 2 3 2 2 3" xfId="14974" xr:uid="{00000000-0005-0000-0000-0000B43B0000}"/>
    <cellStyle name="Note 3 2 2 3 2 3" xfId="14975" xr:uid="{00000000-0005-0000-0000-0000B53B0000}"/>
    <cellStyle name="Note 3 2 2 3 2 3 2" xfId="14976" xr:uid="{00000000-0005-0000-0000-0000B63B0000}"/>
    <cellStyle name="Note 3 2 2 3 2 4" xfId="14977" xr:uid="{00000000-0005-0000-0000-0000B73B0000}"/>
    <cellStyle name="Note 3 2 2 3 3" xfId="14978" xr:uid="{00000000-0005-0000-0000-0000B83B0000}"/>
    <cellStyle name="Note 3 2 2 3 3 2" xfId="14979" xr:uid="{00000000-0005-0000-0000-0000B93B0000}"/>
    <cellStyle name="Note 3 2 2 3 3 2 2" xfId="14980" xr:uid="{00000000-0005-0000-0000-0000BA3B0000}"/>
    <cellStyle name="Note 3 2 2 3 3 3" xfId="14981" xr:uid="{00000000-0005-0000-0000-0000BB3B0000}"/>
    <cellStyle name="Note 3 2 2 3 4" xfId="14982" xr:uid="{00000000-0005-0000-0000-0000BC3B0000}"/>
    <cellStyle name="Note 3 2 2 3 4 2" xfId="14983" xr:uid="{00000000-0005-0000-0000-0000BD3B0000}"/>
    <cellStyle name="Note 3 2 2 3 5" xfId="14984" xr:uid="{00000000-0005-0000-0000-0000BE3B0000}"/>
    <cellStyle name="Note 3 2 2 4" xfId="14985" xr:uid="{00000000-0005-0000-0000-0000BF3B0000}"/>
    <cellStyle name="Note 3 2 2 4 2" xfId="14986" xr:uid="{00000000-0005-0000-0000-0000C03B0000}"/>
    <cellStyle name="Note 3 2 2 4 2 2" xfId="14987" xr:uid="{00000000-0005-0000-0000-0000C13B0000}"/>
    <cellStyle name="Note 3 2 2 4 2 2 2" xfId="14988" xr:uid="{00000000-0005-0000-0000-0000C23B0000}"/>
    <cellStyle name="Note 3 2 2 4 2 2 2 2" xfId="14989" xr:uid="{00000000-0005-0000-0000-0000C33B0000}"/>
    <cellStyle name="Note 3 2 2 4 2 2 3" xfId="14990" xr:uid="{00000000-0005-0000-0000-0000C43B0000}"/>
    <cellStyle name="Note 3 2 2 4 2 3" xfId="14991" xr:uid="{00000000-0005-0000-0000-0000C53B0000}"/>
    <cellStyle name="Note 3 2 2 4 2 3 2" xfId="14992" xr:uid="{00000000-0005-0000-0000-0000C63B0000}"/>
    <cellStyle name="Note 3 2 2 4 2 4" xfId="14993" xr:uid="{00000000-0005-0000-0000-0000C73B0000}"/>
    <cellStyle name="Note 3 2 2 4 3" xfId="14994" xr:uid="{00000000-0005-0000-0000-0000C83B0000}"/>
    <cellStyle name="Note 3 2 2 4 3 2" xfId="14995" xr:uid="{00000000-0005-0000-0000-0000C93B0000}"/>
    <cellStyle name="Note 3 2 2 4 3 2 2" xfId="14996" xr:uid="{00000000-0005-0000-0000-0000CA3B0000}"/>
    <cellStyle name="Note 3 2 2 4 3 3" xfId="14997" xr:uid="{00000000-0005-0000-0000-0000CB3B0000}"/>
    <cellStyle name="Note 3 2 2 4 4" xfId="14998" xr:uid="{00000000-0005-0000-0000-0000CC3B0000}"/>
    <cellStyle name="Note 3 2 2 4 4 2" xfId="14999" xr:uid="{00000000-0005-0000-0000-0000CD3B0000}"/>
    <cellStyle name="Note 3 2 2 4 5" xfId="15000" xr:uid="{00000000-0005-0000-0000-0000CE3B0000}"/>
    <cellStyle name="Note 3 2 2 5" xfId="15001" xr:uid="{00000000-0005-0000-0000-0000CF3B0000}"/>
    <cellStyle name="Note 3 2 2 5 2" xfId="15002" xr:uid="{00000000-0005-0000-0000-0000D03B0000}"/>
    <cellStyle name="Note 3 2 2 5 2 2" xfId="15003" xr:uid="{00000000-0005-0000-0000-0000D13B0000}"/>
    <cellStyle name="Note 3 2 2 5 2 2 2" xfId="15004" xr:uid="{00000000-0005-0000-0000-0000D23B0000}"/>
    <cellStyle name="Note 3 2 2 5 2 3" xfId="15005" xr:uid="{00000000-0005-0000-0000-0000D33B0000}"/>
    <cellStyle name="Note 3 2 2 5 3" xfId="15006" xr:uid="{00000000-0005-0000-0000-0000D43B0000}"/>
    <cellStyle name="Note 3 2 2 5 3 2" xfId="15007" xr:uid="{00000000-0005-0000-0000-0000D53B0000}"/>
    <cellStyle name="Note 3 2 2 5 4" xfId="15008" xr:uid="{00000000-0005-0000-0000-0000D63B0000}"/>
    <cellStyle name="Note 3 2 2 6" xfId="15009" xr:uid="{00000000-0005-0000-0000-0000D73B0000}"/>
    <cellStyle name="Note 3 2 2 6 2" xfId="15010" xr:uid="{00000000-0005-0000-0000-0000D83B0000}"/>
    <cellStyle name="Note 3 2 2 6 2 2" xfId="15011" xr:uid="{00000000-0005-0000-0000-0000D93B0000}"/>
    <cellStyle name="Note 3 2 2 6 3" xfId="15012" xr:uid="{00000000-0005-0000-0000-0000DA3B0000}"/>
    <cellStyle name="Note 3 2 2 7" xfId="15013" xr:uid="{00000000-0005-0000-0000-0000DB3B0000}"/>
    <cellStyle name="Note 3 2 2 7 2" xfId="15014" xr:uid="{00000000-0005-0000-0000-0000DC3B0000}"/>
    <cellStyle name="Note 3 2 2 8" xfId="15015" xr:uid="{00000000-0005-0000-0000-0000DD3B0000}"/>
    <cellStyle name="Note 3 2 3" xfId="15016" xr:uid="{00000000-0005-0000-0000-0000DE3B0000}"/>
    <cellStyle name="Note 3 2 3 2" xfId="15017" xr:uid="{00000000-0005-0000-0000-0000DF3B0000}"/>
    <cellStyle name="Note 3 2 3 2 2" xfId="15018" xr:uid="{00000000-0005-0000-0000-0000E03B0000}"/>
    <cellStyle name="Note 3 2 3 2 2 2" xfId="15019" xr:uid="{00000000-0005-0000-0000-0000E13B0000}"/>
    <cellStyle name="Note 3 2 3 2 2 2 2" xfId="15020" xr:uid="{00000000-0005-0000-0000-0000E23B0000}"/>
    <cellStyle name="Note 3 2 3 2 2 2 2 2" xfId="15021" xr:uid="{00000000-0005-0000-0000-0000E33B0000}"/>
    <cellStyle name="Note 3 2 3 2 2 2 3" xfId="15022" xr:uid="{00000000-0005-0000-0000-0000E43B0000}"/>
    <cellStyle name="Note 3 2 3 2 2 3" xfId="15023" xr:uid="{00000000-0005-0000-0000-0000E53B0000}"/>
    <cellStyle name="Note 3 2 3 2 2 3 2" xfId="15024" xr:uid="{00000000-0005-0000-0000-0000E63B0000}"/>
    <cellStyle name="Note 3 2 3 2 2 4" xfId="15025" xr:uid="{00000000-0005-0000-0000-0000E73B0000}"/>
    <cellStyle name="Note 3 2 3 2 3" xfId="15026" xr:uid="{00000000-0005-0000-0000-0000E83B0000}"/>
    <cellStyle name="Note 3 2 3 2 3 2" xfId="15027" xr:uid="{00000000-0005-0000-0000-0000E93B0000}"/>
    <cellStyle name="Note 3 2 3 2 3 2 2" xfId="15028" xr:uid="{00000000-0005-0000-0000-0000EA3B0000}"/>
    <cellStyle name="Note 3 2 3 2 3 3" xfId="15029" xr:uid="{00000000-0005-0000-0000-0000EB3B0000}"/>
    <cellStyle name="Note 3 2 3 2 4" xfId="15030" xr:uid="{00000000-0005-0000-0000-0000EC3B0000}"/>
    <cellStyle name="Note 3 2 3 2 4 2" xfId="15031" xr:uid="{00000000-0005-0000-0000-0000ED3B0000}"/>
    <cellStyle name="Note 3 2 3 2 5" xfId="15032" xr:uid="{00000000-0005-0000-0000-0000EE3B0000}"/>
    <cellStyle name="Note 3 2 3 3" xfId="15033" xr:uid="{00000000-0005-0000-0000-0000EF3B0000}"/>
    <cellStyle name="Note 3 2 3 3 2" xfId="15034" xr:uid="{00000000-0005-0000-0000-0000F03B0000}"/>
    <cellStyle name="Note 3 2 3 3 2 2" xfId="15035" xr:uid="{00000000-0005-0000-0000-0000F13B0000}"/>
    <cellStyle name="Note 3 2 3 3 2 2 2" xfId="15036" xr:uid="{00000000-0005-0000-0000-0000F23B0000}"/>
    <cellStyle name="Note 3 2 3 3 2 2 2 2" xfId="15037" xr:uid="{00000000-0005-0000-0000-0000F33B0000}"/>
    <cellStyle name="Note 3 2 3 3 2 2 3" xfId="15038" xr:uid="{00000000-0005-0000-0000-0000F43B0000}"/>
    <cellStyle name="Note 3 2 3 3 2 3" xfId="15039" xr:uid="{00000000-0005-0000-0000-0000F53B0000}"/>
    <cellStyle name="Note 3 2 3 3 2 3 2" xfId="15040" xr:uid="{00000000-0005-0000-0000-0000F63B0000}"/>
    <cellStyle name="Note 3 2 3 3 2 4" xfId="15041" xr:uid="{00000000-0005-0000-0000-0000F73B0000}"/>
    <cellStyle name="Note 3 2 3 3 3" xfId="15042" xr:uid="{00000000-0005-0000-0000-0000F83B0000}"/>
    <cellStyle name="Note 3 2 3 3 3 2" xfId="15043" xr:uid="{00000000-0005-0000-0000-0000F93B0000}"/>
    <cellStyle name="Note 3 2 3 3 3 2 2" xfId="15044" xr:uid="{00000000-0005-0000-0000-0000FA3B0000}"/>
    <cellStyle name="Note 3 2 3 3 3 3" xfId="15045" xr:uid="{00000000-0005-0000-0000-0000FB3B0000}"/>
    <cellStyle name="Note 3 2 3 3 4" xfId="15046" xr:uid="{00000000-0005-0000-0000-0000FC3B0000}"/>
    <cellStyle name="Note 3 2 3 3 4 2" xfId="15047" xr:uid="{00000000-0005-0000-0000-0000FD3B0000}"/>
    <cellStyle name="Note 3 2 3 3 5" xfId="15048" xr:uid="{00000000-0005-0000-0000-0000FE3B0000}"/>
    <cellStyle name="Note 3 2 3 4" xfId="15049" xr:uid="{00000000-0005-0000-0000-0000FF3B0000}"/>
    <cellStyle name="Note 3 2 3 4 2" xfId="15050" xr:uid="{00000000-0005-0000-0000-0000003C0000}"/>
    <cellStyle name="Note 3 2 3 4 2 2" xfId="15051" xr:uid="{00000000-0005-0000-0000-0000013C0000}"/>
    <cellStyle name="Note 3 2 3 4 2 2 2" xfId="15052" xr:uid="{00000000-0005-0000-0000-0000023C0000}"/>
    <cellStyle name="Note 3 2 3 4 2 3" xfId="15053" xr:uid="{00000000-0005-0000-0000-0000033C0000}"/>
    <cellStyle name="Note 3 2 3 4 3" xfId="15054" xr:uid="{00000000-0005-0000-0000-0000043C0000}"/>
    <cellStyle name="Note 3 2 3 4 3 2" xfId="15055" xr:uid="{00000000-0005-0000-0000-0000053C0000}"/>
    <cellStyle name="Note 3 2 3 4 4" xfId="15056" xr:uid="{00000000-0005-0000-0000-0000063C0000}"/>
    <cellStyle name="Note 3 2 3 5" xfId="15057" xr:uid="{00000000-0005-0000-0000-0000073C0000}"/>
    <cellStyle name="Note 3 2 3 5 2" xfId="15058" xr:uid="{00000000-0005-0000-0000-0000083C0000}"/>
    <cellStyle name="Note 3 2 3 5 2 2" xfId="15059" xr:uid="{00000000-0005-0000-0000-0000093C0000}"/>
    <cellStyle name="Note 3 2 3 5 3" xfId="15060" xr:uid="{00000000-0005-0000-0000-00000A3C0000}"/>
    <cellStyle name="Note 3 2 3 6" xfId="15061" xr:uid="{00000000-0005-0000-0000-00000B3C0000}"/>
    <cellStyle name="Note 3 2 3 6 2" xfId="15062" xr:uid="{00000000-0005-0000-0000-00000C3C0000}"/>
    <cellStyle name="Note 3 2 3 7" xfId="15063" xr:uid="{00000000-0005-0000-0000-00000D3C0000}"/>
    <cellStyle name="Note 3 2 4" xfId="15064" xr:uid="{00000000-0005-0000-0000-00000E3C0000}"/>
    <cellStyle name="Note 3 2 4 2" xfId="15065" xr:uid="{00000000-0005-0000-0000-00000F3C0000}"/>
    <cellStyle name="Note 3 2 4 2 2" xfId="15066" xr:uid="{00000000-0005-0000-0000-0000103C0000}"/>
    <cellStyle name="Note 3 2 4 2 2 2" xfId="15067" xr:uid="{00000000-0005-0000-0000-0000113C0000}"/>
    <cellStyle name="Note 3 2 4 2 2 2 2" xfId="15068" xr:uid="{00000000-0005-0000-0000-0000123C0000}"/>
    <cellStyle name="Note 3 2 4 2 2 3" xfId="15069" xr:uid="{00000000-0005-0000-0000-0000133C0000}"/>
    <cellStyle name="Note 3 2 4 2 3" xfId="15070" xr:uid="{00000000-0005-0000-0000-0000143C0000}"/>
    <cellStyle name="Note 3 2 4 2 3 2" xfId="15071" xr:uid="{00000000-0005-0000-0000-0000153C0000}"/>
    <cellStyle name="Note 3 2 4 2 4" xfId="15072" xr:uid="{00000000-0005-0000-0000-0000163C0000}"/>
    <cellStyle name="Note 3 2 4 3" xfId="15073" xr:uid="{00000000-0005-0000-0000-0000173C0000}"/>
    <cellStyle name="Note 3 2 4 3 2" xfId="15074" xr:uid="{00000000-0005-0000-0000-0000183C0000}"/>
    <cellStyle name="Note 3 2 4 3 2 2" xfId="15075" xr:uid="{00000000-0005-0000-0000-0000193C0000}"/>
    <cellStyle name="Note 3 2 4 3 3" xfId="15076" xr:uid="{00000000-0005-0000-0000-00001A3C0000}"/>
    <cellStyle name="Note 3 2 4 4" xfId="15077" xr:uid="{00000000-0005-0000-0000-00001B3C0000}"/>
    <cellStyle name="Note 3 2 4 4 2" xfId="15078" xr:uid="{00000000-0005-0000-0000-00001C3C0000}"/>
    <cellStyle name="Note 3 2 4 5" xfId="15079" xr:uid="{00000000-0005-0000-0000-00001D3C0000}"/>
    <cellStyle name="Note 3 2 5" xfId="15080" xr:uid="{00000000-0005-0000-0000-00001E3C0000}"/>
    <cellStyle name="Note 3 2 5 2" xfId="15081" xr:uid="{00000000-0005-0000-0000-00001F3C0000}"/>
    <cellStyle name="Note 3 2 5 2 2" xfId="15082" xr:uid="{00000000-0005-0000-0000-0000203C0000}"/>
    <cellStyle name="Note 3 2 5 2 2 2" xfId="15083" xr:uid="{00000000-0005-0000-0000-0000213C0000}"/>
    <cellStyle name="Note 3 2 5 2 2 2 2" xfId="15084" xr:uid="{00000000-0005-0000-0000-0000223C0000}"/>
    <cellStyle name="Note 3 2 5 2 2 3" xfId="15085" xr:uid="{00000000-0005-0000-0000-0000233C0000}"/>
    <cellStyle name="Note 3 2 5 2 3" xfId="15086" xr:uid="{00000000-0005-0000-0000-0000243C0000}"/>
    <cellStyle name="Note 3 2 5 2 3 2" xfId="15087" xr:uid="{00000000-0005-0000-0000-0000253C0000}"/>
    <cellStyle name="Note 3 2 5 2 4" xfId="15088" xr:uid="{00000000-0005-0000-0000-0000263C0000}"/>
    <cellStyle name="Note 3 2 5 3" xfId="15089" xr:uid="{00000000-0005-0000-0000-0000273C0000}"/>
    <cellStyle name="Note 3 2 5 3 2" xfId="15090" xr:uid="{00000000-0005-0000-0000-0000283C0000}"/>
    <cellStyle name="Note 3 2 5 3 2 2" xfId="15091" xr:uid="{00000000-0005-0000-0000-0000293C0000}"/>
    <cellStyle name="Note 3 2 5 3 3" xfId="15092" xr:uid="{00000000-0005-0000-0000-00002A3C0000}"/>
    <cellStyle name="Note 3 2 5 4" xfId="15093" xr:uid="{00000000-0005-0000-0000-00002B3C0000}"/>
    <cellStyle name="Note 3 2 5 4 2" xfId="15094" xr:uid="{00000000-0005-0000-0000-00002C3C0000}"/>
    <cellStyle name="Note 3 2 5 5" xfId="15095" xr:uid="{00000000-0005-0000-0000-00002D3C0000}"/>
    <cellStyle name="Note 3 2 6" xfId="15096" xr:uid="{00000000-0005-0000-0000-00002E3C0000}"/>
    <cellStyle name="Note 3 2 6 2" xfId="15097" xr:uid="{00000000-0005-0000-0000-00002F3C0000}"/>
    <cellStyle name="Note 3 2 6 2 2" xfId="15098" xr:uid="{00000000-0005-0000-0000-0000303C0000}"/>
    <cellStyle name="Note 3 2 6 2 2 2" xfId="15099" xr:uid="{00000000-0005-0000-0000-0000313C0000}"/>
    <cellStyle name="Note 3 2 6 2 3" xfId="15100" xr:uid="{00000000-0005-0000-0000-0000323C0000}"/>
    <cellStyle name="Note 3 2 6 3" xfId="15101" xr:uid="{00000000-0005-0000-0000-0000333C0000}"/>
    <cellStyle name="Note 3 2 6 3 2" xfId="15102" xr:uid="{00000000-0005-0000-0000-0000343C0000}"/>
    <cellStyle name="Note 3 2 6 4" xfId="15103" xr:uid="{00000000-0005-0000-0000-0000353C0000}"/>
    <cellStyle name="Note 3 2 7" xfId="15104" xr:uid="{00000000-0005-0000-0000-0000363C0000}"/>
    <cellStyle name="Note 3 2 7 2" xfId="15105" xr:uid="{00000000-0005-0000-0000-0000373C0000}"/>
    <cellStyle name="Note 3 2 7 2 2" xfId="15106" xr:uid="{00000000-0005-0000-0000-0000383C0000}"/>
    <cellStyle name="Note 3 2 7 3" xfId="15107" xr:uid="{00000000-0005-0000-0000-0000393C0000}"/>
    <cellStyle name="Note 3 2 8" xfId="15108" xr:uid="{00000000-0005-0000-0000-00003A3C0000}"/>
    <cellStyle name="Note 3 2 8 2" xfId="15109" xr:uid="{00000000-0005-0000-0000-00003B3C0000}"/>
    <cellStyle name="Note 3 2 9" xfId="15110" xr:uid="{00000000-0005-0000-0000-00003C3C0000}"/>
    <cellStyle name="Note 3 3" xfId="15111" xr:uid="{00000000-0005-0000-0000-00003D3C0000}"/>
    <cellStyle name="Note 3 3 2" xfId="15112" xr:uid="{00000000-0005-0000-0000-00003E3C0000}"/>
    <cellStyle name="Note 3 3 2 2" xfId="15113" xr:uid="{00000000-0005-0000-0000-00003F3C0000}"/>
    <cellStyle name="Note 3 3 2 2 2" xfId="15114" xr:uid="{00000000-0005-0000-0000-0000403C0000}"/>
    <cellStyle name="Note 3 3 2 2 2 2" xfId="15115" xr:uid="{00000000-0005-0000-0000-0000413C0000}"/>
    <cellStyle name="Note 3 3 2 2 3" xfId="15116" xr:uid="{00000000-0005-0000-0000-0000423C0000}"/>
    <cellStyle name="Note 3 3 2 3" xfId="15117" xr:uid="{00000000-0005-0000-0000-0000433C0000}"/>
    <cellStyle name="Note 3 3 2 3 2" xfId="15118" xr:uid="{00000000-0005-0000-0000-0000443C0000}"/>
    <cellStyle name="Note 3 3 2 4" xfId="15119" xr:uid="{00000000-0005-0000-0000-0000453C0000}"/>
    <cellStyle name="Note 3 3 3" xfId="15120" xr:uid="{00000000-0005-0000-0000-0000463C0000}"/>
    <cellStyle name="Note 3 3 3 2" xfId="15121" xr:uid="{00000000-0005-0000-0000-0000473C0000}"/>
    <cellStyle name="Note 3 3 3 2 2" xfId="15122" xr:uid="{00000000-0005-0000-0000-0000483C0000}"/>
    <cellStyle name="Note 3 3 3 3" xfId="15123" xr:uid="{00000000-0005-0000-0000-0000493C0000}"/>
    <cellStyle name="Note 3 3 4" xfId="15124" xr:uid="{00000000-0005-0000-0000-00004A3C0000}"/>
    <cellStyle name="Note 3 3 4 2" xfId="15125" xr:uid="{00000000-0005-0000-0000-00004B3C0000}"/>
    <cellStyle name="Note 3 3 5" xfId="15126" xr:uid="{00000000-0005-0000-0000-00004C3C0000}"/>
    <cellStyle name="Note 3 4" xfId="15127" xr:uid="{00000000-0005-0000-0000-00004D3C0000}"/>
    <cellStyle name="Note 3 4 2" xfId="15128" xr:uid="{00000000-0005-0000-0000-00004E3C0000}"/>
    <cellStyle name="Note 3 4 2 2" xfId="15129" xr:uid="{00000000-0005-0000-0000-00004F3C0000}"/>
    <cellStyle name="Note 3 4 2 2 2" xfId="15130" xr:uid="{00000000-0005-0000-0000-0000503C0000}"/>
    <cellStyle name="Note 3 4 2 3" xfId="15131" xr:uid="{00000000-0005-0000-0000-0000513C0000}"/>
    <cellStyle name="Note 3 4 3" xfId="15132" xr:uid="{00000000-0005-0000-0000-0000523C0000}"/>
    <cellStyle name="Note 3 4 3 2" xfId="15133" xr:uid="{00000000-0005-0000-0000-0000533C0000}"/>
    <cellStyle name="Note 3 4 4" xfId="15134" xr:uid="{00000000-0005-0000-0000-0000543C0000}"/>
    <cellStyle name="Note 4" xfId="15135" xr:uid="{00000000-0005-0000-0000-0000553C0000}"/>
    <cellStyle name="Note 4 2" xfId="15136" xr:uid="{00000000-0005-0000-0000-0000563C0000}"/>
    <cellStyle name="Note 4 2 2" xfId="15137" xr:uid="{00000000-0005-0000-0000-0000573C0000}"/>
    <cellStyle name="Note 4 2 2 2" xfId="15138" xr:uid="{00000000-0005-0000-0000-0000583C0000}"/>
    <cellStyle name="Note 4 2 2 2 2" xfId="15139" xr:uid="{00000000-0005-0000-0000-0000593C0000}"/>
    <cellStyle name="Note 4 2 2 3" xfId="15140" xr:uid="{00000000-0005-0000-0000-00005A3C0000}"/>
    <cellStyle name="Note 4 2 3" xfId="15141" xr:uid="{00000000-0005-0000-0000-00005B3C0000}"/>
    <cellStyle name="Note 4 2 3 2" xfId="15142" xr:uid="{00000000-0005-0000-0000-00005C3C0000}"/>
    <cellStyle name="Note 4 2 4" xfId="15143" xr:uid="{00000000-0005-0000-0000-00005D3C0000}"/>
    <cellStyle name="Note 4 3" xfId="15144" xr:uid="{00000000-0005-0000-0000-00005E3C0000}"/>
    <cellStyle name="Note 4 3 2" xfId="15145" xr:uid="{00000000-0005-0000-0000-00005F3C0000}"/>
    <cellStyle name="Note 4 3 2 2" xfId="15146" xr:uid="{00000000-0005-0000-0000-0000603C0000}"/>
    <cellStyle name="Note 4 3 3" xfId="15147" xr:uid="{00000000-0005-0000-0000-0000613C0000}"/>
    <cellStyle name="Note 4 4" xfId="15148" xr:uid="{00000000-0005-0000-0000-0000623C0000}"/>
    <cellStyle name="Note 4 4 2" xfId="15149" xr:uid="{00000000-0005-0000-0000-0000633C0000}"/>
    <cellStyle name="Note 4 5" xfId="15150" xr:uid="{00000000-0005-0000-0000-0000643C0000}"/>
    <cellStyle name="Note 5" xfId="15151" xr:uid="{00000000-0005-0000-0000-0000653C0000}"/>
    <cellStyle name="Note 5 2" xfId="15152" xr:uid="{00000000-0005-0000-0000-0000663C0000}"/>
    <cellStyle name="Note 5 2 2" xfId="15153" xr:uid="{00000000-0005-0000-0000-0000673C0000}"/>
    <cellStyle name="Note 5 2 2 2" xfId="15154" xr:uid="{00000000-0005-0000-0000-0000683C0000}"/>
    <cellStyle name="Note 5 2 3" xfId="15155" xr:uid="{00000000-0005-0000-0000-0000693C0000}"/>
    <cellStyle name="Note 5 3" xfId="15156" xr:uid="{00000000-0005-0000-0000-00006A3C0000}"/>
    <cellStyle name="Note 5 3 2" xfId="15157" xr:uid="{00000000-0005-0000-0000-00006B3C0000}"/>
    <cellStyle name="Note 5 4" xfId="15158" xr:uid="{00000000-0005-0000-0000-00006C3C0000}"/>
    <cellStyle name="Note 6" xfId="15159" xr:uid="{00000000-0005-0000-0000-00006D3C0000}"/>
    <cellStyle name="Note 6 2" xfId="15160" xr:uid="{00000000-0005-0000-0000-00006E3C0000}"/>
    <cellStyle name="Note 6 2 2" xfId="15161" xr:uid="{00000000-0005-0000-0000-00006F3C0000}"/>
    <cellStyle name="Note 6 2 2 2" xfId="15162" xr:uid="{00000000-0005-0000-0000-0000703C0000}"/>
    <cellStyle name="Note 6 2 3" xfId="15163" xr:uid="{00000000-0005-0000-0000-0000713C0000}"/>
    <cellStyle name="Note 6 3" xfId="15164" xr:uid="{00000000-0005-0000-0000-0000723C0000}"/>
    <cellStyle name="Note 6 3 2" xfId="15165" xr:uid="{00000000-0005-0000-0000-0000733C0000}"/>
    <cellStyle name="Note 6 4" xfId="15166" xr:uid="{00000000-0005-0000-0000-0000743C0000}"/>
    <cellStyle name="Note 7" xfId="15167" xr:uid="{00000000-0005-0000-0000-0000753C0000}"/>
    <cellStyle name="Note 7 2" xfId="15168" xr:uid="{00000000-0005-0000-0000-0000763C0000}"/>
    <cellStyle name="Note 8" xfId="15169" xr:uid="{00000000-0005-0000-0000-0000773C0000}"/>
    <cellStyle name="number" xfId="15514" xr:uid="{00000000-0005-0000-0000-0000783C0000}"/>
    <cellStyle name="Output 2" xfId="15170" xr:uid="{00000000-0005-0000-0000-0000793C0000}"/>
    <cellStyle name="Output 2 2" xfId="15171" xr:uid="{00000000-0005-0000-0000-00007A3C0000}"/>
    <cellStyle name="Output 3" xfId="15172" xr:uid="{00000000-0005-0000-0000-00007B3C0000}"/>
    <cellStyle name="Output 4" xfId="15173" xr:uid="{00000000-0005-0000-0000-00007C3C0000}"/>
    <cellStyle name="Output 5" xfId="15174" xr:uid="{00000000-0005-0000-0000-00007D3C0000}"/>
    <cellStyle name="Percent" xfId="2" builtinId="5"/>
    <cellStyle name="Percent [0]" xfId="15515" xr:uid="{00000000-0005-0000-0000-00007F3C0000}"/>
    <cellStyle name="Percent [00]" xfId="15516" xr:uid="{00000000-0005-0000-0000-0000803C0000}"/>
    <cellStyle name="Percent [2]" xfId="15517" xr:uid="{00000000-0005-0000-0000-0000813C0000}"/>
    <cellStyle name="Percent 10" xfId="15175" xr:uid="{00000000-0005-0000-0000-0000823C0000}"/>
    <cellStyle name="Percent 11" xfId="15518" xr:uid="{00000000-0005-0000-0000-0000833C0000}"/>
    <cellStyle name="Percent 12" xfId="15677" xr:uid="{00000000-0005-0000-0000-0000843C0000}"/>
    <cellStyle name="Percent 13" xfId="15682" xr:uid="{00000000-0005-0000-0000-0000853C0000}"/>
    <cellStyle name="Percent 14" xfId="15683" xr:uid="{00000000-0005-0000-0000-0000863C0000}"/>
    <cellStyle name="Percent 15" xfId="15684" xr:uid="{00000000-0005-0000-0000-0000873C0000}"/>
    <cellStyle name="Percent 16" xfId="15685" xr:uid="{00000000-0005-0000-0000-0000883C0000}"/>
    <cellStyle name="Percent 17" xfId="15686" xr:uid="{00000000-0005-0000-0000-0000893C0000}"/>
    <cellStyle name="Percent 18" xfId="15687" xr:uid="{00000000-0005-0000-0000-00008A3C0000}"/>
    <cellStyle name="Percent 180" xfId="15519" xr:uid="{00000000-0005-0000-0000-00008B3C0000}"/>
    <cellStyle name="Percent 19" xfId="15689" xr:uid="{00000000-0005-0000-0000-00008C3C0000}"/>
    <cellStyle name="Percent 2" xfId="6" xr:uid="{00000000-0005-0000-0000-00008D3C0000}"/>
    <cellStyle name="Percent 2 2" xfId="15176" xr:uid="{00000000-0005-0000-0000-00008E3C0000}"/>
    <cellStyle name="Percent 2 2 2" xfId="15177" xr:uid="{00000000-0005-0000-0000-00008F3C0000}"/>
    <cellStyle name="Percent 2 2 2 2" xfId="15178" xr:uid="{00000000-0005-0000-0000-0000903C0000}"/>
    <cellStyle name="Percent 2 2 2 2 2" xfId="15179" xr:uid="{00000000-0005-0000-0000-0000913C0000}"/>
    <cellStyle name="Percent 2 2 2 2 2 2" xfId="15180" xr:uid="{00000000-0005-0000-0000-0000923C0000}"/>
    <cellStyle name="Percent 2 2 2 2 2 2 2" xfId="15181" xr:uid="{00000000-0005-0000-0000-0000933C0000}"/>
    <cellStyle name="Percent 2 2 2 2 2 2 2 2" xfId="15182" xr:uid="{00000000-0005-0000-0000-0000943C0000}"/>
    <cellStyle name="Percent 2 2 2 2 2 2 3" xfId="15183" xr:uid="{00000000-0005-0000-0000-0000953C0000}"/>
    <cellStyle name="Percent 2 2 2 2 2 3" xfId="15184" xr:uid="{00000000-0005-0000-0000-0000963C0000}"/>
    <cellStyle name="Percent 2 2 2 2 2 3 2" xfId="15185" xr:uid="{00000000-0005-0000-0000-0000973C0000}"/>
    <cellStyle name="Percent 2 2 2 2 3" xfId="15186" xr:uid="{00000000-0005-0000-0000-0000983C0000}"/>
    <cellStyle name="Percent 2 2 2 2 4" xfId="15187" xr:uid="{00000000-0005-0000-0000-0000993C0000}"/>
    <cellStyle name="Percent 2 2 2 2 4 2" xfId="15188" xr:uid="{00000000-0005-0000-0000-00009A3C0000}"/>
    <cellStyle name="Percent 2 2 2 3" xfId="15189" xr:uid="{00000000-0005-0000-0000-00009B3C0000}"/>
    <cellStyle name="Percent 2 2 2 3 2" xfId="15190" xr:uid="{00000000-0005-0000-0000-00009C3C0000}"/>
    <cellStyle name="Percent 2 2 2 4" xfId="15191" xr:uid="{00000000-0005-0000-0000-00009D3C0000}"/>
    <cellStyle name="Percent 2 2 2 4 2" xfId="15192" xr:uid="{00000000-0005-0000-0000-00009E3C0000}"/>
    <cellStyle name="Percent 2 2 3" xfId="15193" xr:uid="{00000000-0005-0000-0000-00009F3C0000}"/>
    <cellStyle name="Percent 2 2 4" xfId="15194" xr:uid="{00000000-0005-0000-0000-0000A03C0000}"/>
    <cellStyle name="Percent 2 2 5" xfId="15195" xr:uid="{00000000-0005-0000-0000-0000A13C0000}"/>
    <cellStyle name="Percent 2 2 5 2" xfId="15196" xr:uid="{00000000-0005-0000-0000-0000A23C0000}"/>
    <cellStyle name="Percent 2 2 6" xfId="15197" xr:uid="{00000000-0005-0000-0000-0000A33C0000}"/>
    <cellStyle name="Percent 2 2 6 2" xfId="15198" xr:uid="{00000000-0005-0000-0000-0000A43C0000}"/>
    <cellStyle name="Percent 2 3" xfId="15199" xr:uid="{00000000-0005-0000-0000-0000A53C0000}"/>
    <cellStyle name="Percent 2 4" xfId="15200" xr:uid="{00000000-0005-0000-0000-0000A63C0000}"/>
    <cellStyle name="Percent 2 5" xfId="15201" xr:uid="{00000000-0005-0000-0000-0000A73C0000}"/>
    <cellStyle name="Percent 2 6" xfId="15202" xr:uid="{00000000-0005-0000-0000-0000A83C0000}"/>
    <cellStyle name="Percent 2 7" xfId="15203" xr:uid="{00000000-0005-0000-0000-0000A93C0000}"/>
    <cellStyle name="Percent 2 7 2" xfId="15204" xr:uid="{00000000-0005-0000-0000-0000AA3C0000}"/>
    <cellStyle name="Percent 2 7 2 2" xfId="15205" xr:uid="{00000000-0005-0000-0000-0000AB3C0000}"/>
    <cellStyle name="Percent 2 7 2 2 2" xfId="15206" xr:uid="{00000000-0005-0000-0000-0000AC3C0000}"/>
    <cellStyle name="Percent 2 7 2 3" xfId="15207" xr:uid="{00000000-0005-0000-0000-0000AD3C0000}"/>
    <cellStyle name="Percent 2 7 3" xfId="15208" xr:uid="{00000000-0005-0000-0000-0000AE3C0000}"/>
    <cellStyle name="Percent 2 7 3 2" xfId="15209" xr:uid="{00000000-0005-0000-0000-0000AF3C0000}"/>
    <cellStyle name="Percent 2 7 4" xfId="15210" xr:uid="{00000000-0005-0000-0000-0000B03C0000}"/>
    <cellStyle name="Percent 20" xfId="15690" xr:uid="{00000000-0005-0000-0000-0000B13C0000}"/>
    <cellStyle name="Percent 21" xfId="15691" xr:uid="{00000000-0005-0000-0000-0000B23C0000}"/>
    <cellStyle name="Percent 22" xfId="15692" xr:uid="{00000000-0005-0000-0000-0000B33C0000}"/>
    <cellStyle name="Percent 23" xfId="15693" xr:uid="{00000000-0005-0000-0000-0000B43C0000}"/>
    <cellStyle name="Percent 3" xfId="15211" xr:uid="{00000000-0005-0000-0000-0000B53C0000}"/>
    <cellStyle name="Percent 3 2" xfId="15212" xr:uid="{00000000-0005-0000-0000-0000B63C0000}"/>
    <cellStyle name="Percent 3 2 2" xfId="15645" xr:uid="{00000000-0005-0000-0000-0000B73C0000}"/>
    <cellStyle name="Percent 3 3" xfId="15213" xr:uid="{00000000-0005-0000-0000-0000B83C0000}"/>
    <cellStyle name="Percent 3 3 2" xfId="15214" xr:uid="{00000000-0005-0000-0000-0000B93C0000}"/>
    <cellStyle name="Percent 3 3 2 2" xfId="15215" xr:uid="{00000000-0005-0000-0000-0000BA3C0000}"/>
    <cellStyle name="Percent 3 3 3" xfId="15216" xr:uid="{00000000-0005-0000-0000-0000BB3C0000}"/>
    <cellStyle name="Percent 3 4" xfId="15217" xr:uid="{00000000-0005-0000-0000-0000BC3C0000}"/>
    <cellStyle name="Percent 3 4 2" xfId="15218" xr:uid="{00000000-0005-0000-0000-0000BD3C0000}"/>
    <cellStyle name="Percent 3 5" xfId="15219" xr:uid="{00000000-0005-0000-0000-0000BE3C0000}"/>
    <cellStyle name="Percent 3 6" xfId="15220" xr:uid="{00000000-0005-0000-0000-0000BF3C0000}"/>
    <cellStyle name="Percent 3 7" xfId="15644" xr:uid="{00000000-0005-0000-0000-0000C03C0000}"/>
    <cellStyle name="Percent 4" xfId="15221" xr:uid="{00000000-0005-0000-0000-0000C13C0000}"/>
    <cellStyle name="Percent 4 2" xfId="15222" xr:uid="{00000000-0005-0000-0000-0000C23C0000}"/>
    <cellStyle name="Percent 4 2 2" xfId="15223" xr:uid="{00000000-0005-0000-0000-0000C33C0000}"/>
    <cellStyle name="Percent 4 2 2 2" xfId="15224" xr:uid="{00000000-0005-0000-0000-0000C43C0000}"/>
    <cellStyle name="Percent 4 2 2 3" xfId="15520" xr:uid="{00000000-0005-0000-0000-0000C53C0000}"/>
    <cellStyle name="Percent 4 2 3" xfId="15225" xr:uid="{00000000-0005-0000-0000-0000C63C0000}"/>
    <cellStyle name="Percent 4 3" xfId="15226" xr:uid="{00000000-0005-0000-0000-0000C73C0000}"/>
    <cellStyle name="Percent 4 3 2" xfId="15227" xr:uid="{00000000-0005-0000-0000-0000C83C0000}"/>
    <cellStyle name="Percent 4 3 3" xfId="15521" xr:uid="{00000000-0005-0000-0000-0000C93C0000}"/>
    <cellStyle name="Percent 4 4" xfId="15228" xr:uid="{00000000-0005-0000-0000-0000CA3C0000}"/>
    <cellStyle name="Percent 5" xfId="15229" xr:uid="{00000000-0005-0000-0000-0000CB3C0000}"/>
    <cellStyle name="Percent 5 2" xfId="15230" xr:uid="{00000000-0005-0000-0000-0000CC3C0000}"/>
    <cellStyle name="Percent 5 2 2" xfId="15231" xr:uid="{00000000-0005-0000-0000-0000CD3C0000}"/>
    <cellStyle name="Percent 5 2 2 2" xfId="15232" xr:uid="{00000000-0005-0000-0000-0000CE3C0000}"/>
    <cellStyle name="Percent 5 2 3" xfId="15233" xr:uid="{00000000-0005-0000-0000-0000CF3C0000}"/>
    <cellStyle name="Percent 5 3" xfId="15234" xr:uid="{00000000-0005-0000-0000-0000D03C0000}"/>
    <cellStyle name="Percent 5 3 2" xfId="15235" xr:uid="{00000000-0005-0000-0000-0000D13C0000}"/>
    <cellStyle name="Percent 5 4" xfId="15236" xr:uid="{00000000-0005-0000-0000-0000D23C0000}"/>
    <cellStyle name="Percent 6" xfId="15237" xr:uid="{00000000-0005-0000-0000-0000D33C0000}"/>
    <cellStyle name="Percent 6 2" xfId="15238" xr:uid="{00000000-0005-0000-0000-0000D43C0000}"/>
    <cellStyle name="Percent 6 3" xfId="15239" xr:uid="{00000000-0005-0000-0000-0000D53C0000}"/>
    <cellStyle name="Percent 6 3 2" xfId="15240" xr:uid="{00000000-0005-0000-0000-0000D63C0000}"/>
    <cellStyle name="Percent 6 4" xfId="15241" xr:uid="{00000000-0005-0000-0000-0000D73C0000}"/>
    <cellStyle name="Percent 7" xfId="15242" xr:uid="{00000000-0005-0000-0000-0000D83C0000}"/>
    <cellStyle name="Percent 7 2" xfId="15243" xr:uid="{00000000-0005-0000-0000-0000D93C0000}"/>
    <cellStyle name="Percent 8" xfId="15244" xr:uid="{00000000-0005-0000-0000-0000DA3C0000}"/>
    <cellStyle name="Percent 9" xfId="15245" xr:uid="{00000000-0005-0000-0000-0000DB3C0000}"/>
    <cellStyle name="Percent 9 2" xfId="15246" xr:uid="{00000000-0005-0000-0000-0000DC3C0000}"/>
    <cellStyle name="Periode" xfId="15522" xr:uid="{00000000-0005-0000-0000-0000DD3C0000}"/>
    <cellStyle name="PrePop Currency (0)" xfId="15523" xr:uid="{00000000-0005-0000-0000-0000DE3C0000}"/>
    <cellStyle name="PrePop Currency (2)" xfId="15524" xr:uid="{00000000-0005-0000-0000-0000DF3C0000}"/>
    <cellStyle name="PrePop Units (0)" xfId="15525" xr:uid="{00000000-0005-0000-0000-0000E03C0000}"/>
    <cellStyle name="PrePop Units (1)" xfId="15526" xr:uid="{00000000-0005-0000-0000-0000E13C0000}"/>
    <cellStyle name="PrePop Units (2)" xfId="15527" xr:uid="{00000000-0005-0000-0000-0000E23C0000}"/>
    <cellStyle name="PSChar" xfId="15528" xr:uid="{00000000-0005-0000-0000-0000E33C0000}"/>
    <cellStyle name="PSDate" xfId="15529" xr:uid="{00000000-0005-0000-0000-0000E43C0000}"/>
    <cellStyle name="PSDec" xfId="15530" xr:uid="{00000000-0005-0000-0000-0000E53C0000}"/>
    <cellStyle name="PSHeading" xfId="15531" xr:uid="{00000000-0005-0000-0000-0000E63C0000}"/>
    <cellStyle name="PSInt" xfId="15532" xr:uid="{00000000-0005-0000-0000-0000E73C0000}"/>
    <cellStyle name="PSSpacer" xfId="15533" xr:uid="{00000000-0005-0000-0000-0000E83C0000}"/>
    <cellStyle name="PwC" xfId="15534" xr:uid="{00000000-0005-0000-0000-0000E93C0000}"/>
    <cellStyle name="Region" xfId="15535" xr:uid="{00000000-0005-0000-0000-0000EA3C0000}"/>
    <cellStyle name="Region 2" xfId="15536" xr:uid="{00000000-0005-0000-0000-0000EB3C0000}"/>
    <cellStyle name="rf5" xfId="15646" xr:uid="{00000000-0005-0000-0000-0000EC3C0000}"/>
    <cellStyle name="Rs" xfId="15537" xr:uid="{00000000-0005-0000-0000-0000ED3C0000}"/>
    <cellStyle name="SAPBEXaggData" xfId="15538" xr:uid="{00000000-0005-0000-0000-0000EE3C0000}"/>
    <cellStyle name="SAPBEXaggDataEmph" xfId="15539" xr:uid="{00000000-0005-0000-0000-0000EF3C0000}"/>
    <cellStyle name="SAPBEXaggItem" xfId="15540" xr:uid="{00000000-0005-0000-0000-0000F03C0000}"/>
    <cellStyle name="SAPBEXaggItemX" xfId="15541" xr:uid="{00000000-0005-0000-0000-0000F13C0000}"/>
    <cellStyle name="SAPBEXchaText" xfId="15542" xr:uid="{00000000-0005-0000-0000-0000F23C0000}"/>
    <cellStyle name="SAPBEXexcBad10" xfId="15543" xr:uid="{00000000-0005-0000-0000-0000F33C0000}"/>
    <cellStyle name="SAPBEXexcBad11" xfId="15544" xr:uid="{00000000-0005-0000-0000-0000F43C0000}"/>
    <cellStyle name="SAPBEXexcBad11 2" xfId="15545" xr:uid="{00000000-0005-0000-0000-0000F53C0000}"/>
    <cellStyle name="SAPBEXexcBad7" xfId="15546" xr:uid="{00000000-0005-0000-0000-0000F63C0000}"/>
    <cellStyle name="SAPBEXexcBad8" xfId="15547" xr:uid="{00000000-0005-0000-0000-0000F73C0000}"/>
    <cellStyle name="SAPBEXexcBad9" xfId="15548" xr:uid="{00000000-0005-0000-0000-0000F83C0000}"/>
    <cellStyle name="SAPBEXexcCritical4" xfId="15549" xr:uid="{00000000-0005-0000-0000-0000F93C0000}"/>
    <cellStyle name="SAPBEXexcCritical5" xfId="15550" xr:uid="{00000000-0005-0000-0000-0000FA3C0000}"/>
    <cellStyle name="SAPBEXexcCritical6" xfId="15551" xr:uid="{00000000-0005-0000-0000-0000FB3C0000}"/>
    <cellStyle name="SAPBEXexcGood1" xfId="15552" xr:uid="{00000000-0005-0000-0000-0000FC3C0000}"/>
    <cellStyle name="SAPBEXexcGood2" xfId="15553" xr:uid="{00000000-0005-0000-0000-0000FD3C0000}"/>
    <cellStyle name="SAPBEXexcGood3" xfId="15554" xr:uid="{00000000-0005-0000-0000-0000FE3C0000}"/>
    <cellStyle name="SAPBEXfilterDrill" xfId="15555" xr:uid="{00000000-0005-0000-0000-0000FF3C0000}"/>
    <cellStyle name="SAPBEXfilterItem" xfId="15556" xr:uid="{00000000-0005-0000-0000-0000003D0000}"/>
    <cellStyle name="SAPBEXfilterText" xfId="15557" xr:uid="{00000000-0005-0000-0000-0000013D0000}"/>
    <cellStyle name="SAPBEXformats" xfId="15558" xr:uid="{00000000-0005-0000-0000-0000023D0000}"/>
    <cellStyle name="SAPBEXheaderItem" xfId="15559" xr:uid="{00000000-0005-0000-0000-0000033D0000}"/>
    <cellStyle name="SAPBEXheaderText" xfId="15560" xr:uid="{00000000-0005-0000-0000-0000043D0000}"/>
    <cellStyle name="SAPBEXHLevel0" xfId="15561" xr:uid="{00000000-0005-0000-0000-0000053D0000}"/>
    <cellStyle name="SAPBEXHLevel0X" xfId="15562" xr:uid="{00000000-0005-0000-0000-0000063D0000}"/>
    <cellStyle name="SAPBEXHLevel1" xfId="15563" xr:uid="{00000000-0005-0000-0000-0000073D0000}"/>
    <cellStyle name="SAPBEXHLevel1X" xfId="15564" xr:uid="{00000000-0005-0000-0000-0000083D0000}"/>
    <cellStyle name="SAPBEXHLevel2" xfId="15565" xr:uid="{00000000-0005-0000-0000-0000093D0000}"/>
    <cellStyle name="SAPBEXHLevel2X" xfId="15566" xr:uid="{00000000-0005-0000-0000-00000A3D0000}"/>
    <cellStyle name="SAPBEXHLevel3" xfId="15567" xr:uid="{00000000-0005-0000-0000-00000B3D0000}"/>
    <cellStyle name="SAPBEXHLevel3X" xfId="15568" xr:uid="{00000000-0005-0000-0000-00000C3D0000}"/>
    <cellStyle name="SAPBEXresData" xfId="15569" xr:uid="{00000000-0005-0000-0000-00000D3D0000}"/>
    <cellStyle name="SAPBEXresDataEmph" xfId="15570" xr:uid="{00000000-0005-0000-0000-00000E3D0000}"/>
    <cellStyle name="SAPBEXresItem" xfId="15571" xr:uid="{00000000-0005-0000-0000-00000F3D0000}"/>
    <cellStyle name="SAPBEXresItemX" xfId="15572" xr:uid="{00000000-0005-0000-0000-0000103D0000}"/>
    <cellStyle name="SAPBEXresItemX 2" xfId="15573" xr:uid="{00000000-0005-0000-0000-0000113D0000}"/>
    <cellStyle name="SAPBEXstdData" xfId="15574" xr:uid="{00000000-0005-0000-0000-0000123D0000}"/>
    <cellStyle name="SAPBEXstdDataEmph" xfId="15575" xr:uid="{00000000-0005-0000-0000-0000133D0000}"/>
    <cellStyle name="SAPBEXstdDataEmph1" xfId="15576" xr:uid="{00000000-0005-0000-0000-0000143D0000}"/>
    <cellStyle name="SAPBEXstdItem" xfId="15577" xr:uid="{00000000-0005-0000-0000-0000153D0000}"/>
    <cellStyle name="SAPBEXstdItem1" xfId="15578" xr:uid="{00000000-0005-0000-0000-0000163D0000}"/>
    <cellStyle name="SAPBEXstdItemX" xfId="15579" xr:uid="{00000000-0005-0000-0000-0000173D0000}"/>
    <cellStyle name="SAPBEXstdItemX 2" xfId="15580" xr:uid="{00000000-0005-0000-0000-0000183D0000}"/>
    <cellStyle name="SAPBEXtitle" xfId="15581" xr:uid="{00000000-0005-0000-0000-0000193D0000}"/>
    <cellStyle name="SAPBEXundefined" xfId="15582" xr:uid="{00000000-0005-0000-0000-00001A3D0000}"/>
    <cellStyle name="SAPOutput" xfId="15583" xr:uid="{00000000-0005-0000-0000-00001B3D0000}"/>
    <cellStyle name="Seite" xfId="15584" xr:uid="{00000000-0005-0000-0000-00001C3D0000}"/>
    <cellStyle name="Standard_01" xfId="15585" xr:uid="{00000000-0005-0000-0000-00001D3D0000}"/>
    <cellStyle name="Sterling" xfId="15586" xr:uid="{00000000-0005-0000-0000-00001E3D0000}"/>
    <cellStyle name="STYL1 - Style1" xfId="15587" xr:uid="{00000000-0005-0000-0000-00001F3D0000}"/>
    <cellStyle name="Style 1" xfId="15247" xr:uid="{00000000-0005-0000-0000-0000203D0000}"/>
    <cellStyle name="Style 1 2" xfId="15248" xr:uid="{00000000-0005-0000-0000-0000213D0000}"/>
    <cellStyle name="Style 1 3" xfId="15249" xr:uid="{00000000-0005-0000-0000-0000223D0000}"/>
    <cellStyle name="Sub-total" xfId="15250" xr:uid="{00000000-0005-0000-0000-0000233D0000}"/>
    <cellStyle name="Sulzer" xfId="15588" xr:uid="{00000000-0005-0000-0000-0000243D0000}"/>
    <cellStyle name="Tabelle Überschrift 10" xfId="15589" xr:uid="{00000000-0005-0000-0000-0000253D0000}"/>
    <cellStyle name="Text" xfId="15590" xr:uid="{00000000-0005-0000-0000-0000263D0000}"/>
    <cellStyle name="Text Indent A" xfId="15591" xr:uid="{00000000-0005-0000-0000-0000273D0000}"/>
    <cellStyle name="Text Indent A 2" xfId="15592" xr:uid="{00000000-0005-0000-0000-0000283D0000}"/>
    <cellStyle name="Text Indent B" xfId="15593" xr:uid="{00000000-0005-0000-0000-0000293D0000}"/>
    <cellStyle name="Text Indent C" xfId="15594" xr:uid="{00000000-0005-0000-0000-00002A3D0000}"/>
    <cellStyle name="þ_x001d_ð'_x000c_ïþ÷_x000c_âþU_x0001_Ó_x0007_©_x000e__x000f__x0001__x0001_" xfId="15595" xr:uid="{00000000-0005-0000-0000-00002B3D0000}"/>
    <cellStyle name="Times New Roman" xfId="15596" xr:uid="{00000000-0005-0000-0000-00002C3D0000}"/>
    <cellStyle name="Times New Roman 2" xfId="15597" xr:uid="{00000000-0005-0000-0000-00002D3D0000}"/>
    <cellStyle name="Title 2" xfId="15649" xr:uid="{00000000-0005-0000-0000-00002E3D0000}"/>
    <cellStyle name="Total 2" xfId="15251" xr:uid="{00000000-0005-0000-0000-00002F3D0000}"/>
    <cellStyle name="Total 2 2" xfId="15252" xr:uid="{00000000-0005-0000-0000-0000303D0000}"/>
    <cellStyle name="Total 3" xfId="15253" xr:uid="{00000000-0005-0000-0000-0000313D0000}"/>
    <cellStyle name="Total 4" xfId="15254" xr:uid="{00000000-0005-0000-0000-0000323D0000}"/>
    <cellStyle name="Total 5" xfId="15255" xr:uid="{00000000-0005-0000-0000-0000333D0000}"/>
    <cellStyle name="UB/PB/KG" xfId="15598" xr:uid="{00000000-0005-0000-0000-0000343D0000}"/>
    <cellStyle name="Undefiniert" xfId="15599" xr:uid="{00000000-0005-0000-0000-0000353D0000}"/>
    <cellStyle name="Values" xfId="15600" xr:uid="{00000000-0005-0000-0000-0000363D0000}"/>
    <cellStyle name="ValuesBKE" xfId="15601" xr:uid="{00000000-0005-0000-0000-0000373D0000}"/>
    <cellStyle name="Währung [0]_5.4c" xfId="15602" xr:uid="{00000000-0005-0000-0000-0000383D0000}"/>
    <cellStyle name="Währung_5.4c" xfId="15603" xr:uid="{00000000-0005-0000-0000-0000393D0000}"/>
    <cellStyle name="Warning Text 2" xfId="15256" xr:uid="{00000000-0005-0000-0000-00003A3D0000}"/>
    <cellStyle name="Warning Text 2 2" xfId="15257" xr:uid="{00000000-0005-0000-0000-00003B3D0000}"/>
    <cellStyle name="Warning Text 3" xfId="15258" xr:uid="{00000000-0005-0000-0000-00003C3D0000}"/>
    <cellStyle name="Warning Text 4" xfId="15259" xr:uid="{00000000-0005-0000-0000-00003D3D0000}"/>
    <cellStyle name="Warning Text 5" xfId="15260" xr:uid="{00000000-0005-0000-0000-00003E3D0000}"/>
    <cellStyle name="ZSAPBEXsubtitle" xfId="15604" xr:uid="{00000000-0005-0000-0000-00003F3D0000}"/>
    <cellStyle name="ZSAPBEXsubtitle 2" xfId="15605" xr:uid="{00000000-0005-0000-0000-0000403D0000}"/>
    <cellStyle name="뷭?_BOOKSHIP_ 인원 " xfId="15606" xr:uid="{00000000-0005-0000-0000-0000413D0000}"/>
    <cellStyle name="쉼표 [0]_Glovis_2010 Opening_Cons Package_v.2" xfId="15607" xr:uid="{00000000-0005-0000-0000-0000423D0000}"/>
    <cellStyle name="쉼표_Std.cost Adj." xfId="15608" xr:uid="{00000000-0005-0000-0000-0000433D0000}"/>
    <cellStyle name="콤마 [0]_ 비목별 월별기술 " xfId="15609" xr:uid="{00000000-0005-0000-0000-0000443D0000}"/>
    <cellStyle name="콤마_ 비목별 월별기술 " xfId="15610" xr:uid="{00000000-0005-0000-0000-0000453D0000}"/>
    <cellStyle name="통화 [0]_ 비목별 월별기술 " xfId="15611" xr:uid="{00000000-0005-0000-0000-0000463D0000}"/>
    <cellStyle name="통화_ 비목별 월별기술 " xfId="15612" xr:uid="{00000000-0005-0000-0000-0000473D0000}"/>
    <cellStyle name="표준_ 1-3 " xfId="15613" xr:uid="{00000000-0005-0000-0000-0000483D0000}"/>
    <cellStyle name="桁区切り [0.00]_laroux" xfId="15614" xr:uid="{00000000-0005-0000-0000-0000493D0000}"/>
    <cellStyle name="桁区切り_laroux" xfId="15615" xr:uid="{00000000-0005-0000-0000-00004A3D0000}"/>
    <cellStyle name="標準_94物件" xfId="15616" xr:uid="{00000000-0005-0000-0000-00004B3D0000}"/>
    <cellStyle name="通貨 [0.00]_laroux" xfId="15617" xr:uid="{00000000-0005-0000-0000-00004C3D0000}"/>
    <cellStyle name="通貨_laroux" xfId="15618" xr:uid="{00000000-0005-0000-0000-00004D3D0000}"/>
  </cellStyles>
  <dxfs count="5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00B05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wrapText="1"/>
    </dxf>
    <dxf>
      <alignment wrapText="1"/>
    </dxf>
    <dxf>
      <alignment vertical="center"/>
    </dxf>
    <dxf>
      <alignment vertical="center"/>
    </dxf>
    <dxf>
      <alignment horizontal="center"/>
    </dxf>
    <dxf>
      <alignment horizontal="center"/>
    </dxf>
    <dxf>
      <alignment vertical="center"/>
    </dxf>
    <dxf>
      <alignment horizontal="center"/>
    </dxf>
    <dxf>
      <alignment wrapText="1"/>
    </dxf>
    <dxf>
      <numFmt numFmtId="173" formatCode="_ * #,##0_ ;_ * \-#,##0_ ;_ * &quot;-&quot;??_ ;_ @_ "/>
    </dxf>
    <dxf>
      <numFmt numFmtId="173" formatCode="_ * #,##0_ ;_ * \-#,##0_ ;_ * &quot;-&quot;??_ ;_ @_ "/>
    </dxf>
    <dxf>
      <alignment wrapText="1"/>
    </dxf>
    <dxf>
      <alignment wrapText="1"/>
    </dxf>
    <dxf>
      <alignment vertical="center"/>
    </dxf>
    <dxf>
      <alignment vertical="center"/>
    </dxf>
    <dxf>
      <alignment horizontal="center"/>
    </dxf>
    <dxf>
      <alignment horizontal="center"/>
    </dxf>
    <dxf>
      <alignment vertical="center"/>
    </dxf>
    <dxf>
      <alignment horizontal="center"/>
    </dxf>
    <dxf>
      <alignment wrapText="1"/>
    </dxf>
    <dxf>
      <numFmt numFmtId="173" formatCode="_ * #,##0_ ;_ * \-#,##0_ ;_ * &quot;-&quot;??_ ;_ @_ "/>
    </dxf>
    <dxf>
      <numFmt numFmtId="173" formatCode="_ * #,##0_ ;_ * \-#,##0_ ;_ * &quot;-&quot;??_ ;_ @_ "/>
    </dxf>
  </dxfs>
  <tableStyles count="0" defaultTableStyle="TableStyleMedium2" defaultPivotStyle="PivotStyleLight16"/>
  <colors>
    <mruColors>
      <color rgb="FFFFFF66"/>
      <color rgb="FFFFFF00"/>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63" Type="http://schemas.openxmlformats.org/officeDocument/2006/relationships/pivotCacheDefinition" Target="pivotCache/pivotCacheDefinition1.xml"/><Relationship Id="rId68" Type="http://schemas.openxmlformats.org/officeDocument/2006/relationships/calcChain" Target="calcChain.xml"/><Relationship Id="rId7" Type="http://schemas.openxmlformats.org/officeDocument/2006/relationships/worksheet" Target="worksheets/sheet7.xml"/><Relationship Id="rId71"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externalLink" Target="externalLinks/externalLink12.xml"/><Relationship Id="rId58" Type="http://schemas.openxmlformats.org/officeDocument/2006/relationships/externalLink" Target="externalLinks/externalLink17.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externalLink" Target="externalLinks/externalLink20.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externalLink" Target="externalLinks/externalLink15.xml"/><Relationship Id="rId64" Type="http://schemas.openxmlformats.org/officeDocument/2006/relationships/theme" Target="theme/theme1.xml"/><Relationship Id="rId69"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59" Type="http://schemas.openxmlformats.org/officeDocument/2006/relationships/externalLink" Target="externalLinks/externalLink18.xml"/><Relationship Id="rId67"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13.xml"/><Relationship Id="rId62" Type="http://schemas.openxmlformats.org/officeDocument/2006/relationships/externalLink" Target="externalLinks/externalLink21.xml"/><Relationship Id="rId7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57" Type="http://schemas.openxmlformats.org/officeDocument/2006/relationships/externalLink" Target="externalLinks/externalLink1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externalLink" Target="externalLinks/externalLink11.xml"/><Relationship Id="rId60" Type="http://schemas.openxmlformats.org/officeDocument/2006/relationships/externalLink" Target="externalLinks/externalLink19.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externalLink" Target="externalLinks/externalLink9.xml"/><Relationship Id="rId55" Type="http://schemas.openxmlformats.org/officeDocument/2006/relationships/externalLink" Target="externalLinks/externalLink14.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12</xdr:col>
          <xdr:colOff>38100</xdr:colOff>
          <xdr:row>2</xdr:row>
          <xdr:rowOff>127000</xdr:rowOff>
        </xdr:from>
        <xdr:to>
          <xdr:col>12</xdr:col>
          <xdr:colOff>965200</xdr:colOff>
          <xdr:row>5</xdr:row>
          <xdr:rowOff>19050</xdr:rowOff>
        </xdr:to>
        <xdr:sp macro="" textlink="">
          <xdr:nvSpPr>
            <xdr:cNvPr id="102402" name="Button 2" hidden="1">
              <a:extLst>
                <a:ext uri="{63B3BB69-23CF-44E3-9099-C40C66FF867C}">
                  <a14:compatExt spid="_x0000_s102402"/>
                </a:ext>
                <a:ext uri="{FF2B5EF4-FFF2-40B4-BE49-F238E27FC236}">
                  <a16:creationId xmlns:a16="http://schemas.microsoft.com/office/drawing/2014/main" id="{00000000-0008-0000-1A00-0000029001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ea typeface="Calibri"/>
                  <a:cs typeface="Calibri"/>
                </a:rPr>
                <a:t>Create Report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38100</xdr:colOff>
          <xdr:row>2</xdr:row>
          <xdr:rowOff>127000</xdr:rowOff>
        </xdr:from>
        <xdr:to>
          <xdr:col>12</xdr:col>
          <xdr:colOff>965200</xdr:colOff>
          <xdr:row>5</xdr:row>
          <xdr:rowOff>19050</xdr:rowOff>
        </xdr:to>
        <xdr:sp macro="" textlink="">
          <xdr:nvSpPr>
            <xdr:cNvPr id="102403" name="Button 3" hidden="1">
              <a:extLst>
                <a:ext uri="{63B3BB69-23CF-44E3-9099-C40C66FF867C}">
                  <a14:compatExt spid="_x0000_s102403"/>
                </a:ext>
                <a:ext uri="{FF2B5EF4-FFF2-40B4-BE49-F238E27FC236}">
                  <a16:creationId xmlns:a16="http://schemas.microsoft.com/office/drawing/2014/main" id="{00000000-0008-0000-1A00-0000039001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ea typeface="Calibri"/>
                  <a:cs typeface="Calibri"/>
                </a:rPr>
                <a:t>Create Report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38100</xdr:colOff>
          <xdr:row>2</xdr:row>
          <xdr:rowOff>127000</xdr:rowOff>
        </xdr:from>
        <xdr:to>
          <xdr:col>12</xdr:col>
          <xdr:colOff>965200</xdr:colOff>
          <xdr:row>5</xdr:row>
          <xdr:rowOff>19050</xdr:rowOff>
        </xdr:to>
        <xdr:sp macro="" textlink="">
          <xdr:nvSpPr>
            <xdr:cNvPr id="102404" name="Button 4" hidden="1">
              <a:extLst>
                <a:ext uri="{63B3BB69-23CF-44E3-9099-C40C66FF867C}">
                  <a14:compatExt spid="_x0000_s102404"/>
                </a:ext>
                <a:ext uri="{FF2B5EF4-FFF2-40B4-BE49-F238E27FC236}">
                  <a16:creationId xmlns:a16="http://schemas.microsoft.com/office/drawing/2014/main" id="{00000000-0008-0000-1A00-0000049001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ea typeface="Calibri"/>
                  <a:cs typeface="Calibri"/>
                </a:rPr>
                <a:t>Create Report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38100</xdr:colOff>
          <xdr:row>2</xdr:row>
          <xdr:rowOff>127000</xdr:rowOff>
        </xdr:from>
        <xdr:to>
          <xdr:col>12</xdr:col>
          <xdr:colOff>965200</xdr:colOff>
          <xdr:row>5</xdr:row>
          <xdr:rowOff>19050</xdr:rowOff>
        </xdr:to>
        <xdr:sp macro="" textlink="">
          <xdr:nvSpPr>
            <xdr:cNvPr id="102405" name="Button 5" hidden="1">
              <a:extLst>
                <a:ext uri="{63B3BB69-23CF-44E3-9099-C40C66FF867C}">
                  <a14:compatExt spid="_x0000_s102405"/>
                </a:ext>
                <a:ext uri="{FF2B5EF4-FFF2-40B4-BE49-F238E27FC236}">
                  <a16:creationId xmlns:a16="http://schemas.microsoft.com/office/drawing/2014/main" id="{00000000-0008-0000-1A00-0000059001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ea typeface="Calibri"/>
                  <a:cs typeface="Calibri"/>
                </a:rPr>
                <a:t>Create Report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38100</xdr:colOff>
          <xdr:row>2</xdr:row>
          <xdr:rowOff>127000</xdr:rowOff>
        </xdr:from>
        <xdr:to>
          <xdr:col>12</xdr:col>
          <xdr:colOff>965200</xdr:colOff>
          <xdr:row>5</xdr:row>
          <xdr:rowOff>19050</xdr:rowOff>
        </xdr:to>
        <xdr:sp macro="" textlink="">
          <xdr:nvSpPr>
            <xdr:cNvPr id="102406" name="Button 6" hidden="1">
              <a:extLst>
                <a:ext uri="{63B3BB69-23CF-44E3-9099-C40C66FF867C}">
                  <a14:compatExt spid="_x0000_s102406"/>
                </a:ext>
                <a:ext uri="{FF2B5EF4-FFF2-40B4-BE49-F238E27FC236}">
                  <a16:creationId xmlns:a16="http://schemas.microsoft.com/office/drawing/2014/main" id="{00000000-0008-0000-1A00-0000069001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ea typeface="Calibri"/>
                  <a:cs typeface="Calibri"/>
                </a:rPr>
                <a:t>Create Report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38100</xdr:colOff>
          <xdr:row>2</xdr:row>
          <xdr:rowOff>127000</xdr:rowOff>
        </xdr:from>
        <xdr:to>
          <xdr:col>12</xdr:col>
          <xdr:colOff>965200</xdr:colOff>
          <xdr:row>5</xdr:row>
          <xdr:rowOff>19050</xdr:rowOff>
        </xdr:to>
        <xdr:sp macro="" textlink="">
          <xdr:nvSpPr>
            <xdr:cNvPr id="102407" name="Button 7" hidden="1">
              <a:extLst>
                <a:ext uri="{63B3BB69-23CF-44E3-9099-C40C66FF867C}">
                  <a14:compatExt spid="_x0000_s102407"/>
                </a:ext>
                <a:ext uri="{FF2B5EF4-FFF2-40B4-BE49-F238E27FC236}">
                  <a16:creationId xmlns:a16="http://schemas.microsoft.com/office/drawing/2014/main" id="{00000000-0008-0000-1A00-0000079001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ea typeface="Calibri"/>
                  <a:cs typeface="Calibri"/>
                </a:rPr>
                <a:t>Create Report</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gcw\e\MY%20DOCUMENT\Jessa%20Ram%20Khushi%20Ram\JRKR%20%20CMA.%20DATA%2024-11-200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HRIL-SER-NAS01\Accounts\B.Sankararaman$\Documents%20and%20Settings\administrator\Local%20Settings\Temporary%20Internet%20Files\Content.IE5\7C88GHDK\march2002-tax%20account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Documents%20and%20Settings\pradeep.gupta\Local%20Settings\Temporary%20Internet%20Files\OLK3E\Documents%20and%20Settings\N.Srinivasu\Desktop\backup\Flash%202003-04\Balance%20Sheet(Original)\31.12.2002\ConsolSkol31122002-ECBD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Acct-co-ksp\macs\1200\srb_b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abmblrnas\Audit%20Files\Rajarshi\STAT%20AUDIT%202004%20-%202005\KPMG-Schedule-CBL-Final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F'06\Feb%2006\Creditors%20Details_Dec.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WINDOWS\TEMP\VSAT98-99fina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Rajesh\d\oldbackup\nilesh\cy0001\misc.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Nexus-586\cherry_c\kumaran\Monthly%20Review%20RM\Monthly%20Review%20R&amp;M\r&amp;mreview.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TEMP\MIS-Premises%20on%20Lotus%20Note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VSR-ACC\C\kumaran\Monthly%20Review%20RM\Monthly%20Review%20R&amp;M\r&amp;mreview.xls" TargetMode="External"/></Relationships>
</file>

<file path=xl/externalLinks/_rels/externalLink12.xml.rels><?xml version="1.0" encoding="UTF-8" standalone="yes"?>
<Relationships xmlns="http://schemas.openxmlformats.org/package/2006/relationships"><Relationship Id="rId2" Type="http://schemas.microsoft.com/office/2019/04/relationships/externalLinkLongPath" Target="file:///T:\Clients\Current%20Clients\SABMiller%202008\NRO%20Region\HBL\HBL%20-%20Harayana%20Breweries\Krishna%20work%20papers\Documents%20and%20Settings\N.Srinivasu\Desktop\backup\Flash%202003-04\Balance%20Sheet(Original)\31.12.2002\ConsolSkol31122002-ECBDL.xls?6048F62A" TargetMode="External"/><Relationship Id="rId1" Type="http://schemas.openxmlformats.org/officeDocument/2006/relationships/externalLinkPath" Target="file:///\\6048F62A\ConsolSkol31122002-ECBDL.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SHRIL-SER-NAS01\Accounts\Clients\Arvind%20Clothing%20Limited\March%202002%20Statutory\Final%20Accounts\Final%20Accounts-Arvind%20Clothing%20Limited-Consolidated.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wjnjinpumesh1\Plant%20Data%202008\PO%20Tracking\PO%20tracking%20file\IMP%20REPORT\2008\08August2008\Report\more%20than%201lack%20(Aug%2008).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Server\d\DATA\AUDIT\SERVER\AUDIT%202006-07\Final%20BAlance%20Sheet\Balance%20sheet%202005-06.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ifco1\c\TEMP\MIS-Premises%20on%20Lotus%20Notes.xls" TargetMode="External"/></Relationships>
</file>

<file path=xl/externalLinks/_rels/externalLink17.xml.rels><?xml version="1.0" encoding="UTF-8" standalone="yes"?>
<Relationships xmlns="http://schemas.openxmlformats.org/package/2006/relationships"><Relationship Id="rId2" Type="http://schemas.microsoft.com/office/2019/04/relationships/externalLinkLongPath" Target="file:///\\Fin-001\PGB%20SHARE\DOCUME~1\gaurav\LOCALS~1\Temp\backup\my%20doucument\SAB%20REPORTING\Current_ecbl\Flash%20-03%20-%2004\backup\my%20doucument\SAB%20REPORTING\Current_ecbl\Balance%20Sheet(Original)\31.12.2002\ConsolSkol31122002-ECBDL.xls?9BC1F979" TargetMode="External"/><Relationship Id="rId1" Type="http://schemas.openxmlformats.org/officeDocument/2006/relationships/externalLinkPath" Target="file:///\\9BC1F979\ConsolSkol31122002-ECBDL.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H:\Documents%20and%20Settings\Prasanna.kumar\Local%20Settings\Temporary%20Internet%20Files\OLK51\Documents%20and%20Settings\N.Srinivasu\Desktop\backup\Flash%202003-04\Balance%20Sheet(Original)\31.12.2002\ConsolSkol31122002-ECBDL.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Aifco1\c\WINDOWS\TEMP\VSAT98-99final.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S:\Report%2005-06\Hard%20Close%20-%20Jan%2006\Documents%20and%20Settings\N.Srinivasu\Desktop\backup\Flash%202003-04\Balance%20Sheet(Original)\31.12.2002\ConsolSkol31122002-ECBDL.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F:\Documents%20and%20Settings\ashishv\Desktop\JUne%2005%20Files\Mastek-Accounts_June%202005%20with%20dividen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AYMENT"/>
      <sheetName val="DSCR"/>
      <sheetName val="PROJECT REPORT"/>
      <sheetName val="CMA DATA"/>
    </sheetNames>
    <sheetDataSet>
      <sheetData sheetId="0" refreshError="1"/>
      <sheetData sheetId="1" refreshError="1"/>
      <sheetData sheetId="2" refreshError="1"/>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
      <sheetName val="bs"/>
      <sheetName val="sch 5"/>
      <sheetName val=" BS-sch 1-4"/>
      <sheetName val="BS-sch 6 &amp; 7"/>
      <sheetName val="BS-sch 8 &amp; 9"/>
      <sheetName val="PL-sch 10, 11 &amp; 12"/>
      <sheetName val="PL-sch 13, 14 &amp; 15"/>
      <sheetName val="GP Margin"/>
      <sheetName val="TRIAL BALANCE"/>
      <sheetName val="Clause 12 (b)"/>
      <sheetName val="pl-excl"/>
      <sheetName val="pl-incl"/>
      <sheetName val="downlo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P &amp; L"/>
      <sheetName val="SHARE CAPITAL"/>
      <sheetName val="R &amp; s"/>
      <sheetName val="Res &amp; surplus"/>
      <sheetName val="SEC LOAN "/>
      <sheetName val="UN-SEC.LOAN"/>
      <sheetName val="Fixed Assets"/>
      <sheetName val="INVESTMENT"/>
      <sheetName val="INVENTORY"/>
      <sheetName val="DEBTORS"/>
      <sheetName val="CASHBANK"/>
      <sheetName val="LOANS-ADV"/>
      <sheetName val="LIABILITIES"/>
      <sheetName val="PROVISION"/>
      <sheetName val="OTHER INC."/>
      <sheetName val="Cons"/>
      <sheetName val="FinishedTraded Goods"/>
      <sheetName val="EXPENSES"/>
      <sheetName val="Int &amp; Fin chgs"/>
      <sheetName val="Extord-schedule"/>
      <sheetName val="Interunit"/>
      <sheetName val="Purchases"/>
      <sheetName val="CF"/>
      <sheetName val="Overview"/>
      <sheetName val="Lookups"/>
      <sheetName val="gen ledger data"/>
      <sheetName val="Original format"/>
      <sheetName val="Details"/>
      <sheetName val="E755 Annex"/>
      <sheetName val="S.4.3_SAP Dump"/>
      <sheetName val="E1 Invoice"/>
      <sheetName val="Data"/>
      <sheetName val="curlocal"/>
      <sheetName val="Setup"/>
      <sheetName val="Current assets"/>
      <sheetName val="Current liabilities"/>
      <sheetName val="Deferred tax"/>
      <sheetName val="Dividends"/>
      <sheetName val="Employment of capital"/>
      <sheetName val="EVA"/>
      <sheetName val="Country"/>
      <sheetName val="Income"/>
      <sheetName val="Long Term Borrowings"/>
      <sheetName val="Minorities"/>
      <sheetName val="FA LB"/>
      <sheetName val="Taxation"/>
      <sheetName val="Working capital"/>
      <sheetName val="Basic Details"/>
      <sheetName val="BS Groupings"/>
      <sheetName val="PL Groupings"/>
      <sheetName val="Groupings BS"/>
      <sheetName val="DEC PIVOT"/>
      <sheetName val="Op Plan Sales"/>
      <sheetName val="Currency"/>
      <sheetName val="DropDown"/>
      <sheetName val="Non-Statistical Sampling"/>
      <sheetName val="Budd Lanner Split"/>
      <sheetName val="HIGHLIGHTS"/>
      <sheetName val="STOCK VALUEMay03"/>
      <sheetName val="Control"/>
      <sheetName val="405"/>
      <sheetName val="427"/>
      <sheetName val="403"/>
      <sheetName val="trial (2)"/>
      <sheetName val="P&amp;L"/>
      <sheetName val="LINK GAP"/>
      <sheetName val="SCH4"/>
      <sheetName val="References"/>
      <sheetName val="Charts"/>
      <sheetName val="URD-s"/>
      <sheetName val="Holidays"/>
      <sheetName val="Other notes"/>
      <sheetName val="grootboekrek"/>
      <sheetName val="BS-203"/>
      <sheetName val="ConsolSkol31122002-ECBDL"/>
      <sheetName val="Model"/>
      <sheetName val="PL grp"/>
      <sheetName val="kpmg format"/>
      <sheetName val="cash flow"/>
      <sheetName val="#REF"/>
      <sheetName val="Ann -1"/>
      <sheetName val="Co.26 Unfinished P&amp;E"/>
      <sheetName val="DataFF"/>
      <sheetName val="capex"/>
      <sheetName val="DataInput1"/>
      <sheetName val="AP Example"/>
      <sheetName val="F1"/>
      <sheetName val="F2"/>
      <sheetName val="F3_A$"/>
      <sheetName val="Frontend"/>
      <sheetName val="K1-per"/>
      <sheetName val="K1-med(RM)"/>
      <sheetName val="K1-ppd"/>
      <sheetName val="S2 Chart"/>
      <sheetName val="S3a(A$)"/>
      <sheetName val="S5 Chart"/>
      <sheetName val="S6"/>
      <sheetName val="S7"/>
      <sheetName val="S8"/>
      <sheetName val="S9_A$"/>
      <sheetName val="S"/>
      <sheetName val="S2_A$"/>
      <sheetName val="exp-m"/>
      <sheetName val="pcQueryData"/>
      <sheetName val="Schedules"/>
      <sheetName val="BS-P&amp;L"/>
      <sheetName val="Cntmrs-Recruit"/>
      <sheetName val="Adm97"/>
      <sheetName val="130-UNIDADES"/>
      <sheetName val="Sheet1"/>
      <sheetName val="Apr 08 to Mar 09"/>
      <sheetName val="Expense Budget_NOV"/>
      <sheetName val="CSCCincSKR"/>
      <sheetName val="Proforma"/>
      <sheetName val="WGE P&amp;E"/>
      <sheetName val="Accrual Nov'05"/>
      <sheetName val="Income Statement"/>
      <sheetName val="Assum"/>
      <sheetName val="Debt"/>
      <sheetName val="Sum"/>
      <sheetName val="Cover"/>
      <sheetName val="MoCF"/>
      <sheetName val="Query SS 1_805"/>
      <sheetName val="Cochin Invoice File"/>
      <sheetName val="STPI November 08"/>
      <sheetName val="BS - L+OE"/>
      <sheetName val="Annexure 3A"/>
      <sheetName val="CRITERIA1"/>
      <sheetName val="Financials"/>
      <sheetName val="BALANCE_SHEET"/>
      <sheetName val="P_&amp;_L"/>
      <sheetName val="SHARE_CAPITAL"/>
      <sheetName val="R_&amp;_s"/>
      <sheetName val="Res_&amp;_surplus"/>
      <sheetName val="SEC_LOAN_"/>
      <sheetName val="UN-SEC_LOAN"/>
      <sheetName val="Fixed_Assets"/>
      <sheetName val="OTHER_INC_"/>
      <sheetName val="FinishedTraded_Goods"/>
      <sheetName val="Int_&amp;_Fin_chgs"/>
      <sheetName val="gen_ledger_data"/>
      <sheetName val="Original_format"/>
      <sheetName val="Basic_Details"/>
      <sheetName val="BS_Groupings"/>
      <sheetName val="PL_Groupings"/>
      <sheetName val="S_4_3_SAP_Dump"/>
      <sheetName val="E755_Annex"/>
      <sheetName val="Current_assets"/>
      <sheetName val="Current_liabilities"/>
      <sheetName val="Deferred_tax"/>
      <sheetName val="Employment_of_capital"/>
      <sheetName val="Long_Term_Borrowings"/>
      <sheetName val="FA_LB"/>
      <sheetName val="Working_capital"/>
      <sheetName val="Non-Statistical_Sampling"/>
      <sheetName val="E1_Invoice"/>
      <sheetName val="Groupings_BS"/>
      <sheetName val="DEC_PIVOT"/>
      <sheetName val="Op_Plan_Sales"/>
      <sheetName val="Budd_Lanner_Split"/>
      <sheetName val="STOCK_VALUEMay03"/>
      <sheetName val="WGE_P&amp;E"/>
      <sheetName val="Apr_08_to_Mar_09"/>
      <sheetName val="Expense_Budget_NOV"/>
      <sheetName val="PL_grp"/>
      <sheetName val="kpmg_format"/>
      <sheetName val="cash_flow"/>
      <sheetName val="trial_(2)"/>
      <sheetName val="LINK_GAP"/>
      <sheetName val="Query_SS_1_805"/>
      <sheetName val="Accrual_Nov'05"/>
      <sheetName val="CWIP"/>
      <sheetName val="Purchase Order"/>
      <sheetName val="Opening"/>
      <sheetName val="DepRate"/>
      <sheetName val="FORM-16"/>
      <sheetName val="Summary"/>
      <sheetName val="TPM"/>
      <sheetName val="Brand &amp; CC list"/>
      <sheetName val="Market list"/>
      <sheetName val="BALANCE_SHEET1"/>
      <sheetName val="P_&amp;_L1"/>
      <sheetName val="SHARE_CAPITAL1"/>
      <sheetName val="R_&amp;_s1"/>
      <sheetName val="Res_&amp;_surplus1"/>
      <sheetName val="SEC_LOAN_1"/>
      <sheetName val="UN-SEC_LOAN1"/>
      <sheetName val="Fixed_Assets1"/>
      <sheetName val="OTHER_INC_1"/>
      <sheetName val="FinishedTraded_Goods1"/>
      <sheetName val="Int_&amp;_Fin_chgs1"/>
      <sheetName val="gen_ledger_data1"/>
      <sheetName val="S_4_3_SAP_Dump1"/>
      <sheetName val="Groupings_BS1"/>
      <sheetName val="DEC_PIVOT1"/>
      <sheetName val="Op_Plan_Sales1"/>
      <sheetName val="E1_Invoice1"/>
      <sheetName val="E755_Annex1"/>
      <sheetName val="Current_assets1"/>
      <sheetName val="Current_liabilities1"/>
      <sheetName val="Deferred_tax1"/>
      <sheetName val="Employment_of_capital1"/>
      <sheetName val="Long_Term_Borrowings1"/>
      <sheetName val="FA_LB1"/>
      <sheetName val="Working_capital1"/>
      <sheetName val="Basic_Details1"/>
      <sheetName val="BS_Groupings1"/>
      <sheetName val="PL_Groupings1"/>
      <sheetName val="Original_format1"/>
      <sheetName val="Non-Statistical_Sampling1"/>
      <sheetName val="BALANCE_SHEET2"/>
      <sheetName val="P_&amp;_L2"/>
      <sheetName val="SHARE_CAPITAL2"/>
      <sheetName val="R_&amp;_s2"/>
      <sheetName val="Res_&amp;_surplus2"/>
      <sheetName val="SEC_LOAN_2"/>
      <sheetName val="UN-SEC_LOAN2"/>
      <sheetName val="Fixed_Assets2"/>
      <sheetName val="OTHER_INC_2"/>
      <sheetName val="FinishedTraded_Goods2"/>
      <sheetName val="Int_&amp;_Fin_chgs2"/>
      <sheetName val="gen_ledger_data2"/>
      <sheetName val="S_4_3_SAP_Dump2"/>
      <sheetName val="Groupings_BS2"/>
      <sheetName val="DEC_PIVOT2"/>
      <sheetName val="Op_Plan_Sales2"/>
      <sheetName val="E1_Invoice2"/>
      <sheetName val="E755_Annex2"/>
      <sheetName val="Current_assets2"/>
      <sheetName val="Current_liabilities2"/>
      <sheetName val="Deferred_tax2"/>
      <sheetName val="Employment_of_capital2"/>
      <sheetName val="Long_Term_Borrowings2"/>
      <sheetName val="FA_LB2"/>
      <sheetName val="Working_capital2"/>
      <sheetName val="Basic_Details2"/>
      <sheetName val="BS_Groupings2"/>
      <sheetName val="PL_Groupings2"/>
      <sheetName val="Original_format2"/>
      <sheetName val="Non-Statistical_Sampling2"/>
      <sheetName val="DCF Analysis"/>
      <sheetName val="Con0304"/>
      <sheetName val="Dep"/>
      <sheetName val="DCF"/>
      <sheetName val="trial_(2)1"/>
      <sheetName val="LINK_GAP1"/>
      <sheetName val="trial_(2)2"/>
      <sheetName val="LINK_GAP2"/>
      <sheetName val="CAUSTIC"/>
      <sheetName val="Page 8 "/>
      <sheetName val="Modality Summary"/>
      <sheetName val="Sheet1 (2)"/>
      <sheetName val="Cochin_Invoice_File"/>
      <sheetName val="STPI_November_08"/>
      <sheetName val="BS_-_L+OE"/>
      <sheetName val="Annexure_3A"/>
      <sheetName val="DCF_Analysis"/>
      <sheetName val="A91_97"/>
      <sheetName val="DB"/>
      <sheetName val="Letter"/>
      <sheetName val="Detailed"/>
      <sheetName val="CashFlow"/>
      <sheetName val="TRIAL BALANCE"/>
      <sheetName val="Power &amp; Fuel (S)"/>
      <sheetName val="BS IAS (eur)"/>
      <sheetName val="Val Com4"/>
      <sheetName val="Val Com7"/>
      <sheetName val="BS"/>
      <sheetName val="YTD"/>
      <sheetName val="TB"/>
      <sheetName val="Input schedule"/>
      <sheetName val="200B"/>
      <sheetName val="DEC07 GL DL"/>
      <sheetName val="Simulator Detail"/>
      <sheetName val="lead schs"/>
      <sheetName val="Movement of Mutual Funds"/>
      <sheetName val="15"/>
      <sheetName val="purchase PBC"/>
      <sheetName val="Prices"/>
      <sheetName val="CP-CT1"/>
      <sheetName val="CP-CT2"/>
      <sheetName val="INV-512"/>
      <sheetName val="Basic Resources"/>
      <sheetName val="Sheet2"/>
      <sheetName val="Annex - 8"/>
      <sheetName val="TaxComputn"/>
      <sheetName val="BBRD"/>
      <sheetName val="BBRS"/>
      <sheetName val="BBSR"/>
      <sheetName val="cashbackup"/>
      <sheetName val="BusinessList"/>
      <sheetName val="BPLA"/>
      <sheetName val="BPSR"/>
      <sheetName val="BKPM1"/>
      <sheetName val="BKPM2"/>
      <sheetName val="BPCA"/>
      <sheetName val="Nandan"/>
      <sheetName val="Revenue"/>
      <sheetName val="UBRD"/>
      <sheetName val="UBRS"/>
      <sheetName val="UPLA"/>
      <sheetName val="KPM DT"/>
      <sheetName val="A-3 MODULE"/>
      <sheetName val="SITE-RAMAGUNDAM"/>
      <sheetName val="MD'S RESI"/>
      <sheetName val="JAPANESE ACCM"/>
      <sheetName val="INDIAN GUEST HOUSE"/>
      <sheetName val="ANPARA-SITE "/>
      <sheetName val="Bal_Gr"/>
      <sheetName val="Page 2"/>
      <sheetName val="Balance Sheet "/>
      <sheetName val="old_serial no."/>
      <sheetName val="tot_ass_9697"/>
      <sheetName val="Input Data"/>
      <sheetName val="Sch"/>
      <sheetName val="PROGRAM REV"/>
      <sheetName val="CRITERIA2"/>
      <sheetName val="PAY_DATES"/>
      <sheetName val="CRITERIA3"/>
      <sheetName val="CRITERIA4"/>
      <sheetName val="CRITERIA5"/>
      <sheetName val="CRITERIA6"/>
      <sheetName val="BASIS"/>
      <sheetName val="J1iex"/>
      <sheetName val="A-General"/>
      <sheetName val="FX Rate - Current Month Rates"/>
      <sheetName val="CAMPWISE COLL"/>
      <sheetName val="SMTHKLNE"/>
      <sheetName val="KLHT"/>
      <sheetName val="A"/>
      <sheetName val="BSPL"/>
      <sheetName val="JAN"/>
      <sheetName val="Rentals Real 1"/>
      <sheetName val="XXL_1ST"/>
      <sheetName val="Service Function"/>
      <sheetName val="YTD Data"/>
      <sheetName val="Anlage 1"/>
      <sheetName val="All Components Report"/>
      <sheetName val="Masters"/>
      <sheetName val="Data Center P&amp;L"/>
      <sheetName val="Development"/>
      <sheetName val="IP Business Manpower"/>
      <sheetName val="Festlegungen"/>
      <sheetName val="ALL DATA"/>
      <sheetName val="DCF_VDF"/>
      <sheetName val="PV of Op Leases_VDF"/>
      <sheetName val="Payroll reconciliation"/>
      <sheetName val="Entities"/>
      <sheetName val="2003"/>
      <sheetName val="BY Client &amp; Region Aug"/>
      <sheetName val="T&amp;L"/>
      <sheetName val="EXPL.AGUA"/>
      <sheetName val="DF"/>
      <sheetName val="FORM B _ Oct 2005"/>
      <sheetName val="Oakwood Exp"/>
      <sheetName val="computation"/>
      <sheetName val="Audit"/>
      <sheetName val="EP"/>
      <sheetName val="RES"/>
      <sheetName val="Comp"/>
      <sheetName val="EAW Final Accounts - 99"/>
      <sheetName val="Sch 13 Notes 13-16"/>
      <sheetName val="SCB - Annexure A"/>
      <sheetName val="Annexure I"/>
      <sheetName val="TYPE"/>
      <sheetName val="CVBUH2MONTHLY"/>
      <sheetName val="TT35"/>
      <sheetName val="Sch 7-13"/>
      <sheetName val="GRN-2010"/>
      <sheetName val="BS, PL, Sch 5 to 9"/>
      <sheetName val="HIST - IS"/>
      <sheetName val="depit"/>
      <sheetName val="Locked cell"/>
      <sheetName val="TB trend"/>
      <sheetName val="16.IC-RP list"/>
      <sheetName val="PL"/>
      <sheetName val="RECEIPT"/>
      <sheetName val="Himachal"/>
      <sheetName val="Sheet"/>
      <sheetName val="Quarterly Scrap"/>
      <sheetName val="Raw Mtls."/>
      <sheetName val="WIP"/>
      <sheetName val="Finished Goods"/>
      <sheetName val="Raw Data"/>
      <sheetName val="sheet6"/>
      <sheetName val="ReworkLabour"/>
      <sheetName val="JE10310X"/>
      <sheetName val="BS JUL"/>
      <sheetName val="P&amp;L Summary Page"/>
      <sheetName val="March"/>
      <sheetName val="Definition"/>
      <sheetName val="Exchange"/>
      <sheetName val="PackInformation"/>
      <sheetName val="Co. TB"/>
      <sheetName val="Master"/>
      <sheetName val="Bal.Sht.Sch."/>
      <sheetName val="BALANCE_SHEET3"/>
      <sheetName val="P_&amp;_L3"/>
      <sheetName val="SHARE_CAPITAL3"/>
      <sheetName val="R_&amp;_s3"/>
      <sheetName val="Res_&amp;_surplus3"/>
      <sheetName val="SEC_LOAN_3"/>
      <sheetName val="UN-SEC_LOAN3"/>
      <sheetName val="Fixed_Assets3"/>
      <sheetName val="OTHER_INC_3"/>
      <sheetName val="FinishedTraded_Goods3"/>
      <sheetName val="Int_&amp;_Fin_chgs3"/>
      <sheetName val="gen_ledger_data3"/>
      <sheetName val="Original_format3"/>
      <sheetName val="E755_Annex3"/>
      <sheetName val="S_4_3_SAP_Dump3"/>
      <sheetName val="Basic_Details3"/>
      <sheetName val="BS_Groupings3"/>
      <sheetName val="PL_Groupings3"/>
      <sheetName val="Current_assets3"/>
      <sheetName val="Current_liabilities3"/>
      <sheetName val="Deferred_tax3"/>
      <sheetName val="Employment_of_capital3"/>
      <sheetName val="Long_Term_Borrowings3"/>
      <sheetName val="FA_LB3"/>
      <sheetName val="Working_capital3"/>
      <sheetName val="Non-Statistical_Sampling3"/>
      <sheetName val="E1_Invoice3"/>
      <sheetName val="Groupings_BS3"/>
      <sheetName val="DEC_PIVOT3"/>
      <sheetName val="Op_Plan_Sales3"/>
      <sheetName val="Budd_Lanner_Split1"/>
      <sheetName val="STOCK_VALUEMay031"/>
      <sheetName val="Apr_08_to_Mar_091"/>
      <sheetName val="Expense_Budget_NOV1"/>
      <sheetName val="PL_grp1"/>
      <sheetName val="kpmg_format1"/>
      <sheetName val="cash_flow1"/>
      <sheetName val="trial_(2)3"/>
      <sheetName val="LINK_GAP3"/>
      <sheetName val="WGE_P&amp;E1"/>
      <sheetName val="Accrual_Nov'051"/>
      <sheetName val="Query_SS_1_8051"/>
      <sheetName val="Cochin_Invoice_File1"/>
      <sheetName val="STPI_November_081"/>
      <sheetName val="BS_-_L+OE1"/>
      <sheetName val="Annexure_3A1"/>
      <sheetName val="Purchase_Order"/>
      <sheetName val="Other_notes"/>
      <sheetName val="Brand_&amp;_CC_list"/>
      <sheetName val="Market_list"/>
      <sheetName val="DCF_Analysis1"/>
      <sheetName val="Ann_-1"/>
      <sheetName val="Co_26_Unfinished_P&amp;E"/>
      <sheetName val="AP_Example"/>
      <sheetName val="S2_Chart"/>
      <sheetName val="S5_Chart"/>
      <sheetName val="Income_Statement"/>
      <sheetName val="Page_8_"/>
      <sheetName val="Modality_Summary"/>
      <sheetName val="Sheet1_(2)"/>
      <sheetName val="BS_IAS_(eur)"/>
      <sheetName val="Val_Com4"/>
      <sheetName val="Val_Com7"/>
      <sheetName val="FX_Rate_-_Current_Month_Rates"/>
      <sheetName val="CAMPWISE_COLL"/>
      <sheetName val="BALANCE_SHEET4"/>
      <sheetName val="P_&amp;_L4"/>
      <sheetName val="SHARE_CAPITAL4"/>
      <sheetName val="R_&amp;_s4"/>
      <sheetName val="Res_&amp;_surplus4"/>
      <sheetName val="SEC_LOAN_4"/>
      <sheetName val="UN-SEC_LOAN4"/>
      <sheetName val="Fixed_Assets4"/>
      <sheetName val="OTHER_INC_4"/>
      <sheetName val="FinishedTraded_Goods4"/>
      <sheetName val="Int_&amp;_Fin_chgs4"/>
      <sheetName val="gen_ledger_data4"/>
      <sheetName val="Original_format4"/>
      <sheetName val="E755_Annex4"/>
      <sheetName val="S_4_3_SAP_Dump4"/>
      <sheetName val="Basic_Details4"/>
      <sheetName val="BS_Groupings4"/>
      <sheetName val="PL_Groupings4"/>
      <sheetName val="Current_assets4"/>
      <sheetName val="Current_liabilities4"/>
      <sheetName val="Deferred_tax4"/>
      <sheetName val="Employment_of_capital4"/>
      <sheetName val="Long_Term_Borrowings4"/>
      <sheetName val="FA_LB4"/>
      <sheetName val="Working_capital4"/>
      <sheetName val="Non-Statistical_Sampling4"/>
      <sheetName val="E1_Invoice4"/>
      <sheetName val="Groupings_BS4"/>
      <sheetName val="DEC_PIVOT4"/>
      <sheetName val="Op_Plan_Sales4"/>
      <sheetName val="Budd_Lanner_Split2"/>
      <sheetName val="STOCK_VALUEMay032"/>
      <sheetName val="Apr_08_to_Mar_092"/>
      <sheetName val="Expense_Budget_NOV2"/>
      <sheetName val="PL_grp2"/>
      <sheetName val="kpmg_format2"/>
      <sheetName val="cash_flow2"/>
      <sheetName val="trial_(2)4"/>
      <sheetName val="LINK_GAP4"/>
      <sheetName val="WGE_P&amp;E2"/>
      <sheetName val="Accrual_Nov'052"/>
      <sheetName val="Query_SS_1_8052"/>
      <sheetName val="Cochin_Invoice_File2"/>
      <sheetName val="STPI_November_082"/>
      <sheetName val="BS_-_L+OE2"/>
      <sheetName val="Annexure_3A2"/>
      <sheetName val="Purchase_Order1"/>
      <sheetName val="Other_notes1"/>
      <sheetName val="Brand_&amp;_CC_list1"/>
      <sheetName val="Market_list1"/>
      <sheetName val="DCF_Analysis2"/>
      <sheetName val="Ann_-11"/>
      <sheetName val="Co_26_Unfinished_P&amp;E1"/>
      <sheetName val="AP_Example1"/>
      <sheetName val="S2_Chart1"/>
      <sheetName val="S5_Chart1"/>
      <sheetName val="Income_Statement1"/>
      <sheetName val="Page_8_1"/>
      <sheetName val="Modality_Summary1"/>
      <sheetName val="Sheet1_(2)1"/>
      <sheetName val="BS_IAS_(eur)1"/>
      <sheetName val="Val_Com41"/>
      <sheetName val="Val_Com71"/>
      <sheetName val="FX_Rate_-_Current_Month_Rates1"/>
      <sheetName val="CAMPWISE_COLL1"/>
      <sheetName val="Account balances"/>
      <sheetName val="Struktur"/>
      <sheetName val="ETC Plant Cost"/>
      <sheetName val="Pending settlements"/>
      <sheetName val="Input"/>
      <sheetName val="Criteria"/>
      <sheetName val="DC Actual"/>
      <sheetName val="DC PLan"/>
      <sheetName val="B_S"/>
      <sheetName val="Project Ignite"/>
      <sheetName val="Multiples output"/>
      <sheetName val="Profitability stats"/>
      <sheetName val="Inputs from PSTN Model"/>
      <sheetName val="DCF Senstivities"/>
      <sheetName val="Grey cloth outsource"/>
      <sheetName val="sch 11 thru 15"/>
      <sheetName val="sch 1 thru 6 sans 4"/>
      <sheetName val="deptcodesdec30"/>
      <sheetName val="R+d"/>
      <sheetName val="Coding"/>
      <sheetName val="Annx 3"/>
      <sheetName val="it-dep"/>
      <sheetName val="Weekend Allow Jan,10"/>
      <sheetName val="AR Drop Downs"/>
      <sheetName val="Anx-to-Form3AA"/>
      <sheetName val="ACS(1)"/>
      <sheetName val="FAS-C(4)"/>
      <sheetName val="CCTV(old)"/>
      <sheetName val="Complete CWIP Status"/>
      <sheetName val="Setting"/>
      <sheetName val="Inputs"/>
      <sheetName val="Summ"/>
      <sheetName val="TBAL9697 -group wise  sdpl"/>
      <sheetName val="due to from"/>
      <sheetName val="Crédit"/>
      <sheetName val="Vente"/>
      <sheetName val="TAX INCOME"/>
      <sheetName val="14"/>
      <sheetName val="CC &amp; PC"/>
      <sheetName val="3"/>
      <sheetName val="40"/>
      <sheetName val="3901"/>
      <sheetName val="ClientMaster"/>
      <sheetName val="ProjectMaster"/>
      <sheetName val="Add  02-03"/>
      <sheetName val="lov-cspl"/>
      <sheetName val="June 2000"/>
      <sheetName val="7.0 CapEx"/>
      <sheetName val="Rates"/>
      <sheetName val="girder"/>
      <sheetName val="Fill this out first..."/>
      <sheetName val="PL_Input_YTD"/>
      <sheetName val="PL_Input_YTD_P"/>
      <sheetName val="BalanceSheet"/>
      <sheetName val="Procedures"/>
      <sheetName val="deduction"/>
      <sheetName val="addition"/>
      <sheetName val="sep01"/>
      <sheetName val="trail"/>
      <sheetName val="IRR"/>
      <sheetName val="SUM-WDV"/>
      <sheetName val="Jul-02 tb"/>
      <sheetName val="BFNR"/>
      <sheetName val="BIPR"/>
      <sheetName val="Citrix"/>
      <sheetName val="Form"/>
      <sheetName val="Challan"/>
      <sheetName val="grp "/>
      <sheetName val="entitlements"/>
      <sheetName val="KEY INPUTS"/>
      <sheetName val="5A ASSETLIST"/>
      <sheetName val="FF-5"/>
      <sheetName val="MMIP(JU)"/>
      <sheetName val="F-1&amp;F-2"/>
      <sheetName val="Dump"/>
      <sheetName val="PNL"/>
      <sheetName val="plbs"/>
      <sheetName val="NOVEMBER SWAMY ORG-I"/>
      <sheetName val="o_(r)"/>
      <sheetName val="corp_con"/>
      <sheetName val="CY-OS-90-1"/>
      <sheetName val="HVAC1"/>
      <sheetName val="Main"/>
      <sheetName val="gvl"/>
      <sheetName val="??????"/>
      <sheetName val="대리점리스트"/>
      <sheetName val="Validation"/>
      <sheetName val="Disp Table"/>
      <sheetName val="Values"/>
      <sheetName val="SLOC Listing"/>
      <sheetName val="1"/>
      <sheetName val="Code"/>
      <sheetName val="off"/>
      <sheetName val="Summary-PSG"/>
      <sheetName val="환율"/>
      <sheetName val="dealer list"/>
      <sheetName val="February"/>
      <sheetName val="January"/>
      <sheetName val="24100 Accr Liab"/>
      <sheetName val="BS and P&amp;L"/>
      <sheetName val="Directors"/>
      <sheetName val="Parameter"/>
      <sheetName val="3BPA00132-5-3 W plan HVPNL"/>
      <sheetName val="dtxl"/>
      <sheetName val="Key Brd Data"/>
      <sheetName val="Iressa Pat Dyn"/>
      <sheetName val="Exanta Assumptions"/>
      <sheetName val="Sym Assumptions"/>
      <sheetName val="Iressa Assumptions"/>
      <sheetName val="Cerovive Contr"/>
      <sheetName val="Galida Contr"/>
      <sheetName val="Nexium Assumptions"/>
      <sheetName val="Nexium Pat Dyn"/>
      <sheetName val="Crestor Pat Dyn"/>
      <sheetName val="Exanta Pat Dyn"/>
      <sheetName val="Sym Pat Dyn"/>
      <sheetName val="Faslodex Pat Dyn"/>
      <sheetName val="Crestor Assumptions"/>
      <sheetName val="Arimidex Pat Dyn"/>
      <sheetName val="Casodex Pat Dyn"/>
      <sheetName val="Zoladex Pat Dyn"/>
      <sheetName val="Seroquel Pat Dyn"/>
      <sheetName val="Nexium Pen Val"/>
      <sheetName val="Brand 4 Contr"/>
      <sheetName val="Brand 1 Pen Val"/>
      <sheetName val="Brand 2 Pen Val"/>
      <sheetName val="Brand 3 Pen Val"/>
      <sheetName val="Brand 4 Pen Val"/>
      <sheetName val="Sh_IT_Main"/>
      <sheetName val="UNIT-II"/>
      <sheetName val="groupcodes"/>
      <sheetName val="PRO AND SALE -APRIL-04-JAN-05"/>
      <sheetName val="SCH F"/>
      <sheetName val="Stammdaten"/>
      <sheetName val="beam-reinft"/>
      <sheetName val="revenues - geographies"/>
      <sheetName val="Parametre"/>
      <sheetName val="Mumbai Revised"/>
      <sheetName val="Total revenue"/>
      <sheetName val="Profit and loss"/>
      <sheetName val="Discounted Cash Flow"/>
      <sheetName val="OPERATING HEAD"/>
      <sheetName val="Overheads"/>
      <sheetName val="Total DTH Forecast"/>
      <sheetName val="Total Distribution Forecast"/>
      <sheetName val="DSM checkbook"/>
      <sheetName val="dwbulk"/>
      <sheetName val="BackupWksht2"/>
      <sheetName val="Excess Premium Settled"/>
      <sheetName val="HIP Premium Working"/>
      <sheetName val="RESULTS"/>
      <sheetName val="4Q R&amp;O-ES"/>
      <sheetName val="LEX AugDR95"/>
      <sheetName val="X rate"/>
      <sheetName val="IC-RP list"/>
      <sheetName val="Monthly Break Up"/>
      <sheetName val="DATA 91-98"/>
      <sheetName val="ecc"/>
      <sheetName val="co.tax"/>
      <sheetName val="Groups"/>
      <sheetName val="Bsheet"/>
      <sheetName val="inv07_08"/>
      <sheetName val="2136"/>
      <sheetName val="Deposits"/>
      <sheetName val="Branch"/>
      <sheetName val="XLR_NoRangeSheet"/>
      <sheetName val="Instruction Sheet"/>
      <sheetName val="IND9899"/>
      <sheetName val="SECTOR"/>
      <sheetName val="August"/>
      <sheetName val="July"/>
      <sheetName val="November"/>
      <sheetName val="Page1"/>
      <sheetName val="Debt Calcs."/>
      <sheetName val="Tickers"/>
      <sheetName val="NXTL"/>
      <sheetName val="Methodology"/>
      <sheetName val="Pro-Forma profile_AVP"/>
      <sheetName val="Power"/>
      <sheetName val="PGGDeal"/>
      <sheetName val="Rate analysis"/>
      <sheetName val="Company"/>
      <sheetName val="drs"/>
      <sheetName val="Assumptions"/>
      <sheetName val="MSU"/>
      <sheetName val="Cost Sheet "/>
      <sheetName val="profit &amp; loss"/>
      <sheetName val="M.G.P-2010"/>
      <sheetName val="new_main_20K"/>
      <sheetName val="Schedules PL"/>
      <sheetName val="Schedules BS"/>
      <sheetName val="E"/>
      <sheetName val="CWIP-detl-AUC"/>
      <sheetName val="NMDC Porf"/>
      <sheetName val="F"/>
      <sheetName val="G"/>
      <sheetName val="DET0900"/>
      <sheetName val="all"/>
      <sheetName val="Annexure to HDFC"/>
      <sheetName val="Read me"/>
      <sheetName val="Worksheet"/>
      <sheetName val="PT Cost Details"/>
      <sheetName val="BS &amp; Sch."/>
      <sheetName val="合成単価作成・-BLDG"/>
      <sheetName val="PREFACE"/>
      <sheetName val="Fixed Assets Top Sheet- Consol"/>
      <sheetName val="spares"/>
      <sheetName val="Schedule"/>
      <sheetName val="IO"/>
      <sheetName val="Sch BS"/>
      <sheetName val="XREF"/>
      <sheetName val="1072"/>
      <sheetName val="list"/>
      <sheetName val="CM"/>
      <sheetName val="MACH&amp;EQUIP "/>
      <sheetName val="MI"/>
      <sheetName val="Notes to cash flow pt. 1"/>
      <sheetName val="Depn chart"/>
      <sheetName val="BS Schedules"/>
      <sheetName val="Cover Page"/>
      <sheetName val="lov-COAct"/>
      <sheetName val="Calculation (2)"/>
      <sheetName val="SCH 10"/>
      <sheetName val="ITEM  STUDY (2)"/>
      <sheetName val="Stryker DIV "/>
      <sheetName val="LTM"/>
      <sheetName val="DropZone"/>
      <sheetName val="Dev"/>
      <sheetName val="Exchange rates"/>
      <sheetName val="VL,NC,MTC"/>
      <sheetName val="Input Param"/>
      <sheetName val="BS India Schedule"/>
      <sheetName val="BS India"/>
      <sheetName val="RM-Summary"/>
      <sheetName val="Bilanz"/>
      <sheetName val="BS Schedule"/>
      <sheetName val="shtLookup"/>
      <sheetName val="Index"/>
      <sheetName val="Outgoing"/>
      <sheetName val="Incoming"/>
      <sheetName val="CM Calc"/>
      <sheetName val="Orders"/>
      <sheetName val="Sales"/>
      <sheetName val="Export"/>
      <sheetName val="INI"/>
      <sheetName val="Output"/>
      <sheetName val="BL-Bud"/>
      <sheetName val="BS-Bud"/>
      <sheetName val="GW-Bud"/>
      <sheetName val="Head Office-Bud"/>
      <sheetName val="MS-Bud"/>
      <sheetName val="PL-Bud"/>
      <sheetName val="TB-Bud"/>
      <sheetName val="TM-Bud"/>
      <sheetName val="YS-Bud"/>
      <sheetName val="Addl.40"/>
      <sheetName val="UK"/>
      <sheetName val="Tables"/>
      <sheetName val="F&amp;B"/>
      <sheetName val="Input Page"/>
      <sheetName val="ICB"/>
      <sheetName val="SEP "/>
      <sheetName val="val"/>
      <sheetName val="Sch_13_Notes_13-16"/>
      <sheetName val="Movement_of_Mutual_Funds"/>
      <sheetName val="purchase_PBC"/>
      <sheetName val="EAW_Final_Accounts_-_99"/>
      <sheetName val="Basic_Resources"/>
      <sheetName val="Balance_Sheet_"/>
      <sheetName val="Input_schedule"/>
      <sheetName val="DEC07_GL_DL"/>
      <sheetName val="Simulator_Detail"/>
      <sheetName val="lead_schs"/>
      <sheetName val="Sch_7-13"/>
      <sheetName val="All_Components_Report"/>
      <sheetName val="BS,_PL,_Sch_5_to_9"/>
      <sheetName val="Rentals_Real_1"/>
      <sheetName val="Quarterly_Scrap"/>
      <sheetName val="Raw_Mtls_"/>
      <sheetName val="Finished_Goods"/>
      <sheetName val="Raw_Data"/>
      <sheetName val="KEY_INPUTS"/>
      <sheetName val="X_rate"/>
      <sheetName val="IC-RP_list"/>
      <sheetName val="Excess_Premium_Settled"/>
      <sheetName val="HIP_Premium_Working"/>
      <sheetName val="KPM_DT"/>
      <sheetName val="Total_revenue"/>
      <sheetName val="Profit_and_loss"/>
      <sheetName val="Annexure_I"/>
      <sheetName val="ALVXXL01"/>
      <sheetName val="KRRPS"/>
      <sheetName val="KRRP"/>
      <sheetName val="KRRPC"/>
      <sheetName val="EMPMAST"/>
      <sheetName val="43b"/>
      <sheetName val="Data Tables"/>
      <sheetName val="EXCH"/>
      <sheetName val="TB9899"/>
      <sheetName val="M4a-1"/>
      <sheetName val="Sheet3"/>
      <sheetName val="EF-Daten"/>
      <sheetName val="compu(format)"/>
      <sheetName val="Parameters"/>
      <sheetName val="SALE&amp;COST"/>
      <sheetName val="WORKINGS"/>
      <sheetName val="Earnings model"/>
      <sheetName val="fcl"/>
      <sheetName val="NOPAT_VDF"/>
      <sheetName val="Invested capital_VDF"/>
      <sheetName val="WACC_VDF"/>
      <sheetName val="Income Statement_VDF"/>
      <sheetName val="MB-05, JU"/>
      <sheetName val="Grouping TB"/>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refreshError="1"/>
      <sheetData sheetId="242" refreshError="1"/>
      <sheetData sheetId="243" refreshError="1"/>
      <sheetData sheetId="244" refreshError="1"/>
      <sheetData sheetId="245"/>
      <sheetData sheetId="246"/>
      <sheetData sheetId="247"/>
      <sheetData sheetId="248"/>
      <sheetData sheetId="249" refreshError="1"/>
      <sheetData sheetId="250" refreshError="1"/>
      <sheetData sheetId="251" refreshError="1"/>
      <sheetData sheetId="252" refreshError="1"/>
      <sheetData sheetId="253"/>
      <sheetData sheetId="254"/>
      <sheetData sheetId="255"/>
      <sheetData sheetId="256"/>
      <sheetData sheetId="257"/>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b 9&amp;10"/>
      <sheetName val="vb 9_10"/>
      <sheetName val="#REF"/>
      <sheetName val="wdr bldg"/>
      <sheetName val="NOTES"/>
      <sheetName val="FUNDFLOW"/>
      <sheetName val="data_Page1_1_1"/>
      <sheetName val="Returns"/>
      <sheetName val="2000"/>
      <sheetName val="SCH4"/>
      <sheetName val="EXPENSES"/>
      <sheetName val="FINAL"/>
      <sheetName val="Cntmrs-Recruit"/>
      <sheetName val="tb"/>
      <sheetName val="mp_rev"/>
      <sheetName val="EngHcGraph"/>
      <sheetName val="Headcount"/>
      <sheetName val="JUN 06 PAY REGISTER"/>
      <sheetName val="tngst1"/>
      <sheetName val="Credit Limits"/>
      <sheetName val="vb_9&amp;10"/>
      <sheetName val="vb_9_10"/>
      <sheetName val="wdr_bldg"/>
      <sheetName val="TRIAL BALANCE"/>
      <sheetName val="department"/>
      <sheetName val="B_S"/>
      <sheetName val="outsourcing b-s"/>
      <sheetName val="Sheet1"/>
      <sheetName val="CRITERIA1"/>
      <sheetName val="summary"/>
      <sheetName val="vb_9&amp;101"/>
      <sheetName val="vb_9_101"/>
      <sheetName val="wdr_bldg1"/>
      <sheetName val="TRIAL_BALANCE"/>
      <sheetName val="Credit_Limits"/>
      <sheetName val="vb_9&amp;102"/>
      <sheetName val="vb_9_102"/>
      <sheetName val="wdr_bldg2"/>
      <sheetName val="TRIAL_BALANCE1"/>
      <sheetName val="Credit_Limits1"/>
      <sheetName val="vb_9&amp;103"/>
      <sheetName val="vb_9_103"/>
      <sheetName val="wdr_bldg3"/>
      <sheetName val="TRIAL_BALANCE2"/>
      <sheetName val="Credit_Limits2"/>
      <sheetName val="Metadata"/>
      <sheetName val="PBCLIST"/>
      <sheetName val="ANX"/>
      <sheetName val="vb_9&amp;104"/>
      <sheetName val="vb_9_104"/>
      <sheetName val="wdr_bldg4"/>
      <sheetName val="TRIAL_BALANCE3"/>
      <sheetName val="Credit_Limits3"/>
      <sheetName val="Region Wise Analysis"/>
      <sheetName val="Manual Inputs"/>
      <sheetName val="Fin Tier List"/>
      <sheetName val="Sheet2"/>
      <sheetName val="Lookups"/>
      <sheetName val="Dept x BU"/>
      <sheetName val="Category"/>
      <sheetName val="_REF"/>
      <sheetName val="Qtrly Contribution &amp; FC"/>
      <sheetName val="Input"/>
      <sheetName val="Inc"/>
      <sheetName val="FitOutConfCentre"/>
      <sheetName val="269T(final)"/>
      <sheetName val="Parameters"/>
      <sheetName val="Dropdown list&amp; Cust Mapping"/>
      <sheetName val="Currency Rate (Oracle)"/>
      <sheetName val="2015-16 Floors"/>
      <sheetName val="tester"/>
      <sheetName val="A"/>
      <sheetName val="Manual Input"/>
      <sheetName val="DIVBUD99"/>
      <sheetName val="Accounts"/>
      <sheetName val="gen ledger data"/>
      <sheetName val="1"/>
      <sheetName val="Rate Analysis"/>
      <sheetName val="Collection"/>
      <sheetName val="ReworkLabour"/>
      <sheetName val="Anx-M"/>
      <sheetName val="90-120"/>
      <sheetName val="R1040"/>
      <sheetName val="TOTCO"/>
      <sheetName val="wip FG"/>
      <sheetName val="CF"/>
      <sheetName val="DF"/>
      <sheetName val="fidelity"/>
      <sheetName val="Assmp"/>
      <sheetName val="BS-R"/>
      <sheetName val="Billing"/>
      <sheetName val="MNP"/>
      <sheetName val="ITT-R"/>
      <sheetName val="sheet6"/>
      <sheetName val="jan'04"/>
      <sheetName val="Shivaji"/>
      <sheetName val="SPT vs PHI"/>
      <sheetName val="P&amp;L Summary Page"/>
      <sheetName val="Design"/>
      <sheetName val="URD-s"/>
      <sheetName val="BLK2"/>
      <sheetName val="BLK3"/>
      <sheetName val="E &amp; R"/>
      <sheetName val="radar"/>
      <sheetName val="UG"/>
      <sheetName val="GROUPWAR98"/>
      <sheetName val="vb_9&amp;105"/>
      <sheetName val="vb_9_105"/>
      <sheetName val="wdr_bldg5"/>
      <sheetName val="TRIAL_BALANCE4"/>
      <sheetName val="Credit_Limits4"/>
      <sheetName val="JUN_06_PAY_REGISTER"/>
      <sheetName val="outsourcing_b-s"/>
      <sheetName val="Region_Wise_Analysis"/>
      <sheetName val="Manual_Inputs"/>
      <sheetName val="Fin_Tier_List"/>
      <sheetName val="Dept_x_BU"/>
      <sheetName val="Qtrly_Contribution_&amp;_FC"/>
      <sheetName val="gen_ledger_data"/>
      <sheetName val="Rate_Analysis"/>
      <sheetName val="SPT_vs_PHI"/>
      <sheetName val="Dropdown_list&amp;_Cust_Mapping"/>
      <sheetName val="2015-16_Floors"/>
      <sheetName val="Currency_Rate_(Oracle)"/>
      <sheetName val="P&amp;L_Summary_Page"/>
      <sheetName val="srb_bs"/>
      <sheetName val="CP"/>
      <sheetName val="Sub-Grouping"/>
      <sheetName val="U-4_Investments &amp; FD"/>
      <sheetName val="BS"/>
      <sheetName val="BalSheet"/>
      <sheetName val="RPT 11-VOLUME BY BRANDS"/>
      <sheetName val="Annexure"/>
      <sheetName val="A_4"/>
      <sheetName val="Reg for Existing Assets"/>
      <sheetName val="AOGLLC"/>
      <sheetName val="FS"/>
      <sheetName val="Audit Report"/>
      <sheetName val="PL"/>
      <sheetName val="Note 23"/>
      <sheetName val="Notes 13-17"/>
      <sheetName val="Note 11"/>
      <sheetName val="Notes 7-12"/>
      <sheetName val="Notes 3-6"/>
      <sheetName val=" Notes 1-2"/>
      <sheetName val="LBBH"/>
      <sheetName val="Graded with mapping"/>
      <sheetName val="TB Con"/>
      <sheetName val="IC Entries 18-19"/>
      <sheetName val="505"/>
      <sheetName val="506"/>
      <sheetName val="507"/>
      <sheetName val="508"/>
      <sheetName val="510"/>
      <sheetName val="505 - ENTRIES"/>
      <sheetName val="506 - Entries"/>
      <sheetName val="507 - ENTRIES"/>
      <sheetName val="508 - Entries"/>
      <sheetName val="510-Entries"/>
      <sheetName val="COA"/>
      <sheetName val="Div Qtr"/>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sheetData sheetId="22"/>
      <sheetData sheetId="23" refreshError="1"/>
      <sheetData sheetId="24" refreshError="1"/>
      <sheetData sheetId="25" refreshError="1"/>
      <sheetData sheetId="26" refreshError="1"/>
      <sheetData sheetId="27"/>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sheetData sheetId="49"/>
      <sheetData sheetId="50"/>
      <sheetData sheetId="5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cBookData"/>
      <sheetName val="pcQueryData"/>
      <sheetName val="_pcSlicerSheet"/>
      <sheetName val="_pcHiddenSheet1"/>
      <sheetName val="kpmg format"/>
      <sheetName val="PL sched"/>
      <sheetName val="bs scd"/>
      <sheetName val="P&amp;L_Grouping"/>
      <sheetName val="BS_Grouping"/>
      <sheetName val="_pcSlicerSheet1"/>
      <sheetName val="_pcHiddenSheet2"/>
      <sheetName val="FASSET"/>
      <sheetName val="TB"/>
      <sheetName val="BS"/>
      <sheetName val="P&amp;L"/>
      <sheetName val="EXPENSES"/>
      <sheetName val="CF"/>
      <sheetName val="P&amp;L Summary Page"/>
      <sheetName val="Mines"/>
      <sheetName val="1) COMMON FACILITIES"/>
      <sheetName val="tngst1"/>
      <sheetName val="BS MAR03"/>
      <sheetName val="Pole Service Cost 349 Clusters"/>
      <sheetName val="HYD Capex Slide -MIS"/>
      <sheetName val="F"/>
      <sheetName val="vb 9&amp;10"/>
      <sheetName val="CASHFLOWS"/>
      <sheetName val="SUMMARY"/>
      <sheetName val="kpmg_format"/>
      <sheetName val="PL_sched"/>
      <sheetName val="bs_scd"/>
      <sheetName val="kpmg_format1"/>
      <sheetName val="PL_sched1"/>
      <sheetName val="bs_scd1"/>
      <sheetName val="kpmg_format2"/>
      <sheetName val="PL_sched2"/>
      <sheetName val="bs_scd2"/>
      <sheetName val="Schedules PL"/>
      <sheetName val="Schedules BS"/>
      <sheetName val="entitlements"/>
      <sheetName val="Assmp"/>
      <sheetName val="BS-R"/>
      <sheetName val="Billing"/>
      <sheetName val="MNP"/>
      <sheetName val="ITT-R"/>
      <sheetName val="B_S"/>
      <sheetName val="Customize Your Purchase Order"/>
      <sheetName val="D.D"/>
      <sheetName val="sheet6"/>
      <sheetName val="6 TRS"/>
      <sheetName val="P&amp;L_Summary_Page"/>
      <sheetName val="1)_COMMON_FACILITIES"/>
      <sheetName val="BS_MAR03"/>
      <sheetName val="Pole_Service_Cost_349_Clusters"/>
      <sheetName val="HYD_Capex_Slide_-MIS"/>
      <sheetName val="vb_9&amp;10"/>
      <sheetName val="Rate Analysis"/>
      <sheetName val="2005 Demand"/>
      <sheetName val="2006 Ex-F"/>
      <sheetName val="2005 P&amp;L"/>
      <sheetName val="Sheet1"/>
      <sheetName val="EAW Final Accounts - 99"/>
      <sheetName val="Location &amp; Dept Master"/>
      <sheetName val="A"/>
      <sheetName val="TargIS"/>
      <sheetName val="TargBSCF"/>
      <sheetName val="ADD092001_Final"/>
      <sheetName val="gen ledger data"/>
      <sheetName val="Combi"/>
      <sheetName val="master"/>
      <sheetName val="2.Fixed Assets Schedule"/>
      <sheetName val="FA Register"/>
      <sheetName val="Annexure"/>
      <sheetName val="Annex - 8"/>
      <sheetName val="kpmg_format3"/>
      <sheetName val="PL_sched3"/>
      <sheetName val="bs_scd3"/>
      <sheetName val="Proforma"/>
      <sheetName val="#REF"/>
      <sheetName val="TYRE1"/>
      <sheetName val="1201"/>
      <sheetName val="IG-BS-P&amp;L"/>
      <sheetName val="Accounts"/>
      <sheetName val="tbsummary"/>
      <sheetName val="adjsummary"/>
      <sheetName val="addition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sheetData sheetId="30"/>
      <sheetData sheetId="31"/>
      <sheetData sheetId="32"/>
      <sheetData sheetId="33"/>
      <sheetData sheetId="34"/>
      <sheetData sheetId="35"/>
      <sheetData sheetId="36"/>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sheetData sheetId="51"/>
      <sheetData sheetId="52"/>
      <sheetData sheetId="53"/>
      <sheetData sheetId="54"/>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cBookData"/>
      <sheetName val="pcQueryData"/>
      <sheetName val="_pcHiddenSheet1"/>
      <sheetName val="Total"/>
      <sheetName val="SKOL"/>
      <sheetName val="MBL"/>
      <sheetName val="Norht RO"/>
      <sheetName val="RO South"/>
      <sheetName val="RO Central"/>
      <sheetName val="RBL"/>
      <sheetName val="CDBL"/>
      <sheetName val="HBL"/>
      <sheetName val="Malabar"/>
      <sheetName val="NBL"/>
      <sheetName val="Pals"/>
      <sheetName val="mbl unit"/>
      <sheetName val="cbl"/>
      <sheetName val="sica"/>
      <sheetName val="ecb"/>
      <sheetName val="uran"/>
      <sheetName val="Mum Dep"/>
      <sheetName val="Report1"/>
      <sheetName val="_pcSlicerSheet1"/>
      <sheetName val="Customize Your Purchase Order"/>
      <sheetName val="P&amp;L Group format"/>
      <sheetName val="BS Liability Group format"/>
      <sheetName val="BS Asset Group format"/>
      <sheetName val="Quarterly Scrap"/>
      <sheetName val="Raw Mtls."/>
      <sheetName val="WIP"/>
      <sheetName val="Finished Goods"/>
      <sheetName val="Raw Data"/>
      <sheetName val="Drop Down"/>
      <sheetName val="2005 Capital Plan"/>
      <sheetName val="2005 OneTimePLImpact Plan"/>
      <sheetName val="2005 Depreciation Plan"/>
      <sheetName val="2005 Project Summary"/>
      <sheetName val="2005 RecurringPLImpact Plan"/>
      <sheetName val="????(?????)"/>
      <sheetName val="LCGRAPH"/>
      <sheetName val="form26"/>
      <sheetName val="Input"/>
      <sheetName val="Stock"/>
      <sheetName val="AR"/>
      <sheetName val="Exchange"/>
      <sheetName val="Sheet2"/>
      <sheetName val="Output Sheet"/>
      <sheetName val="Rev Fct"/>
      <sheetName val="jan'04"/>
      <sheetName val="Power_Fuel"/>
      <sheetName val="Power&amp;Fuel"/>
      <sheetName val="#REF"/>
      <sheetName val="Customer Wise-31-Jan"/>
      <sheetName val="Base_Dom"/>
      <sheetName val="1"/>
      <sheetName val="BSSchedules"/>
      <sheetName val="Consolidated"/>
      <sheetName val="References"/>
      <sheetName val="BS and P&amp;L"/>
      <sheetName val="130-UNIDADES"/>
      <sheetName val="power &amp; fuel"/>
      <sheetName val="rent agree"/>
      <sheetName val="BS-NCL"/>
      <sheetName val="Annexure"/>
      <sheetName val="Norht_RO"/>
      <sheetName val="RO_South"/>
      <sheetName val="RO_Central"/>
      <sheetName val="mbl_unit"/>
      <sheetName val="Mum_Dep"/>
      <sheetName val="Customize_Your_Purchase_Order"/>
      <sheetName val="P&amp;L_Group_format"/>
      <sheetName val="BS_Liability_Group_format"/>
      <sheetName val="BS_Asset_Group_format"/>
      <sheetName val="Quarterly_Scrap"/>
      <sheetName val="Raw_Mtls_"/>
      <sheetName val="Finished_Goods"/>
      <sheetName val="Raw_Data"/>
      <sheetName val="ANX"/>
      <sheetName val="Directors"/>
      <sheetName val="EXPENSES"/>
      <sheetName val="POLY"/>
      <sheetName val="Creditors Details_Dec"/>
      <sheetName val="INPUTS"/>
      <sheetName val="Basic Details"/>
      <sheetName val="????&lt;?&gt;"/>
      <sheetName val="Hyp-mstr"/>
      <sheetName val="BS_ABRIDGED"/>
      <sheetName val="wdr bldg"/>
      <sheetName val="Location &amp; Dept Master"/>
      <sheetName val="EAW Final Accounts - 99"/>
      <sheetName val="90-12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sheetData sheetId="89"/>
      <sheetData sheetId="90"/>
      <sheetData sheetId="9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SATFAR"/>
      <sheetName val="98-99"/>
      <sheetName val="DELETIONS VSAT 97-98"/>
      <sheetName val="CAL OF WDV VSAT PARTS"/>
      <sheetName val="CAL OF WDV VSAT PARTS (2)"/>
      <sheetName val="VSATLOST ENTRY &amp; SUMMARY"/>
      <sheetName val="VSATLOST ENTRY &amp; SUMMARY (2)"/>
      <sheetName val="95-96 DEF&amp; SUMMARY"/>
      <sheetName val="94-95 DEFAULTERS"/>
      <sheetName val="96-97 DEFAULTERS"/>
      <sheetName val=" 97-98 DEFAULTEERS"/>
      <sheetName val="VICTORY FIN"/>
      <sheetName val="Sheet3"/>
      <sheetName val="nri fIN  DEFAULTER"/>
      <sheetName val="lost &amp; replace entries"/>
    </sheetNames>
    <sheetDataSet>
      <sheetData sheetId="0" refreshError="1"/>
      <sheetData sheetId="1" refreshError="1"/>
      <sheetData sheetId="2"/>
      <sheetData sheetId="3"/>
      <sheetData sheetId="4"/>
      <sheetData sheetId="5" refreshError="1"/>
      <sheetData sheetId="6" refreshError="1"/>
      <sheetData sheetId="7" refreshError="1"/>
      <sheetData sheetId="8" refreshError="1"/>
      <sheetData sheetId="9"/>
      <sheetData sheetId="10" refreshError="1"/>
      <sheetData sheetId="11"/>
      <sheetData sheetId="12" refreshError="1"/>
      <sheetData sheetId="13" refreshError="1"/>
      <sheetData sheetId="1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
      <sheetName val="shreeji"/>
      <sheetName val="ssi"/>
      <sheetName val="ssi (2)"/>
      <sheetName val="loaninsl"/>
      <sheetName val="cform"/>
      <sheetName val="costing"/>
      <sheetName val="ashd"/>
      <sheetName val="chqssi"/>
      <sheetName val="panoli.fax"/>
      <sheetName val="coolvin"/>
      <sheetName val="pendrr"/>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GIN"/>
      <sheetName val="pending c form"/>
      <sheetName val="drs&amp;inventory"/>
    </sheetNames>
    <sheetDataSet>
      <sheetData sheetId="0"/>
      <sheetData sheetId="1"/>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S premises"/>
      <sheetName val="Payments"/>
      <sheetName val="BKC-pmt-summary"/>
      <sheetName val="BKC-Capitalisation"/>
      <sheetName val="BKC-pmt-Projection"/>
      <sheetName val="96-97 DEFAULTERS"/>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GIN"/>
      <sheetName val="pending c form"/>
      <sheetName val="drs&amp;inventory"/>
    </sheetNames>
    <sheetDataSet>
      <sheetData sheetId="0"/>
      <sheetData sheetId="1"/>
      <sheetData sheetId="2"/>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P &amp; L"/>
      <sheetName val="SHARE CAPITAL"/>
      <sheetName val="R &amp; s"/>
      <sheetName val="Res &amp; surplus"/>
      <sheetName val="SEC LOAN "/>
      <sheetName val="UN-SEC.LOAN"/>
      <sheetName val="Fixed Assets"/>
      <sheetName val="INVESTMENT"/>
      <sheetName val="INVENTORY"/>
      <sheetName val="DEBTORS"/>
      <sheetName val="CASHBANK"/>
      <sheetName val="LOANS-ADV"/>
      <sheetName val="LIABILITIES"/>
      <sheetName val="PROVISION"/>
      <sheetName val="OTHER INC."/>
      <sheetName val="Cons"/>
      <sheetName val="FinishedTraded Goods"/>
      <sheetName val="EXPENSES"/>
      <sheetName val="Int &amp; Fin chgs"/>
      <sheetName val="Extord-schedule"/>
      <sheetName val="Interunit"/>
      <sheetName val="Purchases"/>
      <sheetName val="Control"/>
      <sheetName val="405"/>
      <sheetName val="427"/>
      <sheetName val="403"/>
      <sheetName val="CF"/>
      <sheetName val="trial (2)"/>
      <sheetName val="P&amp;L"/>
      <sheetName val="LINK GAP"/>
      <sheetName val="SCH4"/>
      <sheetName val="References"/>
      <sheetName val="Charts"/>
      <sheetName val="PL Groupings"/>
      <sheetName val="BS Groupings"/>
      <sheetName val="URD-s"/>
      <sheetName val="Holidays"/>
      <sheetName val="Other notes"/>
      <sheetName val="grootboekrek"/>
      <sheetName val="BS-203"/>
      <sheetName val="ConsolSkol31122002-ECBDL"/>
      <sheetName val="Model"/>
      <sheetName val="Overview"/>
      <sheetName val="Setup"/>
      <sheetName val="Current assets"/>
      <sheetName val="Current liabilities"/>
      <sheetName val="Deferred tax"/>
      <sheetName val="Dividends"/>
      <sheetName val="Employment of capital"/>
      <sheetName val="EVA"/>
      <sheetName val="Country"/>
      <sheetName val="Income"/>
      <sheetName val="Long Term Borrowings"/>
      <sheetName val="Minorities"/>
      <sheetName val="FA LB"/>
      <sheetName val="Taxation"/>
      <sheetName val="Working capital"/>
      <sheetName val="PL grp"/>
      <sheetName val="kpmg format"/>
      <sheetName val="cash flow"/>
      <sheetName val="#REF"/>
      <sheetName val="Ann -1"/>
      <sheetName val="Co.26 Unfinished P&amp;E"/>
      <sheetName val="Lookups"/>
      <sheetName val="gen ledger data"/>
      <sheetName val="Original format"/>
      <sheetName val="E755 Annex"/>
      <sheetName val="Details"/>
      <sheetName val="S.4.3_SAP Dump"/>
      <sheetName val="Data"/>
      <sheetName val="curlocal"/>
      <sheetName val="Groupings BS"/>
      <sheetName val="DEC PIVOT"/>
      <sheetName val="Op Plan Sales"/>
      <sheetName val="Basic Details"/>
      <sheetName val="Currency"/>
      <sheetName val="DropDown"/>
      <sheetName val="Non-Statistical Sampling"/>
      <sheetName val="E1 Invoice"/>
      <sheetName val="Budd Lanner Split"/>
      <sheetName val="HIGHLIGHTS"/>
      <sheetName val="STOCK VALUEMay03"/>
      <sheetName val="DataFF"/>
      <sheetName val="capex"/>
      <sheetName val="DataInput1"/>
      <sheetName val="AP Example"/>
      <sheetName val="F1"/>
      <sheetName val="F2"/>
      <sheetName val="F3_A$"/>
      <sheetName val="Frontend"/>
      <sheetName val="K1-per"/>
      <sheetName val="K1-med(RM)"/>
      <sheetName val="K1-ppd"/>
      <sheetName val="S2 Chart"/>
      <sheetName val="S3a(A$)"/>
      <sheetName val="S5 Chart"/>
      <sheetName val="S6"/>
      <sheetName val="S7"/>
      <sheetName val="S8"/>
      <sheetName val="S9_A$"/>
      <sheetName val="S"/>
      <sheetName val="S2_A$"/>
      <sheetName val="exp-m"/>
      <sheetName val="pcQueryData"/>
      <sheetName val="Schedules"/>
      <sheetName val="BS-P&amp;L"/>
      <sheetName val="Cntmrs-Recruit"/>
      <sheetName val="Adm97"/>
      <sheetName val="130-UNIDADES"/>
      <sheetName val="Sheet1"/>
      <sheetName val="Apr 08 to Mar 09"/>
      <sheetName val="Expense Budget_NOV"/>
      <sheetName val="CSCCincSKR"/>
      <sheetName val="Proforma"/>
      <sheetName val="WGE P&amp;E"/>
      <sheetName val="Accrual Nov'05"/>
      <sheetName val="Income Statement"/>
      <sheetName val="Assum"/>
      <sheetName val="Debt"/>
      <sheetName val="Sum"/>
      <sheetName val="Cover"/>
      <sheetName val="MoCF"/>
      <sheetName val="Financials"/>
      <sheetName val="Query SS 1_805"/>
      <sheetName val="Opening"/>
      <sheetName val="DepRate"/>
      <sheetName val="CRITERIA1"/>
      <sheetName val="Summary"/>
      <sheetName val="Cochin Invoice File"/>
      <sheetName val="STPI November 08"/>
      <sheetName val="BS - L+OE"/>
      <sheetName val="Annexure 3A"/>
      <sheetName val="CWIP"/>
      <sheetName val="FORM-16"/>
      <sheetName val="Purchase Order"/>
      <sheetName val="TPM"/>
      <sheetName val="BALANCE_SHEET"/>
      <sheetName val="P_&amp;_L"/>
      <sheetName val="SHARE_CAPITAL"/>
      <sheetName val="R_&amp;_s"/>
      <sheetName val="Res_&amp;_surplus"/>
      <sheetName val="SEC_LOAN_"/>
      <sheetName val="UN-SEC_LOAN"/>
      <sheetName val="Fixed_Assets"/>
      <sheetName val="OTHER_INC_"/>
      <sheetName val="FinishedTraded_Goods"/>
      <sheetName val="Int_&amp;_Fin_chgs"/>
      <sheetName val="gen_ledger_data"/>
      <sheetName val="Original_format"/>
      <sheetName val="Basic_Details"/>
      <sheetName val="BS_Groupings"/>
      <sheetName val="PL_Groupings"/>
      <sheetName val="S_4_3_SAP_Dump"/>
      <sheetName val="E755_Annex"/>
      <sheetName val="Current_assets"/>
      <sheetName val="Current_liabilities"/>
      <sheetName val="Deferred_tax"/>
      <sheetName val="Employment_of_capital"/>
      <sheetName val="Long_Term_Borrowings"/>
      <sheetName val="FA_LB"/>
      <sheetName val="Working_capital"/>
      <sheetName val="Non-Statistical_Sampling"/>
      <sheetName val="E1_Invoice"/>
      <sheetName val="Groupings_BS"/>
      <sheetName val="DEC_PIVOT"/>
      <sheetName val="Op_Plan_Sales"/>
      <sheetName val="Budd_Lanner_Split"/>
      <sheetName val="STOCK_VALUEMay03"/>
      <sheetName val="WGE_P&amp;E"/>
      <sheetName val="Apr_08_to_Mar_09"/>
      <sheetName val="Expense_Budget_NOV"/>
      <sheetName val="PL_grp"/>
      <sheetName val="kpmg_format"/>
      <sheetName val="cash_flow"/>
      <sheetName val="trial_(2)"/>
      <sheetName val="LINK_GAP"/>
      <sheetName val="Query_SS_1_805"/>
      <sheetName val="Accrual_Nov'05"/>
      <sheetName val="Brand &amp; CC list"/>
      <sheetName val="Market list"/>
      <sheetName val="Nandan"/>
      <sheetName val="Revenue"/>
      <sheetName val="BBRD"/>
      <sheetName val="BBRS"/>
      <sheetName val="BBSR"/>
      <sheetName val="cashbackup"/>
      <sheetName val="BusinessList"/>
      <sheetName val="BPLA"/>
      <sheetName val="BPSR"/>
      <sheetName val="BKPM1"/>
      <sheetName val="BKPM2"/>
      <sheetName val="BPCA"/>
      <sheetName val="UBRD"/>
      <sheetName val="UBRS"/>
      <sheetName val="UPLA"/>
      <sheetName val="KPM DT"/>
      <sheetName val="A-3 MODULE"/>
      <sheetName val="SITE-RAMAGUNDAM"/>
      <sheetName val="MD'S RESI"/>
      <sheetName val="JAPANESE ACCM"/>
      <sheetName val="INDIAN GUEST HOUSE"/>
      <sheetName val="ANPARA-SITE "/>
      <sheetName val="NOVEMBER SWAMY ORG-I"/>
      <sheetName val="E"/>
      <sheetName val="CWIP-detl-AUC"/>
      <sheetName val="NMDC Porf"/>
      <sheetName val="F"/>
      <sheetName val="G"/>
      <sheetName val="DET0900"/>
      <sheetName val="BALANCE_SHEET1"/>
      <sheetName val="P_&amp;_L1"/>
      <sheetName val="SHARE_CAPITAL1"/>
      <sheetName val="R_&amp;_s1"/>
      <sheetName val="Res_&amp;_surplus1"/>
      <sheetName val="SEC_LOAN_1"/>
      <sheetName val="UN-SEC_LOAN1"/>
      <sheetName val="Fixed_Assets1"/>
      <sheetName val="OTHER_INC_1"/>
      <sheetName val="FinishedTraded_Goods1"/>
      <sheetName val="Int_&amp;_Fin_chgs1"/>
      <sheetName val="gen_ledger_data1"/>
      <sheetName val="S_4_3_SAP_Dump1"/>
      <sheetName val="Groupings_BS1"/>
      <sheetName val="DEC_PIVOT1"/>
      <sheetName val="Op_Plan_Sales1"/>
      <sheetName val="E1_Invoice1"/>
      <sheetName val="E755_Annex1"/>
      <sheetName val="Current_assets1"/>
      <sheetName val="Current_liabilities1"/>
      <sheetName val="Deferred_tax1"/>
      <sheetName val="Employment_of_capital1"/>
      <sheetName val="Long_Term_Borrowings1"/>
      <sheetName val="FA_LB1"/>
      <sheetName val="Working_capital1"/>
      <sheetName val="Basic_Details1"/>
      <sheetName val="BS_Groupings1"/>
      <sheetName val="PL_Groupings1"/>
      <sheetName val="Original_format1"/>
      <sheetName val="Non-Statistical_Sampling1"/>
      <sheetName val="BALANCE_SHEET2"/>
      <sheetName val="P_&amp;_L2"/>
      <sheetName val="SHARE_CAPITAL2"/>
      <sheetName val="R_&amp;_s2"/>
      <sheetName val="Res_&amp;_surplus2"/>
      <sheetName val="SEC_LOAN_2"/>
      <sheetName val="UN-SEC_LOAN2"/>
      <sheetName val="Fixed_Assets2"/>
      <sheetName val="OTHER_INC_2"/>
      <sheetName val="FinishedTraded_Goods2"/>
      <sheetName val="Int_&amp;_Fin_chgs2"/>
      <sheetName val="gen_ledger_data2"/>
      <sheetName val="S_4_3_SAP_Dump2"/>
      <sheetName val="Groupings_BS2"/>
      <sheetName val="DEC_PIVOT2"/>
      <sheetName val="Op_Plan_Sales2"/>
      <sheetName val="E1_Invoice2"/>
      <sheetName val="E755_Annex2"/>
      <sheetName val="Current_assets2"/>
      <sheetName val="Current_liabilities2"/>
      <sheetName val="Deferred_tax2"/>
      <sheetName val="Employment_of_capital2"/>
      <sheetName val="Long_Term_Borrowings2"/>
      <sheetName val="FA_LB2"/>
      <sheetName val="Working_capital2"/>
      <sheetName val="Basic_Details2"/>
      <sheetName val="BS_Groupings2"/>
      <sheetName val="PL_Groupings2"/>
      <sheetName val="Original_format2"/>
      <sheetName val="Non-Statistical_Sampling2"/>
      <sheetName val="DCF Analysis"/>
      <sheetName val="Con0304"/>
      <sheetName val="Dep"/>
      <sheetName val="DCF"/>
      <sheetName val="trial_(2)1"/>
      <sheetName val="LINK_GAP1"/>
      <sheetName val="trial_(2)2"/>
      <sheetName val="LINK_GAP2"/>
      <sheetName val="Modality Summary"/>
      <sheetName val="Page 8 "/>
      <sheetName val="Sheet1 (2)"/>
      <sheetName val="Cochin_Invoice_File"/>
      <sheetName val="STPI_November_08"/>
      <sheetName val="BS_-_L+OE"/>
      <sheetName val="Annexure_3A"/>
      <sheetName val="DCF_Analysis"/>
      <sheetName val="A91_97"/>
      <sheetName val="DB"/>
      <sheetName val="Letter"/>
      <sheetName val="Detailed"/>
      <sheetName val="CashFlow"/>
      <sheetName val="TRIAL BALANCE"/>
      <sheetName val="BFNR"/>
      <sheetName val="BIPR"/>
      <sheetName val="INV-512"/>
      <sheetName val="Schedules PL"/>
      <sheetName val="Schedules BS"/>
      <sheetName val="Masters"/>
      <sheetName val="All Components Report"/>
      <sheetName val="Rentals Real 1"/>
      <sheetName val="BS, PL, Sch 5 to 9"/>
      <sheetName val="GRN-2010"/>
      <sheetName val="Quarterly Scrap"/>
      <sheetName val="Raw Mtls."/>
      <sheetName val="WIP"/>
      <sheetName val="Finished Goods"/>
      <sheetName val="Raw Data"/>
      <sheetName val="Input"/>
      <sheetName val="Assumptions"/>
      <sheetName val="Himachal"/>
      <sheetName val="Bal_Gr"/>
      <sheetName val="MSU"/>
      <sheetName val="Cost Sheet "/>
      <sheetName val="profit &amp; loss"/>
      <sheetName val="Sheet"/>
      <sheetName val="Locked cell"/>
      <sheetName val="M.G.P-2010"/>
      <sheetName val="new_main_20K"/>
      <sheetName val="IP Business Manpower"/>
      <sheetName val="CP-CT1"/>
      <sheetName val="CP-CT2"/>
      <sheetName val="Basic Resources"/>
      <sheetName val="Main"/>
      <sheetName val="mkfc new"/>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refreshError="1"/>
      <sheetData sheetId="271" refreshError="1"/>
      <sheetData sheetId="272" refreshError="1"/>
      <sheetData sheetId="273" refreshError="1"/>
      <sheetData sheetId="274"/>
      <sheetData sheetId="275"/>
      <sheetData sheetId="276"/>
      <sheetData sheetId="277"/>
      <sheetData sheetId="278" refreshError="1"/>
      <sheetData sheetId="279" refreshError="1"/>
      <sheetData sheetId="280" refreshError="1"/>
      <sheetData sheetId="281"/>
      <sheetData sheetId="282"/>
      <sheetData sheetId="283"/>
      <sheetData sheetId="284"/>
      <sheetData sheetId="285"/>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S"/>
      <sheetName val="P&amp;L"/>
      <sheetName val="Sch"/>
      <sheetName val="Sch_FA"/>
      <sheetName val="Bal_Gr"/>
      <sheetName val="P&amp;L_Gr"/>
      <sheetName val="CON_TB"/>
      <sheetName val="Mod_RSATB"/>
      <sheetName val="FAC_TB"/>
      <sheetName val="Mod_CorTB"/>
      <sheetName val="Cor_TB"/>
      <sheetName val="RSA_TB"/>
      <sheetName val="MODCSATB"/>
      <sheetName val="CSATB"/>
      <sheetName val="fgval"/>
      <sheetName val="Abstrac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ant Nonpo Inventory"/>
      <sheetName val="More Than 1 lacs"/>
      <sheetName val="Batch File"/>
      <sheetName val="Sum of Parts"/>
      <sheetName val="Publish"/>
    </sheetNames>
    <sheetDataSet>
      <sheetData sheetId="0" refreshError="1"/>
      <sheetData sheetId="1"/>
      <sheetData sheetId="2"/>
      <sheetData sheetId="3" refreshError="1"/>
      <sheetData sheetId="4"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RB Prod."/>
      <sheetName val="rifa-ip.prodn"/>
      <sheetName val="sales realisation"/>
      <sheetName val="rec"/>
      <sheetName val="Mar-05"/>
      <sheetName val="def tax2005-06"/>
      <sheetName val="cash flow"/>
      <sheetName val="Utilisation of Funds"/>
      <sheetName val="final"/>
      <sheetName val="aud300bs"/>
      <sheetName val="Abstract"/>
      <sheetName val="RMC"/>
      <sheetName val="WIP"/>
      <sheetName val="Monthly.P&amp;L"/>
      <sheetName val="details of exp comp"/>
      <sheetName val="Sch-5"/>
      <sheetName val="Debtors Ageing"/>
      <sheetName val="Dep. as per i.tax"/>
      <sheetName val="deftaxSUMARY"/>
      <sheetName val="computa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S premises"/>
      <sheetName val="Payments"/>
      <sheetName val="BKC-pmt-summary"/>
      <sheetName val="BKC-Capitalisation"/>
      <sheetName val="BKC-pmt-Projection"/>
    </sheetNames>
    <sheetDataSet>
      <sheetData sheetId="0"/>
      <sheetData sheetId="1" refreshError="1"/>
      <sheetData sheetId="2" refreshError="1"/>
      <sheetData sheetId="3" refreshError="1"/>
      <sheetData sheetId="4"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P &amp; L"/>
      <sheetName val="SHARE CAPITAL"/>
      <sheetName val="R &amp; s"/>
      <sheetName val="Res &amp; surplus"/>
      <sheetName val="SEC LOAN "/>
      <sheetName val="UN-SEC.LOAN"/>
      <sheetName val="Fixed Assets"/>
      <sheetName val="INVESTMENT"/>
      <sheetName val="INVENTORY"/>
      <sheetName val="DEBTORS"/>
      <sheetName val="CASHBANK"/>
      <sheetName val="LOANS-ADV"/>
      <sheetName val="LIABILITIES"/>
      <sheetName val="PROVISION"/>
      <sheetName val="OTHER INC."/>
      <sheetName val="Cons"/>
      <sheetName val="FinishedTraded Goods"/>
      <sheetName val="EXPENSES"/>
      <sheetName val="Int &amp; Fin chgs"/>
      <sheetName val="Extord-schedule"/>
      <sheetName val="Interunit"/>
      <sheetName val="Purchases"/>
      <sheetName val="Lookups"/>
      <sheetName val="gen ledger data"/>
      <sheetName val="S.4.3_SAP Dump"/>
      <sheetName val="Original format"/>
      <sheetName val="Data"/>
      <sheetName val="curlocal"/>
      <sheetName val="E1 Invoice"/>
      <sheetName val="E755 Annex"/>
      <sheetName val="Setup"/>
      <sheetName val="Current assets"/>
      <sheetName val="Current liabilities"/>
      <sheetName val="Deferred tax"/>
      <sheetName val="Dividends"/>
      <sheetName val="Employment of capital"/>
      <sheetName val="EVA"/>
      <sheetName val="Country"/>
      <sheetName val="Income"/>
      <sheetName val="Long Term Borrowings"/>
      <sheetName val="Minorities"/>
      <sheetName val="FA LB"/>
      <sheetName val="Taxation"/>
      <sheetName val="Working capital"/>
      <sheetName val="Currency"/>
      <sheetName val="DropDown"/>
      <sheetName val="Non-Statistical Sampling"/>
      <sheetName val="Groupings BS"/>
      <sheetName val="DEC PIVOT"/>
      <sheetName val="Op Plan Sales"/>
      <sheetName val="Details"/>
      <sheetName val="Basic Details"/>
      <sheetName val="BS Groupings"/>
      <sheetName val="PL Groupings"/>
      <sheetName val="Budd Lanner Split"/>
      <sheetName val="Expense Budget_NOV"/>
      <sheetName val="Control"/>
      <sheetName val="405"/>
      <sheetName val="427"/>
      <sheetName val="403"/>
      <sheetName val="PL grp"/>
      <sheetName val="kpmg format"/>
      <sheetName val="cash flow"/>
      <sheetName val="#REF"/>
      <sheetName val="trial (2)"/>
      <sheetName val="P&amp;L"/>
      <sheetName val="Holidays"/>
      <sheetName val="References"/>
      <sheetName val="URD-s"/>
      <sheetName val="grootboekrek"/>
      <sheetName val="Schedules"/>
      <sheetName val="BS-P&amp;L"/>
      <sheetName val="Cntmrs-Recruit"/>
      <sheetName val="LINK GAP"/>
      <sheetName val="SCH4"/>
      <sheetName val="Charts"/>
      <sheetName val="BS-203"/>
      <sheetName val="Adm97"/>
      <sheetName val="130-UNIDADES"/>
      <sheetName val="HIGHLIGHTS"/>
      <sheetName val="STOCK VALUEMay03"/>
      <sheetName val="DataFF"/>
      <sheetName val="CSCCincSKR"/>
      <sheetName val="Proforma"/>
      <sheetName val="WGE P&amp;E"/>
      <sheetName val="Apr 08 to Mar 09"/>
      <sheetName val="Accrual Nov'05"/>
      <sheetName val="Financials"/>
      <sheetName val="Sheet1"/>
      <sheetName val="Query SS 1_805"/>
      <sheetName val="CRITERIA1"/>
      <sheetName val="Cochin Invoice File"/>
      <sheetName val="STPI November 08"/>
      <sheetName val="BS - L+OE"/>
      <sheetName val="Annexure 3A"/>
      <sheetName val="CWIP"/>
      <sheetName val="FORM-16"/>
      <sheetName val="Purchase Order"/>
      <sheetName val="Opening"/>
      <sheetName val="DepRate"/>
      <sheetName val="Other notes"/>
      <sheetName val="BALANCE_SHEET"/>
      <sheetName val="P_&amp;_L"/>
      <sheetName val="SHARE_CAPITAL"/>
      <sheetName val="R_&amp;_s"/>
      <sheetName val="Res_&amp;_surplus"/>
      <sheetName val="SEC_LOAN_"/>
      <sheetName val="UN-SEC_LOAN"/>
      <sheetName val="Fixed_Assets"/>
      <sheetName val="OTHER_INC_"/>
      <sheetName val="FinishedTraded_Goods"/>
      <sheetName val="Int_&amp;_Fin_chgs"/>
      <sheetName val="gen_ledger_data"/>
      <sheetName val="Original_format"/>
      <sheetName val="Basic_Details"/>
      <sheetName val="BS_Groupings"/>
      <sheetName val="PL_Groupings"/>
      <sheetName val="S_4_3_SAP_Dump"/>
      <sheetName val="E755_Annex"/>
      <sheetName val="Current_assets"/>
      <sheetName val="Current_liabilities"/>
      <sheetName val="Deferred_tax"/>
      <sheetName val="Employment_of_capital"/>
      <sheetName val="Long_Term_Borrowings"/>
      <sheetName val="FA_LB"/>
      <sheetName val="Working_capital"/>
      <sheetName val="Non-Statistical_Sampling"/>
      <sheetName val="E1_Invoice"/>
      <sheetName val="Groupings_BS"/>
      <sheetName val="DEC_PIVOT"/>
      <sheetName val="Op_Plan_Sales"/>
      <sheetName val="Budd_Lanner_Split"/>
      <sheetName val="STOCK_VALUEMay03"/>
      <sheetName val="WGE_P&amp;E"/>
      <sheetName val="Apr_08_to_Mar_09"/>
      <sheetName val="Expense_Budget_NOV"/>
      <sheetName val="PL_grp"/>
      <sheetName val="kpmg_format"/>
      <sheetName val="cash_flow"/>
      <sheetName val="trial_(2)"/>
      <sheetName val="LINK_GAP"/>
      <sheetName val="Query_SS_1_805"/>
      <sheetName val="Accrual_Nov'05"/>
      <sheetName val="Brand &amp; CC list"/>
      <sheetName val="Market list"/>
      <sheetName val="DCF Analysis"/>
      <sheetName val="Con0304"/>
      <sheetName val="ConsolSkol31122002-ECBDL"/>
      <sheetName val="Model"/>
      <sheetName val="CF"/>
      <sheetName val="Overview"/>
      <sheetName val="Ann -1"/>
      <sheetName val="Co.26 Unfinished P&amp;E"/>
      <sheetName val="capex"/>
      <sheetName val="DataInput1"/>
      <sheetName val="AP Example"/>
      <sheetName val="F1"/>
      <sheetName val="F2"/>
      <sheetName val="F3_A$"/>
      <sheetName val="Frontend"/>
      <sheetName val="K1-per"/>
      <sheetName val="K1-med(RM)"/>
      <sheetName val="K1-ppd"/>
      <sheetName val="S2 Chart"/>
      <sheetName val="S3a(A$)"/>
      <sheetName val="S5 Chart"/>
      <sheetName val="S6"/>
      <sheetName val="S7"/>
      <sheetName val="S8"/>
      <sheetName val="S9_A$"/>
      <sheetName val="S"/>
      <sheetName val="S2_A$"/>
      <sheetName val="exp-m"/>
      <sheetName val="pcQueryData"/>
      <sheetName val="Income Statement"/>
      <sheetName val="Summary"/>
      <sheetName val="Dep"/>
      <sheetName val="BALANCE_SHEET1"/>
      <sheetName val="P_&amp;_L1"/>
      <sheetName val="SHARE_CAPITAL1"/>
      <sheetName val="R_&amp;_s1"/>
      <sheetName val="Res_&amp;_surplus1"/>
      <sheetName val="SEC_LOAN_1"/>
      <sheetName val="UN-SEC_LOAN1"/>
      <sheetName val="Fixed_Assets1"/>
      <sheetName val="OTHER_INC_1"/>
      <sheetName val="FinishedTraded_Goods1"/>
      <sheetName val="Int_&amp;_Fin_chgs1"/>
      <sheetName val="gen_ledger_data1"/>
      <sheetName val="S_4_3_SAP_Dump1"/>
      <sheetName val="Groupings_BS1"/>
      <sheetName val="DEC_PIVOT1"/>
      <sheetName val="Op_Plan_Sales1"/>
      <sheetName val="E1_Invoice1"/>
      <sheetName val="E755_Annex1"/>
      <sheetName val="Current_assets1"/>
      <sheetName val="Current_liabilities1"/>
      <sheetName val="Deferred_tax1"/>
      <sheetName val="Employment_of_capital1"/>
      <sheetName val="Long_Term_Borrowings1"/>
      <sheetName val="FA_LB1"/>
      <sheetName val="Working_capital1"/>
      <sheetName val="Basic_Details1"/>
      <sheetName val="BS_Groupings1"/>
      <sheetName val="PL_Groupings1"/>
      <sheetName val="Original_format1"/>
      <sheetName val="Non-Statistical_Sampling1"/>
      <sheetName val="BALANCE_SHEET2"/>
      <sheetName val="P_&amp;_L2"/>
      <sheetName val="SHARE_CAPITAL2"/>
      <sheetName val="R_&amp;_s2"/>
      <sheetName val="Res_&amp;_surplus2"/>
      <sheetName val="SEC_LOAN_2"/>
      <sheetName val="UN-SEC_LOAN2"/>
      <sheetName val="Fixed_Assets2"/>
      <sheetName val="OTHER_INC_2"/>
      <sheetName val="FinishedTraded_Goods2"/>
      <sheetName val="Int_&amp;_Fin_chgs2"/>
      <sheetName val="gen_ledger_data2"/>
      <sheetName val="S_4_3_SAP_Dump2"/>
      <sheetName val="Groupings_BS2"/>
      <sheetName val="DEC_PIVOT2"/>
      <sheetName val="Op_Plan_Sales2"/>
      <sheetName val="E1_Invoice2"/>
      <sheetName val="E755_Annex2"/>
      <sheetName val="Current_assets2"/>
      <sheetName val="Current_liabilities2"/>
      <sheetName val="Deferred_tax2"/>
      <sheetName val="Employment_of_capital2"/>
      <sheetName val="Long_Term_Borrowings2"/>
      <sheetName val="FA_LB2"/>
      <sheetName val="Working_capital2"/>
      <sheetName val="Basic_Details2"/>
      <sheetName val="BS_Groupings2"/>
      <sheetName val="PL_Groupings2"/>
      <sheetName val="Original_format2"/>
      <sheetName val="Non-Statistical_Sampling2"/>
      <sheetName val="DCF"/>
      <sheetName val="Cochin_Invoice_File"/>
      <sheetName val="STPI_November_08"/>
      <sheetName val="BS_-_L+OE"/>
      <sheetName val="Annexure_3A"/>
      <sheetName val="DCF_Analysis"/>
      <sheetName val="Assum"/>
      <sheetName val="Debt"/>
      <sheetName val="Sum"/>
      <sheetName val="Cover"/>
      <sheetName val="MoCF"/>
      <sheetName val="TPM"/>
      <sheetName val="Sheet1 (2)"/>
      <sheetName val="Page 8 "/>
      <sheetName val="Modality Summary"/>
      <sheetName val="trial_(2)1"/>
      <sheetName val="LINK_GAP1"/>
      <sheetName val="trial_(2)2"/>
      <sheetName val="LINK_GAP2"/>
      <sheetName val="A91_97"/>
      <sheetName val="DB"/>
      <sheetName val="BS"/>
      <sheetName val="BS IAS (eur)"/>
      <sheetName val="Val Com4"/>
      <sheetName val="Val Com7"/>
      <sheetName val="CRITERIA4"/>
      <sheetName val="Letter"/>
      <sheetName val="INV-512"/>
      <sheetName val="Detailed"/>
      <sheetName val="Sch"/>
      <sheetName val="YTD"/>
      <sheetName val="FX Rate - Current Month Rates"/>
      <sheetName val="CashFlow"/>
      <sheetName val="CP-CT1"/>
      <sheetName val="CP-CT2"/>
      <sheetName val="Basic Resources"/>
      <sheetName val="CAMPWISE COLL"/>
      <sheetName val="ALL DATA"/>
      <sheetName val="Service Function"/>
      <sheetName val="CRITERIA2"/>
      <sheetName val="PAY_DATES"/>
      <sheetName val="Coding"/>
      <sheetName val="Sheet2"/>
      <sheetName val="Pending settlements"/>
      <sheetName val="PROGRAM REV"/>
      <sheetName val="SMTHKLNE"/>
      <sheetName val="A"/>
      <sheetName val="KLHT"/>
      <sheetName val="CRITERIA3"/>
      <sheetName val="CRITERIA5"/>
      <sheetName val="CRITERIA6"/>
      <sheetName val="BASIS"/>
      <sheetName val="J1iex"/>
      <sheetName val="JAN"/>
      <sheetName val="Rentals Real 1"/>
      <sheetName val="BALANCE_SHEET3"/>
      <sheetName val="P_&amp;_L3"/>
      <sheetName val="SHARE_CAPITAL3"/>
      <sheetName val="R_&amp;_s3"/>
      <sheetName val="Res_&amp;_surplus3"/>
      <sheetName val="SEC_LOAN_3"/>
      <sheetName val="UN-SEC_LOAN3"/>
      <sheetName val="Fixed_Assets3"/>
      <sheetName val="OTHER_INC_3"/>
      <sheetName val="FinishedTraded_Goods3"/>
      <sheetName val="Int_&amp;_Fin_chgs3"/>
      <sheetName val="gen_ledger_data3"/>
      <sheetName val="Original_format3"/>
      <sheetName val="E755_Annex3"/>
      <sheetName val="S_4_3_SAP_Dump3"/>
      <sheetName val="Basic_Details3"/>
      <sheetName val="BS_Groupings3"/>
      <sheetName val="PL_Groupings3"/>
      <sheetName val="Current_assets3"/>
      <sheetName val="Current_liabilities3"/>
      <sheetName val="Deferred_tax3"/>
      <sheetName val="Employment_of_capital3"/>
      <sheetName val="Long_Term_Borrowings3"/>
      <sheetName val="FA_LB3"/>
      <sheetName val="Working_capital3"/>
      <sheetName val="Non-Statistical_Sampling3"/>
      <sheetName val="E1_Invoice3"/>
      <sheetName val="Groupings_BS3"/>
      <sheetName val="DEC_PIVOT3"/>
      <sheetName val="Op_Plan_Sales3"/>
      <sheetName val="Budd_Lanner_Split1"/>
      <sheetName val="STOCK_VALUEMay031"/>
      <sheetName val="Apr_08_to_Mar_091"/>
      <sheetName val="Expense_Budget_NOV1"/>
      <sheetName val="PL_grp1"/>
      <sheetName val="kpmg_format1"/>
      <sheetName val="cash_flow1"/>
      <sheetName val="trial_(2)3"/>
      <sheetName val="LINK_GAP3"/>
      <sheetName val="WGE_P&amp;E1"/>
      <sheetName val="Accrual_Nov'051"/>
      <sheetName val="Query_SS_1_8051"/>
      <sheetName val="Cochin_Invoice_File1"/>
      <sheetName val="STPI_November_081"/>
      <sheetName val="BS_-_L+OE1"/>
      <sheetName val="Annexure_3A1"/>
      <sheetName val="Purchase_Order"/>
      <sheetName val="Other_notes"/>
      <sheetName val="Brand_&amp;_CC_list"/>
      <sheetName val="Market_list"/>
      <sheetName val="DCF_Analysis1"/>
      <sheetName val="Ann_-1"/>
      <sheetName val="Co_26_Unfinished_P&amp;E"/>
      <sheetName val="AP_Example"/>
      <sheetName val="S2_Chart"/>
      <sheetName val="S5_Chart"/>
      <sheetName val="Income_Statement"/>
      <sheetName val="Page_8_"/>
      <sheetName val="Modality_Summary"/>
      <sheetName val="Sheet1_(2)"/>
      <sheetName val="BS_IAS_(eur)"/>
      <sheetName val="Val_Com4"/>
      <sheetName val="Val_Com7"/>
      <sheetName val="FX_Rate_-_Current_Month_Rates"/>
      <sheetName val="CAMPWISE_COLL"/>
      <sheetName val="PT Cost Details"/>
      <sheetName val="BS &amp; Sch."/>
      <sheetName val="Anlage 1"/>
      <sheetName val="All Components Report"/>
      <sheetName val="Masters"/>
      <sheetName val="Development"/>
      <sheetName val="IP Business Manpower"/>
      <sheetName val="Festlegungen"/>
      <sheetName val="BALANCE_SHEET4"/>
      <sheetName val="P_&amp;_L4"/>
      <sheetName val="SHARE_CAPITAL4"/>
      <sheetName val="R_&amp;_s4"/>
      <sheetName val="Res_&amp;_surplus4"/>
      <sheetName val="SEC_LOAN_4"/>
      <sheetName val="UN-SEC_LOAN4"/>
      <sheetName val="Fixed_Assets4"/>
      <sheetName val="OTHER_INC_4"/>
      <sheetName val="FinishedTraded_Goods4"/>
      <sheetName val="Int_&amp;_Fin_chgs4"/>
      <sheetName val="gen_ledger_data4"/>
      <sheetName val="Original_format4"/>
      <sheetName val="E755_Annex4"/>
      <sheetName val="S_4_3_SAP_Dump4"/>
      <sheetName val="Basic_Details4"/>
      <sheetName val="BS_Groupings4"/>
      <sheetName val="PL_Groupings4"/>
      <sheetName val="Current_assets4"/>
      <sheetName val="Current_liabilities4"/>
      <sheetName val="Deferred_tax4"/>
      <sheetName val="Employment_of_capital4"/>
      <sheetName val="Long_Term_Borrowings4"/>
      <sheetName val="FA_LB4"/>
      <sheetName val="Working_capital4"/>
      <sheetName val="Non-Statistical_Sampling4"/>
      <sheetName val="E1_Invoice4"/>
      <sheetName val="Groupings_BS4"/>
      <sheetName val="DEC_PIVOT4"/>
      <sheetName val="Op_Plan_Sales4"/>
      <sheetName val="Budd_Lanner_Split2"/>
      <sheetName val="STOCK_VALUEMay032"/>
      <sheetName val="Apr_08_to_Mar_092"/>
      <sheetName val="Expense_Budget_NOV2"/>
      <sheetName val="PL_grp2"/>
      <sheetName val="kpmg_format2"/>
      <sheetName val="cash_flow2"/>
      <sheetName val="trial_(2)4"/>
      <sheetName val="LINK_GAP4"/>
      <sheetName val="WGE_P&amp;E2"/>
      <sheetName val="Accrual_Nov'052"/>
      <sheetName val="Query_SS_1_8052"/>
      <sheetName val="Cochin_Invoice_File2"/>
      <sheetName val="STPI_November_082"/>
      <sheetName val="BS_-_L+OE2"/>
      <sheetName val="Annexure_3A2"/>
      <sheetName val="Purchase_Order1"/>
      <sheetName val="Other_notes1"/>
      <sheetName val="Brand_&amp;_CC_list1"/>
      <sheetName val="Market_list1"/>
      <sheetName val="DCF_Analysis2"/>
      <sheetName val="Ann_-11"/>
      <sheetName val="Co_26_Unfinished_P&amp;E1"/>
      <sheetName val="AP_Example1"/>
      <sheetName val="S2_Chart1"/>
      <sheetName val="S5_Chart1"/>
      <sheetName val="Income_Statement1"/>
      <sheetName val="Page_8_1"/>
      <sheetName val="Modality_Summary1"/>
      <sheetName val="Sheet1_(2)1"/>
      <sheetName val="BS_IAS_(eur)1"/>
      <sheetName val="Val_Com41"/>
      <sheetName val="Val_Com71"/>
      <sheetName val="FX_Rate_-_Current_Month_Rates1"/>
      <sheetName val="CAMPWISE_COLL1"/>
      <sheetName val="YTD Data"/>
      <sheetName val="Master"/>
      <sheetName val="DCF_VDF"/>
      <sheetName val="PV of Op Leases_VDF"/>
      <sheetName val="Input"/>
      <sheetName val="BSPL"/>
      <sheetName val="comp"/>
      <sheetName val="ETC Plant Cost"/>
      <sheetName val="A-General"/>
      <sheetName val="Data Center P&amp;L"/>
      <sheetName val="AR Drop Downs"/>
      <sheetName val="Anx-to-Form3AA"/>
      <sheetName val="ACS(1)"/>
      <sheetName val="FAS-C(4)"/>
      <sheetName val="CCTV(old)"/>
      <sheetName val="Complete CWIP Status"/>
      <sheetName val="Bal.Sht.Sch."/>
      <sheetName val="Setting"/>
      <sheetName val="Inputs"/>
      <sheetName val="Summ"/>
      <sheetName val="computation"/>
      <sheetName val="Audit"/>
      <sheetName val="Balance Sheet "/>
      <sheetName val="15"/>
      <sheetName val="Movement of Mutual Funds"/>
      <sheetName val="purchase PBC"/>
      <sheetName val="Prices"/>
      <sheetName val="Nandan"/>
      <sheetName val="Revenue"/>
      <sheetName val="UBRD"/>
      <sheetName val="UBRS"/>
      <sheetName val="UPLA"/>
      <sheetName val="KPM DT"/>
      <sheetName val="Input schedule"/>
      <sheetName val="200B"/>
      <sheetName val="DEC07 GL DL"/>
      <sheetName val="Simulator Detail"/>
      <sheetName val="lead schs"/>
      <sheetName val="Account balances"/>
      <sheetName val="Struktur"/>
      <sheetName val="Sch 13 Notes 13-16"/>
      <sheetName val="DF"/>
      <sheetName val="Criteria"/>
      <sheetName val="DC Actual"/>
      <sheetName val="DC PLan"/>
      <sheetName val="EAW Final Accounts - 99"/>
      <sheetName val="TYPE"/>
      <sheetName val="CVBUH2MONTHLY"/>
      <sheetName val="TT35"/>
      <sheetName val="Sch 7-13"/>
      <sheetName val="BBRD"/>
      <sheetName val="BBRS"/>
      <sheetName val="BBSR"/>
      <sheetName val="cashbackup"/>
      <sheetName val="BusinessList"/>
      <sheetName val="BPLA"/>
      <sheetName val="BPSR"/>
      <sheetName val="BKPM1"/>
      <sheetName val="BKPM2"/>
      <sheetName val="BPCA"/>
      <sheetName val="Bal_Gr"/>
      <sheetName val="Payroll reconciliation"/>
      <sheetName val="B_S"/>
      <sheetName val="Project Ignite"/>
      <sheetName val="Multiples output"/>
      <sheetName val="Profitability stats"/>
      <sheetName val="Inputs from PSTN Model"/>
      <sheetName val="DCF Senstivities"/>
      <sheetName val="Grey cloth outsource"/>
      <sheetName val="sch 11 thru 15"/>
      <sheetName val="sch 1 thru 6 sans 4"/>
      <sheetName val="Power &amp; Fuel (S)"/>
      <sheetName val="deptcodesdec30"/>
      <sheetName val="R+d"/>
      <sheetName val="Annx 3"/>
      <sheetName val="it-dep"/>
      <sheetName val="Weekend Allow Jan,10"/>
      <sheetName val="TBAL9697 -group wise  sdpl"/>
      <sheetName val="due to from"/>
      <sheetName val="Crédit"/>
      <sheetName val="Vente"/>
      <sheetName val="TAX INCOME"/>
      <sheetName val="14"/>
      <sheetName val="CC &amp; PC"/>
      <sheetName val="3"/>
      <sheetName val="40"/>
      <sheetName val="3901"/>
      <sheetName val="ClientMaster"/>
      <sheetName val="ProjectMaster"/>
      <sheetName val="Add  02-03"/>
      <sheetName val="lov-cspl"/>
      <sheetName val="June 2000"/>
      <sheetName val="7.0 CapEx"/>
      <sheetName val="Rates"/>
      <sheetName val="girder"/>
      <sheetName val="Fill this out first..."/>
      <sheetName val="Investments"/>
      <sheetName val="Assump. "/>
      <sheetName val="IT Depr"/>
      <sheetName val="Co. TB"/>
      <sheetName val="Assumptions"/>
      <sheetName val="SALE&amp;COST"/>
      <sheetName val="WORKINGS"/>
      <sheetName val="TRIAL BALANCE"/>
      <sheetName val="trail"/>
      <sheetName val="IRR"/>
      <sheetName val="deduction"/>
      <sheetName val="addition"/>
      <sheetName val="sep01"/>
      <sheetName val="XXL_1ST"/>
      <sheetName val="Main"/>
      <sheetName val="Monthly Break Up"/>
      <sheetName val="SUM-WDV"/>
      <sheetName val="Rentals_Real_1"/>
      <sheetName val="All_Components_Report"/>
      <sheetName val="IP_Business_Manpower"/>
      <sheetName val="EAW_Final_Accounts_-_99"/>
      <sheetName val="Fill_this_out_first___"/>
      <sheetName val="Anlage_1"/>
      <sheetName val="Basic_Resources"/>
      <sheetName val="Rentals_Real_11"/>
      <sheetName val="All_Components_Report1"/>
      <sheetName val="IP_Business_Manpower1"/>
      <sheetName val="EAW_Final_Accounts_-_991"/>
      <sheetName val="Fill_this_out_first___1"/>
      <sheetName val="Anlage_11"/>
      <sheetName val="Basic_Resources1"/>
      <sheetName val="Exchange"/>
      <sheetName val="Jul-02 tb"/>
      <sheetName val="Procedures"/>
      <sheetName val="gvl"/>
      <sheetName val="??????"/>
      <sheetName val="대리점리스트"/>
      <sheetName val="Validation"/>
      <sheetName val="Disp Table"/>
      <sheetName val="Values"/>
      <sheetName val="SLOC Listing"/>
      <sheetName val="T&amp;L"/>
      <sheetName val="March"/>
      <sheetName val="PackInformation"/>
      <sheetName val="PL_Input_YTD"/>
      <sheetName val="PL_Input_YTD_P"/>
      <sheetName val="BalanceSheet"/>
      <sheetName val="off"/>
      <sheetName val="dtxl"/>
      <sheetName val="depit"/>
      <sheetName val="Key Brd Data"/>
      <sheetName val="Iressa Pat Dyn"/>
      <sheetName val="Exanta Assumptions"/>
      <sheetName val="Sym Assumptions"/>
      <sheetName val="Iressa Assumptions"/>
      <sheetName val="Cerovive Contr"/>
      <sheetName val="Galida Contr"/>
      <sheetName val="Nexium Assumptions"/>
      <sheetName val="Nexium Pat Dyn"/>
      <sheetName val="Crestor Pat Dyn"/>
      <sheetName val="Exanta Pat Dyn"/>
      <sheetName val="Sym Pat Dyn"/>
      <sheetName val="Faslodex Pat Dyn"/>
      <sheetName val="Crestor Assumptions"/>
      <sheetName val="Arimidex Pat Dyn"/>
      <sheetName val="Casodex Pat Dyn"/>
      <sheetName val="Zoladex Pat Dyn"/>
      <sheetName val="Seroquel Pat Dyn"/>
      <sheetName val="Nexium Pen Val"/>
      <sheetName val="Brand 4 Contr"/>
      <sheetName val="Brand 1 Pen Val"/>
      <sheetName val="Brand 2 Pen Val"/>
      <sheetName val="Brand 3 Pen Val"/>
      <sheetName val="Brand 4 Pen Val"/>
      <sheetName val="Sh_IT_Main"/>
      <sheetName val="Form"/>
      <sheetName val="Challan"/>
      <sheetName val="grp "/>
      <sheetName val="Stammdaten"/>
      <sheetName val="BS Schedules"/>
      <sheetName val="Cover Page"/>
      <sheetName val="lov-COAct"/>
      <sheetName val="ReworkLabour"/>
      <sheetName val="Quarterly Scrap"/>
      <sheetName val="Raw Mtls."/>
      <sheetName val="WIP"/>
      <sheetName val="Finished Goods"/>
      <sheetName val="Raw Data"/>
      <sheetName val="Citrix"/>
      <sheetName val="EXPL.AGUA"/>
      <sheetName val="Calculation (2)"/>
      <sheetName val="2003"/>
      <sheetName val="dealer list"/>
      <sheetName val="February"/>
      <sheetName val="January"/>
      <sheetName val="TB"/>
      <sheetName val="SCH 10"/>
      <sheetName val="Definition"/>
      <sheetName val="24100 Accr Liab"/>
      <sheetName val="BS and P&amp;L"/>
      <sheetName val="Directors"/>
      <sheetName val="Parameter"/>
      <sheetName val="3BPA00132-5-3 W plan HVPNL"/>
      <sheetName val="Summary-PSG"/>
      <sheetName val="환율"/>
      <sheetName val="CAUSTIC"/>
      <sheetName val="Annexure to HDFC"/>
      <sheetName val="Read me"/>
      <sheetName val="Worksheet"/>
      <sheetName val="X rate"/>
      <sheetName val="IC-RP list"/>
      <sheetName val="EP"/>
      <sheetName val="RES"/>
      <sheetName val="B"/>
      <sheetName val="1"/>
      <sheetName val="Code"/>
      <sheetName val="Overheads"/>
      <sheetName val="BY Client &amp; Region Aug"/>
      <sheetName val="FF-5"/>
      <sheetName val="MMIP(JU)"/>
      <sheetName val="F-1&amp;F-2"/>
      <sheetName val="Branch"/>
      <sheetName val="Entities"/>
      <sheetName val="BS, PL, Sch 5 to 9"/>
      <sheetName val="GRN-2010"/>
      <sheetName val="Himachal"/>
      <sheetName val="MSU"/>
      <sheetName val="Cost Sheet "/>
      <sheetName val="profit &amp; loss"/>
      <sheetName val="Sheet"/>
      <sheetName val="Locked cell"/>
      <sheetName val="M.G.P-2010"/>
      <sheetName val="new_main_20K"/>
      <sheetName val="A-3 MODULE"/>
      <sheetName val="SITE-RAMAGUNDAM"/>
      <sheetName val="MD'S RESI"/>
      <sheetName val="JAPANESE ACCM"/>
      <sheetName val="INDIAN GUEST HOUSE"/>
      <sheetName val="ANPARA-SITE "/>
      <sheetName val="BFNR"/>
      <sheetName val="BIPR"/>
      <sheetName val="Addl.40"/>
      <sheetName val="WP_Hist ABC"/>
      <sheetName val="Stock"/>
      <sheetName val="entitlements"/>
      <sheetName val="SCH F"/>
      <sheetName val="Export"/>
      <sheetName val="INI"/>
      <sheetName val="Output"/>
      <sheetName val="BL-Bud"/>
      <sheetName val="BS-Bud"/>
      <sheetName val="GW-Bud"/>
      <sheetName val="Head Office-Bud"/>
      <sheetName val="MS-Bud"/>
      <sheetName val="PL-Bud"/>
      <sheetName val="TB-Bud"/>
      <sheetName val="TM-Bud"/>
      <sheetName val="YS-Bud"/>
      <sheetName val="RECEIPT"/>
      <sheetName val="KEY INPUTS"/>
      <sheetName val="groupcodes"/>
      <sheetName val="Excess Premium Settled"/>
      <sheetName val="HIP Premium Working"/>
      <sheetName val="Total revenue"/>
      <sheetName val="Profit and loss"/>
      <sheetName val="Annexure I"/>
      <sheetName val="OPERATING HEAD"/>
      <sheetName val="SCB - Annexure A"/>
      <sheetName val="HIST - IS"/>
      <sheetName val="TB trend"/>
      <sheetName val="16.IC-RP list"/>
      <sheetName val="PL"/>
      <sheetName val="Input Page"/>
      <sheetName val="5A ASSETLIST"/>
      <sheetName val="UNIT-II"/>
      <sheetName val="PRO AND SALE -APRIL-04-JAN-05"/>
      <sheetName val="Discounted Cash Flow"/>
      <sheetName val="CM"/>
      <sheetName val="1072"/>
      <sheetName val="ITEM  STUDY (2)"/>
      <sheetName val="Tickers"/>
      <sheetName val="NXTL"/>
      <sheetName val="Methodology"/>
      <sheetName val="Pro-Forma profile_AVP"/>
      <sheetName val="Debt Calcs."/>
      <sheetName val="Stryker DIV "/>
      <sheetName val="LTM"/>
      <sheetName val="DropZone"/>
      <sheetName val="Dev"/>
      <sheetName val="Exchange rates"/>
      <sheetName val="VL,NC,MTC"/>
      <sheetName val="Input Param"/>
      <sheetName val="Page1"/>
      <sheetName val="BS India Schedule"/>
      <sheetName val="BS India"/>
      <sheetName val="RM-Summary"/>
      <sheetName val="Bilanz"/>
      <sheetName val="BS Schedule"/>
      <sheetName val="Page 2"/>
      <sheetName val="IND9899"/>
      <sheetName val="shtLookup"/>
      <sheetName val="Params"/>
      <sheetName val="Register"/>
      <sheetName val="ALVXXL01"/>
      <sheetName val="SCM"/>
      <sheetName val="Prepaid Expenses"/>
      <sheetName val="26AS Reconciliation"/>
      <sheetName val="Section 186 - Compliance"/>
      <sheetName val="Sublead"/>
      <sheetName val="Balances with Govt Authorities"/>
      <sheetName val="Service Tax"/>
      <sheetName val="Excise Duty"/>
      <sheetName val="Rev Mnt mkt &amp; Brnd"/>
      <sheetName val="crs"/>
      <sheetName val="3335"/>
      <sheetName val="July 06-Mar 07"/>
      <sheetName val="Lead Sheet"/>
      <sheetName val="Location &amp; Dept Master"/>
      <sheetName val="Kontensalden"/>
      <sheetName val="GL MASTER"/>
      <sheetName val="DBASE"/>
      <sheetName val="Dep AY3-4"/>
      <sheetName val="BOB DETAILS"/>
      <sheetName val="AVGSAL"/>
      <sheetName val="INC_CONV"/>
      <sheetName val="MP Variance Summary"/>
      <sheetName val="SECTOR"/>
      <sheetName val="FX"/>
      <sheetName val="FAR (old)"/>
      <sheetName val="Depn Arrival"/>
      <sheetName val="Sale (Apr'07 to Mar'08)"/>
      <sheetName val="co.tax"/>
      <sheetName val="Groups"/>
      <sheetName val="Bsheet"/>
      <sheetName val="IT Depn Schedule"/>
      <sheetName val="ecc"/>
      <sheetName val="DATA 91-98"/>
      <sheetName val="Total DTH Forecast"/>
      <sheetName val="Total Distribution Forecast"/>
      <sheetName val="TB APJ"/>
      <sheetName val="inv07_08"/>
      <sheetName val="2136"/>
      <sheetName val="Deposits"/>
      <sheetName val="XLR_NoRangeSheet"/>
      <sheetName val="JE10310X"/>
      <sheetName val="BS JUL"/>
      <sheetName val="Instruction Sheet"/>
      <sheetName val="o_(r)"/>
      <sheetName val="corp_con"/>
      <sheetName val="CY-OS-90-1"/>
      <sheetName val="old_serial no."/>
      <sheetName val="tot_ass_9697"/>
      <sheetName val="Input Data"/>
      <sheetName val="August"/>
      <sheetName val="July"/>
      <sheetName val="November"/>
      <sheetName val="Power"/>
      <sheetName val="PGGDeal"/>
      <sheetName val="Rate analysis"/>
      <sheetName val="Company"/>
      <sheetName val="drs"/>
      <sheetName val="Inter connect Revenue"/>
      <sheetName val="Earnings model"/>
      <sheetName val="Oakwood Exp"/>
      <sheetName val="HVAC1"/>
      <sheetName val="외화금융(97-03)"/>
      <sheetName val="xxxxxx"/>
      <sheetName val="자금조달방침"/>
      <sheetName val="원화장기(97-01)"/>
      <sheetName val="원화장기월(97-01)"/>
      <sheetName val="외화장기요약(97-06)"/>
      <sheetName val="외화장기(97-06)"/>
      <sheetName val="산출기준(파견전산실)"/>
      <sheetName val="SALE"/>
      <sheetName val="1-1-1-1"/>
      <sheetName val="상정안건"/>
      <sheetName val="경비공통"/>
      <sheetName val="상여 (2)"/>
      <sheetName val="118.세금과공과"/>
      <sheetName val="1차명단"/>
      <sheetName val="본사감가상각대장(비품)"/>
      <sheetName val="조정전"/>
      <sheetName val="DS"/>
      <sheetName val="과거PL"/>
      <sheetName val="ﾃﾞｰﾀﾍﾞｰｽ(CD順)"/>
      <sheetName val="2COMPO_TABLE"/>
      <sheetName val="기초"/>
      <sheetName val="집연95"/>
      <sheetName val="재무제표3년"/>
      <sheetName val="모델별판매(수정본)"/>
      <sheetName val="종합2"/>
      <sheetName val="產成品收發明細表"/>
      <sheetName val="ACTPL03"/>
      <sheetName val="Lists"/>
      <sheetName val="2.대외공문"/>
      <sheetName val="비교99-00"/>
      <sheetName val="주요기준"/>
      <sheetName val="tsuga"/>
      <sheetName val="반기PL"/>
      <sheetName val="Index"/>
      <sheetName val="XREF"/>
      <sheetName val="LIST"/>
      <sheetName val="FAB4생산"/>
      <sheetName val="시실누(모) "/>
      <sheetName val="현우실적"/>
      <sheetName val="부문손익"/>
      <sheetName val="A-LINE"/>
      <sheetName val="수익성 분석"/>
      <sheetName val="연간상여집계"/>
      <sheetName val="원재료"/>
      <sheetName val="대차대조표5년"/>
      <sheetName val="이익잉여금처분계산서"/>
      <sheetName val="재무상태변동표"/>
      <sheetName val="제조원가명세서"/>
      <sheetName val="현금흐름표"/>
      <sheetName val="협력업체"/>
      <sheetName val="코드1"/>
      <sheetName val="코드2"/>
      <sheetName val="총제품수불"/>
      <sheetName val="BS3"/>
      <sheetName val="투자예산"/>
      <sheetName val="admin"/>
      <sheetName val="표건"/>
      <sheetName val="이자율"/>
      <sheetName val="WorldQuest"/>
      <sheetName val="타계정에서 명세서(PL상)"/>
      <sheetName val="상품수불"/>
      <sheetName val="Intro2"/>
      <sheetName val="Id"/>
      <sheetName val="외화9612"/>
      <sheetName val="1월"/>
      <sheetName val="손익계산서"/>
      <sheetName val="용역원가명세서"/>
      <sheetName val="81HM"/>
      <sheetName val="대손충당금"/>
      <sheetName val="투자주식평가"/>
      <sheetName val="자본준비금"/>
      <sheetName val="산업재산권"/>
      <sheetName val="예금"/>
      <sheetName val="매출액"/>
      <sheetName val="시산"/>
      <sheetName val="SHEET31"/>
      <sheetName val="외화금융_97_03_"/>
      <sheetName val="Calculation"/>
      <sheetName val="X-3 ENG"/>
      <sheetName val="ASP"/>
      <sheetName val="CHIP_O"/>
      <sheetName val="FAB_I"/>
      <sheetName val="FRT_O"/>
      <sheetName val="PKG_I"/>
      <sheetName val="FT_금액"/>
      <sheetName val="YIELD"/>
      <sheetName val="AcqIS"/>
      <sheetName val="AcqBSCF"/>
      <sheetName val="DATA-1"/>
      <sheetName val="당일"/>
      <sheetName val="달력"/>
      <sheetName val="차수"/>
      <sheetName val="본봉표"/>
      <sheetName val="品名"/>
      <sheetName val="업체명"/>
      <sheetName val="TB Mar'06"/>
      <sheetName val="Data1(全社)"/>
      <sheetName val="주주명부&lt;끝&gt;"/>
      <sheetName val="업무분장 "/>
      <sheetName val="?????"/>
      <sheetName val="4. TOP 25 QTY &amp; VALUE WISE "/>
      <sheetName val="INDIVIDUAL GRAPH DATA"/>
      <sheetName val="INFORM"/>
      <sheetName val="10W"/>
      <sheetName val="Schedules PL"/>
      <sheetName val="Schedules BS"/>
      <sheetName val="Intelenet"/>
      <sheetName val="평가금액"/>
      <sheetName val="코드"/>
      <sheetName val="연습장소"/>
      <sheetName val="GA"/>
      <sheetName val="재료율"/>
      <sheetName val="판매46"/>
      <sheetName val="완성차"/>
      <sheetName val="Revenue-Invoicewise"/>
      <sheetName val="Financial"/>
      <sheetName val="Cal-sheet"/>
      <sheetName val="Sch BS"/>
      <sheetName val="Depn chart"/>
      <sheetName val="MACH&amp;EQUIP "/>
      <sheetName val="MI"/>
      <sheetName val="Notes to cash flow pt. 1"/>
      <sheetName val="all"/>
      <sheetName val="E"/>
      <sheetName val="CWIP-detl-AUC"/>
      <sheetName val="NMDC Porf"/>
      <sheetName val="F"/>
      <sheetName val="G"/>
      <sheetName val="DET0900"/>
      <sheetName val="RESULTS"/>
      <sheetName val="4Q R&amp;O-ES"/>
      <sheetName val="LEX AugDR95"/>
      <sheetName val="beam-reinft"/>
      <sheetName val="revenues - geographies"/>
      <sheetName val="Parametre"/>
      <sheetName val="Mumbai Revised"/>
      <sheetName val="DSM checkbook"/>
      <sheetName val="dwbulk"/>
      <sheetName val="BackupWksht2"/>
      <sheetName val="FORM B _ Oct 2005"/>
      <sheetName val="FUNDFLOW"/>
      <sheetName val="fcl"/>
      <sheetName val="SALARIES"/>
      <sheetName val="MAT"/>
      <sheetName val="analisis_de_incrementos2"/>
      <sheetName val="analisis de incrementos"/>
      <sheetName val="proy"/>
      <sheetName val="bandas_ene20102"/>
      <sheetName val="bandas ene2010"/>
      <sheetName val="BALANCE_SHEET5"/>
      <sheetName val="P_&amp;_L5"/>
      <sheetName val="SHARE_CAPITAL5"/>
      <sheetName val="R_&amp;_s5"/>
      <sheetName val="Res_&amp;_surplus5"/>
      <sheetName val="SEC_LOAN_5"/>
      <sheetName val="UN-SEC_LOAN5"/>
      <sheetName val="Fixed_Assets5"/>
      <sheetName val="OTHER_INC_5"/>
      <sheetName val="FinishedTraded_Goods5"/>
      <sheetName val="Int_&amp;_Fin_chgs5"/>
      <sheetName val="gen_ledger_data5"/>
      <sheetName val="S_4_3_SAP_Dump5"/>
      <sheetName val="Original_format5"/>
      <sheetName val="E755_Annex5"/>
      <sheetName val="E1_Invoice5"/>
      <sheetName val="Groupings_BS5"/>
      <sheetName val="DEC_PIVOT5"/>
      <sheetName val="Op_Plan_Sales5"/>
      <sheetName val="Basic_Details5"/>
      <sheetName val="BS_Groupings5"/>
      <sheetName val="PL_Groupings5"/>
      <sheetName val="Current_assets5"/>
      <sheetName val="Current_liabilities5"/>
      <sheetName val="Deferred_tax5"/>
      <sheetName val="Employment_of_capital5"/>
      <sheetName val="Long_Term_Borrowings5"/>
      <sheetName val="FA_LB5"/>
      <sheetName val="Working_capital5"/>
      <sheetName val="Non-Statistical_Sampling5"/>
      <sheetName val="Budd_Lanner_Split3"/>
      <sheetName val="Expense_Budget_NOV3"/>
      <sheetName val="STOCK_VALUEMay033"/>
      <sheetName val="Apr_08_to_Mar_093"/>
      <sheetName val="Query_SS_1_8053"/>
      <sheetName val="PL_grp3"/>
      <sheetName val="kpmg_format3"/>
      <sheetName val="cash_flow3"/>
      <sheetName val="trial_(2)5"/>
      <sheetName val="LINK_GAP5"/>
      <sheetName val="WGE_P&amp;E3"/>
      <sheetName val="Accrual_Nov'053"/>
      <sheetName val="Cochin_Invoice_File3"/>
      <sheetName val="STPI_November_083"/>
      <sheetName val="BS_-_L+OE3"/>
      <sheetName val="Annexure_3A3"/>
      <sheetName val="DCF_Analysis3"/>
      <sheetName val="Purchase_Order2"/>
      <sheetName val="Brand_&amp;_CC_list2"/>
      <sheetName val="Market_list2"/>
      <sheetName val="Other_notes2"/>
      <sheetName val="Income_Statement2"/>
      <sheetName val="Ann_-12"/>
      <sheetName val="Co_26_Unfinished_P&amp;E2"/>
      <sheetName val="AP_Example2"/>
      <sheetName val="S2_Chart2"/>
      <sheetName val="S5_Chart2"/>
      <sheetName val="Page_8_2"/>
      <sheetName val="Sheet1_(2)2"/>
      <sheetName val="Modality_Summary2"/>
      <sheetName val="BS_IAS_(eur)2"/>
      <sheetName val="Val_Com42"/>
      <sheetName val="Val_Com72"/>
      <sheetName val="FX_Rate_-_Current_Month_Rates2"/>
      <sheetName val="CAMPWISE_COLL2"/>
      <sheetName val="ALL_DATA"/>
      <sheetName val="Service_Function"/>
      <sheetName val="Balance_Sheet_"/>
      <sheetName val="Movement_of_Mutual_Funds"/>
      <sheetName val="purchase_PBC"/>
      <sheetName val="KPM_DT"/>
      <sheetName val="Input_schedule"/>
      <sheetName val="DEC07_GL_DL"/>
      <sheetName val="Simulator_Detail"/>
      <sheetName val="lead_schs"/>
      <sheetName val="Account_balances"/>
      <sheetName val="Sch_13_Notes_13-16"/>
      <sheetName val="DC_Actual"/>
      <sheetName val="DC_PLan"/>
      <sheetName val="Sch_7-13"/>
      <sheetName val="Payroll_reconciliation"/>
      <sheetName val="Project_Ignite"/>
      <sheetName val="Multiples_output"/>
      <sheetName val="Profitability_stats"/>
      <sheetName val="Inputs_from_PSTN_Model"/>
      <sheetName val="DCF_Senstivities"/>
      <sheetName val="Grey_cloth_outsource"/>
      <sheetName val="sch_11_thru_15"/>
      <sheetName val="sch_1_thru_6_sans_4"/>
      <sheetName val="PROGRAM_REV"/>
      <sheetName val="ETC_Plant_Cost"/>
      <sheetName val="Power_&amp;_Fuel_(S)"/>
      <sheetName val="Annx_3"/>
      <sheetName val="Weekend_Allow_Jan,10"/>
      <sheetName val="PREFACE"/>
      <sheetName val="Fixed Assets Top Sheet- Consol"/>
      <sheetName val="NOPAT_VDF"/>
      <sheetName val="Invested capital_VDF"/>
      <sheetName val="WACC_VDF"/>
      <sheetName val="Income Statement_VDF"/>
      <sheetName val="MB-05, JU"/>
      <sheetName val="Grouping TB"/>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refreshError="1"/>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sheetData sheetId="793"/>
      <sheetData sheetId="794"/>
      <sheetData sheetId="795"/>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refreshError="1"/>
      <sheetData sheetId="1037" refreshError="1"/>
      <sheetData sheetId="1038" refreshError="1"/>
      <sheetData sheetId="1039" refreshError="1"/>
      <sheetData sheetId="1040" refreshError="1"/>
      <sheetData sheetId="1041" refreshError="1"/>
      <sheetData sheetId="1042" refreshError="1"/>
      <sheetData sheetId="1043"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P &amp; L"/>
      <sheetName val="SHARE CAPITAL"/>
      <sheetName val="R &amp; s"/>
      <sheetName val="Res &amp; surplus"/>
      <sheetName val="SEC LOAN "/>
      <sheetName val="UN-SEC.LOAN"/>
      <sheetName val="Fixed Assets"/>
      <sheetName val="INVESTMENT"/>
      <sheetName val="INVENTORY"/>
      <sheetName val="DEBTORS"/>
      <sheetName val="CASHBANK"/>
      <sheetName val="LOANS-ADV"/>
      <sheetName val="LIABILITIES"/>
      <sheetName val="PROVISION"/>
      <sheetName val="OTHER INC."/>
      <sheetName val="Cons"/>
      <sheetName val="FinishedTraded Goods"/>
      <sheetName val="EXPENSES"/>
      <sheetName val="Int &amp; Fin chgs"/>
      <sheetName val="Extord-schedule"/>
      <sheetName val="Interunit"/>
      <sheetName val="Purchases"/>
      <sheetName val="CF"/>
      <sheetName val="trial (2)"/>
      <sheetName val="Control"/>
      <sheetName val="405"/>
      <sheetName val="427"/>
      <sheetName val="403"/>
      <sheetName val="P&amp;L"/>
      <sheetName val="LINK GAP"/>
      <sheetName val="SCH4"/>
      <sheetName val="References"/>
      <sheetName val="Charts"/>
      <sheetName val="PL Groupings"/>
      <sheetName val="BS Groupings"/>
      <sheetName val="URD-s"/>
      <sheetName val="Holidays"/>
      <sheetName val="Other notes"/>
      <sheetName val="grootboekrek"/>
      <sheetName val="BS-203"/>
      <sheetName val="ConsolSkol31122002-ECBDL"/>
      <sheetName val="Model"/>
      <sheetName val="Overview"/>
      <sheetName val="Setup"/>
      <sheetName val="Current assets"/>
      <sheetName val="Current liabilities"/>
      <sheetName val="Deferred tax"/>
      <sheetName val="Dividends"/>
      <sheetName val="Employment of capital"/>
      <sheetName val="EVA"/>
      <sheetName val="Country"/>
      <sheetName val="Income"/>
      <sheetName val="Long Term Borrowings"/>
      <sheetName val="Minorities"/>
      <sheetName val="FA LB"/>
      <sheetName val="Taxation"/>
      <sheetName val="Working capital"/>
      <sheetName val="PL grp"/>
      <sheetName val="kpmg format"/>
      <sheetName val="cash flow"/>
      <sheetName val="#REF"/>
      <sheetName val="Ann -1"/>
      <sheetName val="Co.26 Unfinished P&amp;E"/>
      <sheetName val="Lookups"/>
      <sheetName val="gen ledger data"/>
      <sheetName val="Original format"/>
      <sheetName val="E755 Annex"/>
      <sheetName val="Details"/>
      <sheetName val="S.4.3_SAP Dump"/>
      <sheetName val="Data"/>
      <sheetName val="curlocal"/>
      <sheetName val="Groupings BS"/>
      <sheetName val="DEC PIVOT"/>
      <sheetName val="Op Plan Sales"/>
      <sheetName val="Basic Details"/>
      <sheetName val="Currency"/>
      <sheetName val="DropDown"/>
      <sheetName val="Non-Statistical Sampling"/>
      <sheetName val="E1 Invoice"/>
      <sheetName val="Budd Lanner Split"/>
      <sheetName val="HIGHLIGHTS"/>
      <sheetName val="STOCK VALUEMay03"/>
      <sheetName val="DataFF"/>
      <sheetName val="capex"/>
      <sheetName val="DataInput1"/>
      <sheetName val="AP Example"/>
      <sheetName val="F1"/>
      <sheetName val="F2"/>
      <sheetName val="F3_A$"/>
      <sheetName val="Frontend"/>
      <sheetName val="K1-per"/>
      <sheetName val="K1-med(RM)"/>
      <sheetName val="K1-ppd"/>
      <sheetName val="S2 Chart"/>
      <sheetName val="S3a(A$)"/>
      <sheetName val="S5 Chart"/>
      <sheetName val="S6"/>
      <sheetName val="S7"/>
      <sheetName val="S8"/>
      <sheetName val="S9_A$"/>
      <sheetName val="S"/>
      <sheetName val="S2_A$"/>
      <sheetName val="exp-m"/>
      <sheetName val="pcQueryData"/>
      <sheetName val="Schedules"/>
      <sheetName val="BS-P&amp;L"/>
      <sheetName val="Cntmrs-Recruit"/>
      <sheetName val="Adm97"/>
      <sheetName val="130-UNIDADES"/>
      <sheetName val="Sheet1"/>
      <sheetName val="Income Statement"/>
      <sheetName val="Apr 08 to Mar 09"/>
      <sheetName val="Expense Budget_NOV"/>
      <sheetName val="CSCCincSKR"/>
      <sheetName val="Proforma"/>
      <sheetName val="WGE P&amp;E"/>
      <sheetName val="Accrual Nov'05"/>
      <sheetName val="Query SS 1_805"/>
      <sheetName val="Financials"/>
      <sheetName val="Summary"/>
      <sheetName val="Opening"/>
      <sheetName val="DepRate"/>
      <sheetName val="CRITERIA1"/>
      <sheetName val="Assum"/>
      <sheetName val="Debt"/>
      <sheetName val="Sum"/>
      <sheetName val="Cover"/>
      <sheetName val="MoCF"/>
      <sheetName val="Cochin Invoice File"/>
      <sheetName val="STPI November 08"/>
      <sheetName val="BS - L+OE"/>
      <sheetName val="Annexure 3A"/>
      <sheetName val="CWIP"/>
      <sheetName val="FORM-16"/>
      <sheetName val="Purchase Order"/>
      <sheetName val="TPM"/>
      <sheetName val="BALANCE_SHEET"/>
      <sheetName val="P_&amp;_L"/>
      <sheetName val="SHARE_CAPITAL"/>
      <sheetName val="R_&amp;_s"/>
      <sheetName val="Res_&amp;_surplus"/>
      <sheetName val="SEC_LOAN_"/>
      <sheetName val="UN-SEC_LOAN"/>
      <sheetName val="Fixed_Assets"/>
      <sheetName val="OTHER_INC_"/>
      <sheetName val="FinishedTraded_Goods"/>
      <sheetName val="Int_&amp;_Fin_chgs"/>
      <sheetName val="gen_ledger_data"/>
      <sheetName val="Original_format"/>
      <sheetName val="Basic_Details"/>
      <sheetName val="BS_Groupings"/>
      <sheetName val="PL_Groupings"/>
      <sheetName val="S_4_3_SAP_Dump"/>
      <sheetName val="E755_Annex"/>
      <sheetName val="Current_assets"/>
      <sheetName val="Current_liabilities"/>
      <sheetName val="Deferred_tax"/>
      <sheetName val="Employment_of_capital"/>
      <sheetName val="Long_Term_Borrowings"/>
      <sheetName val="FA_LB"/>
      <sheetName val="Working_capital"/>
      <sheetName val="Non-Statistical_Sampling"/>
      <sheetName val="E1_Invoice"/>
      <sheetName val="Groupings_BS"/>
      <sheetName val="DEC_PIVOT"/>
      <sheetName val="Op_Plan_Sales"/>
      <sheetName val="Budd_Lanner_Split"/>
      <sheetName val="STOCK_VALUEMay03"/>
      <sheetName val="WGE_P&amp;E"/>
      <sheetName val="Apr_08_to_Mar_09"/>
      <sheetName val="Expense_Budget_NOV"/>
      <sheetName val="PL_grp"/>
      <sheetName val="kpmg_format"/>
      <sheetName val="cash_flow"/>
      <sheetName val="trial_(2)"/>
      <sheetName val="LINK_GAP"/>
      <sheetName val="Query_SS_1_805"/>
      <sheetName val="Accrual_Nov'05"/>
      <sheetName val="Brand &amp; CC list"/>
      <sheetName val="Market list"/>
      <sheetName val="DCF Analysis"/>
      <sheetName val="Con0304"/>
      <sheetName val="Dep"/>
      <sheetName val="BALANCE_SHEET1"/>
      <sheetName val="P_&amp;_L1"/>
      <sheetName val="SHARE_CAPITAL1"/>
      <sheetName val="R_&amp;_s1"/>
      <sheetName val="Res_&amp;_surplus1"/>
      <sheetName val="SEC_LOAN_1"/>
      <sheetName val="UN-SEC_LOAN1"/>
      <sheetName val="Fixed_Assets1"/>
      <sheetName val="OTHER_INC_1"/>
      <sheetName val="FinishedTraded_Goods1"/>
      <sheetName val="Int_&amp;_Fin_chgs1"/>
      <sheetName val="gen_ledger_data1"/>
      <sheetName val="S_4_3_SAP_Dump1"/>
      <sheetName val="Groupings_BS1"/>
      <sheetName val="DEC_PIVOT1"/>
      <sheetName val="Op_Plan_Sales1"/>
      <sheetName val="E1_Invoice1"/>
      <sheetName val="E755_Annex1"/>
      <sheetName val="Current_assets1"/>
      <sheetName val="Current_liabilities1"/>
      <sheetName val="Deferred_tax1"/>
      <sheetName val="Employment_of_capital1"/>
      <sheetName val="Long_Term_Borrowings1"/>
      <sheetName val="FA_LB1"/>
      <sheetName val="Working_capital1"/>
      <sheetName val="Basic_Details1"/>
      <sheetName val="BS_Groupings1"/>
      <sheetName val="PL_Groupings1"/>
      <sheetName val="Original_format1"/>
      <sheetName val="Non-Statistical_Sampling1"/>
      <sheetName val="BALANCE_SHEET2"/>
      <sheetName val="P_&amp;_L2"/>
      <sheetName val="SHARE_CAPITAL2"/>
      <sheetName val="R_&amp;_s2"/>
      <sheetName val="Res_&amp;_surplus2"/>
      <sheetName val="SEC_LOAN_2"/>
      <sheetName val="UN-SEC_LOAN2"/>
      <sheetName val="Fixed_Assets2"/>
      <sheetName val="OTHER_INC_2"/>
      <sheetName val="FinishedTraded_Goods2"/>
      <sheetName val="Int_&amp;_Fin_chgs2"/>
      <sheetName val="gen_ledger_data2"/>
      <sheetName val="S_4_3_SAP_Dump2"/>
      <sheetName val="Groupings_BS2"/>
      <sheetName val="DEC_PIVOT2"/>
      <sheetName val="Op_Plan_Sales2"/>
      <sheetName val="E1_Invoice2"/>
      <sheetName val="E755_Annex2"/>
      <sheetName val="Current_assets2"/>
      <sheetName val="Current_liabilities2"/>
      <sheetName val="Deferred_tax2"/>
      <sheetName val="Employment_of_capital2"/>
      <sheetName val="Long_Term_Borrowings2"/>
      <sheetName val="FA_LB2"/>
      <sheetName val="Working_capital2"/>
      <sheetName val="Basic_Details2"/>
      <sheetName val="BS_Groupings2"/>
      <sheetName val="PL_Groupings2"/>
      <sheetName val="Original_format2"/>
      <sheetName val="Non-Statistical_Sampling2"/>
      <sheetName val="DCF"/>
      <sheetName val="Cochin_Invoice_File"/>
      <sheetName val="STPI_November_08"/>
      <sheetName val="BS_-_L+OE"/>
      <sheetName val="Annexure_3A"/>
      <sheetName val="DCF_Analysis"/>
      <sheetName val="Input schedule"/>
      <sheetName val="200B"/>
      <sheetName val="DEC07 GL DL"/>
      <sheetName val="Simulator Detail"/>
      <sheetName val="lead schs"/>
      <sheetName val="TB"/>
      <sheetName val="1"/>
      <sheetName val="Code"/>
      <sheetName val="Letter"/>
      <sheetName val="Audit"/>
      <sheetName val="Comp"/>
      <sheetName val="Balance Sheet "/>
      <sheetName val="Nandan"/>
      <sheetName val="Revenue"/>
      <sheetName val="Overheads"/>
      <sheetName val="Payroll reconciliation"/>
      <sheetName val="trial_(2)1"/>
      <sheetName val="LINK_GAP1"/>
      <sheetName val="trial_(2)2"/>
      <sheetName val="LINK_GAP2"/>
      <sheetName val="Entities"/>
      <sheetName val="2003"/>
      <sheetName val="BSPL"/>
      <sheetName val="BY Client &amp; Region Aug"/>
      <sheetName val="B"/>
      <sheetName val="dealer list"/>
      <sheetName val="February"/>
      <sheetName val="January"/>
      <sheetName val="March"/>
      <sheetName val="DF"/>
      <sheetName val="DB"/>
      <sheetName val="Sheet1 (2)"/>
      <sheetName val="Page 8 "/>
      <sheetName val="Modality Summary"/>
      <sheetName val="A91_97"/>
      <sheetName val="BS IAS (eur)"/>
      <sheetName val="Val Com4"/>
      <sheetName val="Val Com7"/>
      <sheetName val="BS"/>
      <sheetName val="Sch"/>
      <sheetName val="INV-512"/>
      <sheetName val="Detailed"/>
      <sheetName val="computation"/>
      <sheetName val="CP-CT1"/>
      <sheetName val="CP-CT2"/>
      <sheetName val="Basic Resources"/>
      <sheetName val="15"/>
      <sheetName val="Movement of Mutual Funds"/>
      <sheetName val="purchase PBC"/>
      <sheetName val="Prices"/>
      <sheetName val="YTD"/>
      <sheetName val="FX Rate - Current Month Rates"/>
      <sheetName val="CashFlow"/>
      <sheetName val="CAMPWISE COLL"/>
      <sheetName val="SMTHKLNE"/>
      <sheetName val="KLHT"/>
      <sheetName val="UBRD"/>
      <sheetName val="UBRS"/>
      <sheetName val="UPLA"/>
      <sheetName val="KPM DT"/>
      <sheetName val="Criteria"/>
      <sheetName val="DC Actual"/>
      <sheetName val="DC PLan"/>
      <sheetName val="Input"/>
      <sheetName val="Sch 13 Notes 13-16"/>
      <sheetName val="EAW Final Accounts - 99"/>
      <sheetName val="TYPE"/>
      <sheetName val="CVBUH2MONTHLY"/>
      <sheetName val="TT35"/>
      <sheetName val="Sch 7-13"/>
      <sheetName val="Account balances"/>
      <sheetName val="Struktur"/>
      <sheetName val="BALANCE_SHEET3"/>
      <sheetName val="P_&amp;_L3"/>
      <sheetName val="SHARE_CAPITAL3"/>
      <sheetName val="R_&amp;_s3"/>
      <sheetName val="Res_&amp;_surplus3"/>
      <sheetName val="SEC_LOAN_3"/>
      <sheetName val="UN-SEC_LOAN3"/>
      <sheetName val="Fixed_Assets3"/>
      <sheetName val="OTHER_INC_3"/>
      <sheetName val="FinishedTraded_Goods3"/>
      <sheetName val="Int_&amp;_Fin_chgs3"/>
      <sheetName val="gen_ledger_data3"/>
      <sheetName val="Original_format3"/>
      <sheetName val="E755_Annex3"/>
      <sheetName val="S_4_3_SAP_Dump3"/>
      <sheetName val="Basic_Details3"/>
      <sheetName val="BS_Groupings3"/>
      <sheetName val="PL_Groupings3"/>
      <sheetName val="Current_assets3"/>
      <sheetName val="Current_liabilities3"/>
      <sheetName val="Deferred_tax3"/>
      <sheetName val="Employment_of_capital3"/>
      <sheetName val="Long_Term_Borrowings3"/>
      <sheetName val="FA_LB3"/>
      <sheetName val="Working_capital3"/>
      <sheetName val="Non-Statistical_Sampling3"/>
      <sheetName val="E1_Invoice3"/>
      <sheetName val="Groupings_BS3"/>
      <sheetName val="DEC_PIVOT3"/>
      <sheetName val="Op_Plan_Sales3"/>
      <sheetName val="Budd_Lanner_Split1"/>
      <sheetName val="STOCK_VALUEMay031"/>
      <sheetName val="Apr_08_to_Mar_091"/>
      <sheetName val="Expense_Budget_NOV1"/>
      <sheetName val="PL_grp1"/>
      <sheetName val="kpmg_format1"/>
      <sheetName val="cash_flow1"/>
      <sheetName val="trial_(2)3"/>
      <sheetName val="LINK_GAP3"/>
      <sheetName val="WGE_P&amp;E1"/>
      <sheetName val="Accrual_Nov'051"/>
      <sheetName val="Query_SS_1_8051"/>
      <sheetName val="Cochin_Invoice_File1"/>
      <sheetName val="STPI_November_081"/>
      <sheetName val="BS_-_L+OE1"/>
      <sheetName val="Annexure_3A1"/>
      <sheetName val="Purchase_Order"/>
      <sheetName val="Other_notes"/>
      <sheetName val="Brand_&amp;_CC_list"/>
      <sheetName val="Market_list"/>
      <sheetName val="DCF_Analysis1"/>
      <sheetName val="Ann_-1"/>
      <sheetName val="Co_26_Unfinished_P&amp;E"/>
      <sheetName val="AP_Example"/>
      <sheetName val="S2_Chart"/>
      <sheetName val="S5_Chart"/>
      <sheetName val="Income_Statement"/>
      <sheetName val="Page_8_"/>
      <sheetName val="Modality_Summary"/>
      <sheetName val="Sheet1_(2)"/>
      <sheetName val="BS_IAS_(eur)"/>
      <sheetName val="Val_Com4"/>
      <sheetName val="Val_Com7"/>
      <sheetName val="FX_Rate_-_Current_Month_Rates"/>
      <sheetName val="CAMPWISE_COLL"/>
      <sheetName val="Service Function"/>
      <sheetName val="B_S"/>
      <sheetName val="Project Ignite"/>
      <sheetName val="Multiples output"/>
      <sheetName val="Profitability stats"/>
      <sheetName val="Inputs from PSTN Model"/>
      <sheetName val="DCF Senstivities"/>
      <sheetName val="Sheet2"/>
      <sheetName val="BBRD"/>
      <sheetName val="BBRS"/>
      <sheetName val="BBSR"/>
      <sheetName val="cashbackup"/>
      <sheetName val="BusinessList"/>
      <sheetName val="BPLA"/>
      <sheetName val="BPSR"/>
      <sheetName val="BKPM1"/>
      <sheetName val="BKPM2"/>
      <sheetName val="BPCA"/>
      <sheetName val="Bal_Gr"/>
      <sheetName val="Grey cloth outsource"/>
      <sheetName val="sch 11 thru 15"/>
      <sheetName val="sch 1 thru 6 sans 4"/>
      <sheetName val="gvl"/>
      <sheetName val="CRITERIA2"/>
      <sheetName val="PAY_DATES"/>
      <sheetName val="Setting"/>
      <sheetName val="??????"/>
      <sheetName val="대리점리스트"/>
      <sheetName val="Validation"/>
      <sheetName val="Disp Table"/>
      <sheetName val="Values"/>
      <sheetName val="SLOC Listing"/>
      <sheetName val="T&amp;L"/>
      <sheetName val="off"/>
      <sheetName val="dtxl"/>
      <sheetName val="depit"/>
      <sheetName val="Key Brd Data"/>
      <sheetName val="Iressa Pat Dyn"/>
      <sheetName val="Exanta Assumptions"/>
      <sheetName val="Sym Assumptions"/>
      <sheetName val="Iressa Assumptions"/>
      <sheetName val="Cerovive Contr"/>
      <sheetName val="Galida Contr"/>
      <sheetName val="Nexium Assumptions"/>
      <sheetName val="Nexium Pat Dyn"/>
      <sheetName val="Crestor Pat Dyn"/>
      <sheetName val="Exanta Pat Dyn"/>
      <sheetName val="Sym Pat Dyn"/>
      <sheetName val="Faslodex Pat Dyn"/>
      <sheetName val="Crestor Assumptions"/>
      <sheetName val="Arimidex Pat Dyn"/>
      <sheetName val="Casodex Pat Dyn"/>
      <sheetName val="Zoladex Pat Dyn"/>
      <sheetName val="Seroquel Pat Dyn"/>
      <sheetName val="Nexium Pen Val"/>
      <sheetName val="Brand 4 Contr"/>
      <sheetName val="Brand 1 Pen Val"/>
      <sheetName val="Brand 2 Pen Val"/>
      <sheetName val="Brand 3 Pen Val"/>
      <sheetName val="Brand 4 Pen Val"/>
      <sheetName val="Sh_IT_Main"/>
      <sheetName val="Summary-PSG"/>
      <sheetName val="DCF_VDF"/>
      <sheetName val="환율"/>
      <sheetName val="PV of Op Leases_VDF"/>
      <sheetName val="IO"/>
      <sheetName val="24100 Accr Liab"/>
      <sheetName val="EXPL.AGUA"/>
      <sheetName val="BS and P&amp;L"/>
      <sheetName val="Directors"/>
      <sheetName val="Parameter"/>
      <sheetName val="Master"/>
      <sheetName val="3BPA00132-5-3 W plan HVPNL"/>
      <sheetName val="A"/>
      <sheetName val="YTD Data"/>
      <sheetName val="FF-5"/>
      <sheetName val="MMIP(JU)"/>
      <sheetName val="F-1&amp;F-2"/>
      <sheetName val="Power &amp; Fuel (S)"/>
      <sheetName val="TRIAL BALANCE"/>
      <sheetName val="BFNR"/>
      <sheetName val="BIPR"/>
      <sheetName val="A-3 MODULE"/>
      <sheetName val="SITE-RAMAGUNDAM"/>
      <sheetName val="MD'S RESI"/>
      <sheetName val="JAPANESE ACCM"/>
      <sheetName val="INDIAN GUEST HOUSE"/>
      <sheetName val="ANPARA-SITE "/>
      <sheetName val="ALL DATA"/>
      <sheetName val="Pending settlements"/>
      <sheetName val="Form"/>
      <sheetName val="Challan"/>
      <sheetName val="Oakwood Exp"/>
      <sheetName val="Sch BS"/>
      <sheetName val="XREF"/>
      <sheetName val="1072"/>
      <sheetName val="BALANCE_SHEET4"/>
      <sheetName val="P_&amp;_L4"/>
      <sheetName val="SHARE_CAPITAL4"/>
      <sheetName val="R_&amp;_s4"/>
      <sheetName val="Res_&amp;_surplus4"/>
      <sheetName val="SEC_LOAN_4"/>
      <sheetName val="UN-SEC_LOAN4"/>
      <sheetName val="Fixed_Assets4"/>
      <sheetName val="OTHER_INC_4"/>
      <sheetName val="FinishedTraded_Goods4"/>
      <sheetName val="Int_&amp;_Fin_chgs4"/>
      <sheetName val="gen_ledger_data4"/>
      <sheetName val="Original_format4"/>
      <sheetName val="E755_Annex4"/>
      <sheetName val="S_4_3_SAP_Dump4"/>
      <sheetName val="Basic_Details4"/>
      <sheetName val="BS_Groupings4"/>
      <sheetName val="PL_Groupings4"/>
      <sheetName val="Current_assets4"/>
      <sheetName val="Current_liabilities4"/>
      <sheetName val="Deferred_tax4"/>
      <sheetName val="Employment_of_capital4"/>
      <sheetName val="Long_Term_Borrowings4"/>
      <sheetName val="FA_LB4"/>
      <sheetName val="Working_capital4"/>
      <sheetName val="Non-Statistical_Sampling4"/>
      <sheetName val="E1_Invoice4"/>
      <sheetName val="Groupings_BS4"/>
      <sheetName val="DEC_PIVOT4"/>
      <sheetName val="Op_Plan_Sales4"/>
      <sheetName val="Budd_Lanner_Split2"/>
      <sheetName val="STOCK_VALUEMay032"/>
      <sheetName val="Apr_08_to_Mar_092"/>
      <sheetName val="Expense_Budget_NOV2"/>
      <sheetName val="PL_grp2"/>
      <sheetName val="kpmg_format2"/>
      <sheetName val="cash_flow2"/>
      <sheetName val="trial_(2)4"/>
      <sheetName val="LINK_GAP4"/>
      <sheetName val="WGE_P&amp;E2"/>
      <sheetName val="Accrual_Nov'052"/>
      <sheetName val="Query_SS_1_8052"/>
      <sheetName val="Cochin_Invoice_File2"/>
      <sheetName val="STPI_November_082"/>
      <sheetName val="BS_-_L+OE2"/>
      <sheetName val="Annexure_3A2"/>
      <sheetName val="Purchase_Order1"/>
      <sheetName val="Other_notes1"/>
      <sheetName val="Brand_&amp;_CC_list1"/>
      <sheetName val="Market_list1"/>
      <sheetName val="DCF_Analysis2"/>
      <sheetName val="Ann_-11"/>
      <sheetName val="Co_26_Unfinished_P&amp;E1"/>
      <sheetName val="AP_Example1"/>
      <sheetName val="S2_Chart1"/>
      <sheetName val="S5_Chart1"/>
      <sheetName val="Income_Statement1"/>
      <sheetName val="Page_8_1"/>
      <sheetName val="Modality_Summary1"/>
      <sheetName val="Sheet1_(2)1"/>
      <sheetName val="BS_IAS_(eur)1"/>
      <sheetName val="Val_Com41"/>
      <sheetName val="Val_Com71"/>
      <sheetName val="FX_Rate_-_Current_Month_Rates1"/>
      <sheetName val="CAMPWISE_COLL1"/>
      <sheetName val="Rentals Real 1"/>
      <sheetName val="All Components Report"/>
      <sheetName val="Masters"/>
      <sheetName val="Development"/>
      <sheetName val="IP Business Manpower"/>
      <sheetName val="CRITERIA4"/>
      <sheetName val="Festlegungen"/>
      <sheetName val="list"/>
      <sheetName val="合成単価作成・-BLDG"/>
      <sheetName val="HVAC1"/>
      <sheetName val="PREFACE"/>
      <sheetName val="Fixed Assets Top Sheet- Consol"/>
      <sheetName val="JAN"/>
      <sheetName val="Definition"/>
      <sheetName val="Assumptions"/>
      <sheetName val="spares"/>
      <sheetName val="Branch"/>
      <sheetName val="XLR_NoRangeSheet"/>
      <sheetName val="Schedule"/>
      <sheetName val="co.tax"/>
      <sheetName val="Groups"/>
      <sheetName val="Bsheet"/>
      <sheetName val="inv07_08"/>
      <sheetName val="CRITERIA3"/>
      <sheetName val="CRITERIA5"/>
      <sheetName val="CRITERIA6"/>
      <sheetName val="deptcodesdec30"/>
      <sheetName val="R+d"/>
      <sheetName val="2136"/>
      <sheetName val="Deposits"/>
      <sheetName val="ReworkLabour"/>
      <sheetName val="CAUSTIC"/>
      <sheetName val="JE10310X"/>
      <sheetName val="BS JUL"/>
      <sheetName val="Instruction Sheet"/>
      <sheetName val="o_(r)"/>
      <sheetName val="corp_con"/>
      <sheetName val="CY-OS-90-1"/>
      <sheetName val="Page 2"/>
      <sheetName val="IND9899"/>
      <sheetName val="old_serial no."/>
      <sheetName val="tot_ass_9697"/>
      <sheetName val="Input Data"/>
      <sheetName val="SECTOR"/>
      <sheetName val="PackInformation"/>
      <sheetName val="August"/>
      <sheetName val="July"/>
      <sheetName val="November"/>
      <sheetName val="XXL_1ST"/>
      <sheetName val="Complete CWIP Status"/>
      <sheetName val="Data Center P&amp;L"/>
      <sheetName val="AR Drop Downs"/>
      <sheetName val="Anx-to-Form3AA"/>
      <sheetName val="ACS(1)"/>
      <sheetName val="FAS-C(4)"/>
      <sheetName val="CCTV(old)"/>
      <sheetName val="PROGRAM REV"/>
      <sheetName val="Bal.Sht.Sch."/>
      <sheetName val="Anlage 1"/>
      <sheetName val="EP"/>
      <sheetName val="RES"/>
      <sheetName val="HIST - IS"/>
      <sheetName val="Locked cell"/>
      <sheetName val="TB trend"/>
      <sheetName val="PL"/>
      <sheetName val="16.IC-RP list"/>
      <sheetName val="UNIT-II"/>
      <sheetName val="groupcodes"/>
      <sheetName val="PRO AND SALE -APRIL-04-JAN-05"/>
      <sheetName val="Page1"/>
      <sheetName val="Debt Calcs."/>
      <sheetName val="Tickers"/>
      <sheetName val="NXTL"/>
      <sheetName val="Methodology"/>
      <sheetName val="Pro-Forma profile_AVP"/>
      <sheetName val="Power"/>
      <sheetName val="PGGDeal"/>
      <sheetName val="Rate analysis"/>
      <sheetName val="Company"/>
      <sheetName val="drs"/>
      <sheetName val="RECEIPT"/>
      <sheetName val="BS, PL, Sch 5 to 9"/>
      <sheetName val="GRN-2010"/>
      <sheetName val="Himachal"/>
      <sheetName val="Sheet"/>
      <sheetName val="Quarterly Scrap"/>
      <sheetName val="Raw Mtls."/>
      <sheetName val="WIP"/>
      <sheetName val="Finished Goods"/>
      <sheetName val="Raw Data"/>
      <sheetName val="KEY INPUTS"/>
      <sheetName val="Profit and loss"/>
      <sheetName val="Total revenue"/>
      <sheetName val="Stammdaten"/>
      <sheetName val="Exchange"/>
      <sheetName val="CM"/>
      <sheetName val="MACH&amp;EQUIP "/>
      <sheetName val="MI"/>
      <sheetName val="Notes to cash flow pt. 1"/>
      <sheetName val="all"/>
      <sheetName val="E"/>
      <sheetName val="CWIP-detl-AUC"/>
      <sheetName val="NMDC Porf"/>
      <sheetName val="F"/>
      <sheetName val="G"/>
      <sheetName val="DET0900"/>
      <sheetName val="MSU"/>
      <sheetName val="Cost Sheet "/>
      <sheetName val="profit &amp; loss"/>
      <sheetName val="M.G.P-2010"/>
      <sheetName val="new_main_20K"/>
      <sheetName val="Main"/>
      <sheetName val="due to from"/>
      <sheetName val="TBAL9697 -group wise  sdpl"/>
      <sheetName val="it-dep"/>
      <sheetName val="Inputs"/>
      <sheetName val="Summ"/>
      <sheetName val="PL_Input_YTD"/>
      <sheetName val="PL_Input_YTD_P"/>
      <sheetName val="BalanceSheet"/>
      <sheetName val="Co. TB"/>
      <sheetName val="A-General"/>
      <sheetName val="ETC Plant Cost"/>
      <sheetName val="Procedures"/>
      <sheetName val="Crédit"/>
      <sheetName val="Vente"/>
      <sheetName val="TAX INCOME"/>
      <sheetName val="14"/>
      <sheetName val="CC &amp; PC"/>
      <sheetName val="3"/>
      <sheetName val="40"/>
      <sheetName val="3901"/>
      <sheetName val="ClientMaster"/>
      <sheetName val="ProjectMaster"/>
      <sheetName val="Add  02-03"/>
      <sheetName val="BASIS"/>
      <sheetName val="J1iex"/>
      <sheetName val="Jul-02 tb"/>
      <sheetName val="trail"/>
      <sheetName val="Annx 3"/>
      <sheetName val="Discounted Cash Flow"/>
      <sheetName val="OPERATING HEAD"/>
      <sheetName val="RESULTS"/>
      <sheetName val="4Q R&amp;O-ES"/>
      <sheetName val="LEX AugDR95"/>
      <sheetName val="beam-reinft"/>
      <sheetName val="revenues - geographies"/>
      <sheetName val="Parametre"/>
      <sheetName val="Mumbai Revised"/>
      <sheetName val="entitlements"/>
      <sheetName val="Total DTH Forecast"/>
      <sheetName val="Total Distribution Forecast"/>
      <sheetName val="DSM checkbook"/>
      <sheetName val="dwbulk"/>
      <sheetName val="BackupWksht2"/>
      <sheetName val="Depn chart"/>
      <sheetName val="Schedules PL"/>
      <sheetName val="Schedules BS"/>
      <sheetName val="FORM B _ Oct 2005"/>
      <sheetName val="IRR"/>
      <sheetName val="5A ASSETLIST"/>
      <sheetName val="grp "/>
      <sheetName val="girder"/>
      <sheetName val="Fill this out first..."/>
      <sheetName val="Cummulative method"/>
      <sheetName val="Asset &amp; Exp dump"/>
      <sheetName val="VENDOR MASTER"/>
      <sheetName val="Coding"/>
      <sheetName val="Weekend Allow Jan,10"/>
      <sheetName val="SUM-WDV"/>
      <sheetName val="ITEM  STUDY (2)"/>
      <sheetName val="4.L C GENERAL"/>
      <sheetName val="Oliver"/>
      <sheetName val="Pricelist"/>
      <sheetName val="AR"/>
      <sheetName val="ANX"/>
      <sheetName val="2005 Capital Plan"/>
      <sheetName val="2005 OneTimePLImpact Plan"/>
      <sheetName val="2005 Depreciation Plan"/>
      <sheetName val="2005 Project Summary"/>
      <sheetName val="2005 RecurringPLImpact Plan"/>
      <sheetName val="upa"/>
      <sheetName val="X rate"/>
      <sheetName val="IC-RP list"/>
      <sheetName val="Excess Premium Settled"/>
      <sheetName val="HIP Premium Working"/>
      <sheetName val="Annexure I"/>
      <sheetName val="Stryker DIV "/>
      <sheetName val="LTM"/>
      <sheetName val="DropZone"/>
      <sheetName val="Dev"/>
      <sheetName val="Exchange rates"/>
      <sheetName val="VL,NC,MTC"/>
      <sheetName val="Input Param"/>
      <sheetName val="BS India Schedule"/>
      <sheetName val="BS India"/>
      <sheetName val="RM-Summary"/>
      <sheetName val="Bilanz"/>
      <sheetName val="BS Schedule"/>
      <sheetName val="shtLookup"/>
      <sheetName val="BS Schedules"/>
      <sheetName val="Cover Page"/>
      <sheetName val="lov-COAct"/>
      <sheetName val="lov-cspl"/>
      <sheetName val="Citrix"/>
      <sheetName val="Calculation (2)"/>
      <sheetName val="SCH 10"/>
      <sheetName val="Addl.40"/>
      <sheetName val="deduction"/>
      <sheetName val="addition"/>
      <sheetName val="sep01"/>
      <sheetName val="Monthly Break Up"/>
      <sheetName val="tngst1"/>
      <sheetName val="Output Sheet"/>
      <sheetName val="Lead Sheet"/>
      <sheetName val="Location &amp; Dept Master"/>
      <sheetName val="Kontensalden"/>
      <sheetName val="GL MASTER"/>
      <sheetName val="Index"/>
      <sheetName val="Rev Fct"/>
      <sheetName val="SCH F"/>
      <sheetName val="Export"/>
      <sheetName val="INI"/>
      <sheetName val="Output"/>
      <sheetName val="BL-Bud"/>
      <sheetName val="BS-Bud"/>
      <sheetName val="GW-Bud"/>
      <sheetName val="Head Office-Bud"/>
      <sheetName val="MS-Bud"/>
      <sheetName val="PL-Bud"/>
      <sheetName val="TB-Bud"/>
      <sheetName val="TM-Bud"/>
      <sheetName val="YS-Bud"/>
      <sheetName val="ICB"/>
      <sheetName val="Occ"/>
      <sheetName val="Deman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refreshError="1"/>
      <sheetData sheetId="180" refreshError="1"/>
      <sheetData sheetId="181" refreshError="1"/>
      <sheetData sheetId="182" refreshError="1"/>
      <sheetData sheetId="183" refreshError="1"/>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refreshError="1"/>
      <sheetData sheetId="245"/>
      <sheetData sheetId="246"/>
      <sheetData sheetId="247"/>
      <sheetData sheetId="248"/>
      <sheetData sheetId="249"/>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sheetData sheetId="267"/>
      <sheetData sheetId="268"/>
      <sheetData sheetId="269"/>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SATFAR"/>
      <sheetName val="98-99"/>
      <sheetName val="DELETIONS VSAT 97-98"/>
      <sheetName val="CAL OF WDV VSAT PARTS"/>
      <sheetName val="CAL OF WDV VSAT PARTS (2)"/>
      <sheetName val="VSATLOST ENTRY &amp; SUMMARY"/>
      <sheetName val="VSATLOST ENTRY &amp; SUMMARY (2)"/>
      <sheetName val="95-96 DEF&amp; SUMMARY"/>
      <sheetName val="94-95 DEFAULTERS"/>
      <sheetName val="96-97 DEFAULTERS"/>
      <sheetName val=" 97-98 DEFAULTEERS"/>
      <sheetName val="VICTORY FIN"/>
      <sheetName val="Sheet3"/>
      <sheetName val="nri fIN  DEFAULTER"/>
      <sheetName val="lost &amp; replace entries"/>
    </sheetNames>
    <sheetDataSet>
      <sheetData sheetId="0" refreshError="1"/>
      <sheetData sheetId="1" refreshError="1"/>
      <sheetData sheetId="2"/>
      <sheetData sheetId="3"/>
      <sheetData sheetId="4"/>
      <sheetData sheetId="5" refreshError="1"/>
      <sheetData sheetId="6" refreshError="1"/>
      <sheetData sheetId="7" refreshError="1"/>
      <sheetData sheetId="8" refreshError="1"/>
      <sheetData sheetId="9"/>
      <sheetData sheetId="10" refreshError="1"/>
      <sheetData sheetId="11"/>
      <sheetData sheetId="12" refreshError="1"/>
      <sheetData sheetId="13" refreshError="1"/>
      <sheetData sheetId="14"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P &amp; L"/>
      <sheetName val="SHARE CAPITAL"/>
      <sheetName val="R &amp; s"/>
      <sheetName val="Res &amp; surplus"/>
      <sheetName val="SEC LOAN "/>
      <sheetName val="UN-SEC.LOAN"/>
      <sheetName val="Fixed Assets"/>
      <sheetName val="INVESTMENT"/>
      <sheetName val="INVENTORY"/>
      <sheetName val="DEBTORS"/>
      <sheetName val="CASHBANK"/>
      <sheetName val="LOANS-ADV"/>
      <sheetName val="LIABILITIES"/>
      <sheetName val="PROVISION"/>
      <sheetName val="OTHER INC."/>
      <sheetName val="Cons"/>
      <sheetName val="FinishedTraded Goods"/>
      <sheetName val="EXPENSES"/>
      <sheetName val="Int &amp; Fin chgs"/>
      <sheetName val="Extord-schedule"/>
      <sheetName val="Interunit"/>
      <sheetName val="Purchases"/>
      <sheetName val="trial (2)"/>
      <sheetName val="P&amp;L"/>
      <sheetName val="Holidays"/>
      <sheetName val="References"/>
      <sheetName val="LINK GAP"/>
      <sheetName val="URD-s"/>
      <sheetName val="SCH4"/>
      <sheetName val="Charts"/>
      <sheetName val="BS-203"/>
      <sheetName val="Other notes"/>
      <sheetName val="PL Groupings"/>
      <sheetName val="BS Groupings"/>
      <sheetName val="grootboekrek"/>
      <sheetName val="Control"/>
      <sheetName val="405"/>
      <sheetName val="427"/>
      <sheetName val="403"/>
      <sheetName val="Setup"/>
      <sheetName val="Current assets"/>
      <sheetName val="Current liabilities"/>
      <sheetName val="Deferred tax"/>
      <sheetName val="Dividends"/>
      <sheetName val="Employment of capital"/>
      <sheetName val="EVA"/>
      <sheetName val="Country"/>
      <sheetName val="Income"/>
      <sheetName val="Long Term Borrowings"/>
      <sheetName val="Minorities"/>
      <sheetName val="FA LB"/>
      <sheetName val="Taxation"/>
      <sheetName val="Working capital"/>
      <sheetName val="PL grp"/>
      <sheetName val="kpmg format"/>
      <sheetName val="cash flow"/>
      <sheetName val="#REF"/>
      <sheetName val="Lookups"/>
      <sheetName val="gen ledger data"/>
      <sheetName val="Original format"/>
      <sheetName val="Data"/>
      <sheetName val="curlocal"/>
      <sheetName val="S.4.3_SAP Dump"/>
      <sheetName val="E755 Annex"/>
      <sheetName val="E1 Invoice"/>
      <sheetName val="Basic Details"/>
      <sheetName val="Adm97"/>
      <sheetName val="130-UNIDADES"/>
      <sheetName val="Details"/>
      <sheetName val="Currency"/>
      <sheetName val="DropDown"/>
      <sheetName val="Non-Statistical Sampling"/>
      <sheetName val="Schedules"/>
      <sheetName val="BS-P&amp;L"/>
      <sheetName val="Cntmrs-Recruit"/>
      <sheetName val="Groupings BS"/>
      <sheetName val="DEC PIVOT"/>
      <sheetName val="Op Plan Sales"/>
      <sheetName val="Apr 08 to Mar 09"/>
      <sheetName val="Budd Lanner Split"/>
      <sheetName val="WGE P&amp;E"/>
      <sheetName val="Sheet1"/>
      <sheetName val="Expense Budget_NOV"/>
      <sheetName val="Financials"/>
      <sheetName val="HIGHLIGHTS"/>
      <sheetName val="STOCK VALUEMay03"/>
      <sheetName val="ConsolSkol31122002-ECBDL"/>
      <sheetName val="Model"/>
      <sheetName val="CF"/>
      <sheetName val="Overview"/>
      <sheetName val="Ann -1"/>
      <sheetName val="Co.26 Unfinished P&amp;E"/>
      <sheetName val="DataFF"/>
      <sheetName val="capex"/>
      <sheetName val="DataInput1"/>
      <sheetName val="AP Example"/>
      <sheetName val="F1"/>
      <sheetName val="F2"/>
      <sheetName val="F3_A$"/>
      <sheetName val="Frontend"/>
      <sheetName val="K1-per"/>
      <sheetName val="K1-med(RM)"/>
      <sheetName val="K1-ppd"/>
      <sheetName val="S2 Chart"/>
      <sheetName val="S3a(A$)"/>
      <sheetName val="S5 Chart"/>
      <sheetName val="S6"/>
      <sheetName val="S7"/>
      <sheetName val="S8"/>
      <sheetName val="S9_A$"/>
      <sheetName val="S"/>
      <sheetName val="S2_A$"/>
      <sheetName val="exp-m"/>
      <sheetName val="pcQueryData"/>
      <sheetName val="Income Statement"/>
      <sheetName val="Summary"/>
      <sheetName val="CSCCincSKR"/>
      <sheetName val="Proforma"/>
      <sheetName val="Accrual Nov'05"/>
      <sheetName val="Query SS 1_805"/>
      <sheetName val="Assum"/>
      <sheetName val="Debt"/>
      <sheetName val="Sum"/>
      <sheetName val="Cover"/>
      <sheetName val="MoCF"/>
      <sheetName val="TPM"/>
      <sheetName val="Opening"/>
      <sheetName val="DepRate"/>
      <sheetName val="CRITERIA1"/>
      <sheetName val="BALANCE_SHEET"/>
      <sheetName val="P_&amp;_L"/>
      <sheetName val="SHARE_CAPITAL"/>
      <sheetName val="R_&amp;_s"/>
      <sheetName val="Res_&amp;_surplus"/>
      <sheetName val="SEC_LOAN_"/>
      <sheetName val="UN-SEC_LOAN"/>
      <sheetName val="Fixed_Assets"/>
      <sheetName val="OTHER_INC_"/>
      <sheetName val="FinishedTraded_Goods"/>
      <sheetName val="Int_&amp;_Fin_chgs"/>
      <sheetName val="trial_(2)"/>
      <sheetName val="LINK_GAP"/>
      <sheetName val="BALANCE_SHEET1"/>
      <sheetName val="P_&amp;_L1"/>
      <sheetName val="SHARE_CAPITAL1"/>
      <sheetName val="R_&amp;_s1"/>
      <sheetName val="Res_&amp;_surplus1"/>
      <sheetName val="SEC_LOAN_1"/>
      <sheetName val="UN-SEC_LOAN1"/>
      <sheetName val="Fixed_Assets1"/>
      <sheetName val="OTHER_INC_1"/>
      <sheetName val="FinishedTraded_Goods1"/>
      <sheetName val="Int_&amp;_Fin_chgs1"/>
      <sheetName val="trial_(2)1"/>
      <sheetName val="LINK_GAP1"/>
      <sheetName val="BALANCE_SHEET2"/>
      <sheetName val="P_&amp;_L2"/>
      <sheetName val="SHARE_CAPITAL2"/>
      <sheetName val="R_&amp;_s2"/>
      <sheetName val="Res_&amp;_surplus2"/>
      <sheetName val="SEC_LOAN_2"/>
      <sheetName val="UN-SEC_LOAN2"/>
      <sheetName val="Fixed_Assets2"/>
      <sheetName val="OTHER_INC_2"/>
      <sheetName val="FinishedTraded_Goods2"/>
      <sheetName val="Int_&amp;_Fin_chgs2"/>
      <sheetName val="trial_(2)2"/>
      <sheetName val="LINK_GAP2"/>
      <sheetName val="Brand &amp; CC list"/>
      <sheetName val="Market list"/>
      <sheetName val="Purchase Order"/>
      <sheetName val="FORM-16"/>
      <sheetName val="Cochin Invoice File"/>
      <sheetName val="STPI November 08"/>
      <sheetName val="BS - L+OE"/>
      <sheetName val="CWIP"/>
      <sheetName val="Annexure 3A"/>
      <sheetName val="gen_ledger_data"/>
      <sheetName val="Original_format"/>
      <sheetName val="Basic_Details"/>
      <sheetName val="BS_Groupings"/>
      <sheetName val="PL_Groupings"/>
      <sheetName val="S_4_3_SAP_Dump"/>
      <sheetName val="E755_Annex"/>
      <sheetName val="Current_assets"/>
      <sheetName val="Current_liabilities"/>
      <sheetName val="Deferred_tax"/>
      <sheetName val="Employment_of_capital"/>
      <sheetName val="Long_Term_Borrowings"/>
      <sheetName val="FA_LB"/>
      <sheetName val="Working_capital"/>
      <sheetName val="Non-Statistical_Sampling"/>
      <sheetName val="E1_Invoice"/>
      <sheetName val="Groupings_BS"/>
      <sheetName val="DEC_PIVOT"/>
      <sheetName val="Op_Plan_Sales"/>
      <sheetName val="Budd_Lanner_Split"/>
      <sheetName val="STOCK_VALUEMay03"/>
      <sheetName val="WGE_P&amp;E"/>
      <sheetName val="Apr_08_to_Mar_09"/>
      <sheetName val="Expense_Budget_NOV"/>
      <sheetName val="PL_grp"/>
      <sheetName val="kpmg_format"/>
      <sheetName val="cash_flow"/>
      <sheetName val="Query_SS_1_805"/>
      <sheetName val="Accrual_Nov'05"/>
      <sheetName val="Letter"/>
      <sheetName val="Detailed"/>
      <sheetName val="Prices"/>
      <sheetName val="15"/>
      <sheetName val="DCF Analysis"/>
      <sheetName val="Con0304"/>
      <sheetName val="Movement of Mutual Funds"/>
      <sheetName val="purchase PBC"/>
      <sheetName val="INV-512"/>
      <sheetName val="CP-CT1"/>
      <sheetName val="CP-CT2"/>
      <sheetName val="Basic Resources"/>
      <sheetName val="Modality Summary"/>
      <sheetName val="Dep"/>
      <sheetName val="DCF"/>
      <sheetName val="Page 8 "/>
      <sheetName val="Sch 13 Notes 13-16"/>
      <sheetName val="computation"/>
      <sheetName val="EAW Final Accounts - 99"/>
      <sheetName val="gen_ledger_data1"/>
      <sheetName val="S_4_3_SAP_Dump1"/>
      <sheetName val="Groupings_BS1"/>
      <sheetName val="DEC_PIVOT1"/>
      <sheetName val="Op_Plan_Sales1"/>
      <sheetName val="E1_Invoice1"/>
      <sheetName val="E755_Annex1"/>
      <sheetName val="Current_assets1"/>
      <sheetName val="Current_liabilities1"/>
      <sheetName val="Deferred_tax1"/>
      <sheetName val="Employment_of_capital1"/>
      <sheetName val="Long_Term_Borrowings1"/>
      <sheetName val="FA_LB1"/>
      <sheetName val="Working_capital1"/>
      <sheetName val="Basic_Details1"/>
      <sheetName val="BS_Groupings1"/>
      <sheetName val="PL_Groupings1"/>
      <sheetName val="Original_format1"/>
      <sheetName val="Non-Statistical_Sampling1"/>
      <sheetName val="gen_ledger_data2"/>
      <sheetName val="S_4_3_SAP_Dump2"/>
      <sheetName val="Groupings_BS2"/>
      <sheetName val="DEC_PIVOT2"/>
      <sheetName val="Op_Plan_Sales2"/>
      <sheetName val="E1_Invoice2"/>
      <sheetName val="E755_Annex2"/>
      <sheetName val="Current_assets2"/>
      <sheetName val="Current_liabilities2"/>
      <sheetName val="Deferred_tax2"/>
      <sheetName val="Employment_of_capital2"/>
      <sheetName val="Long_Term_Borrowings2"/>
      <sheetName val="FA_LB2"/>
      <sheetName val="Working_capital2"/>
      <sheetName val="Basic_Details2"/>
      <sheetName val="BS_Groupings2"/>
      <sheetName val="PL_Groupings2"/>
      <sheetName val="Original_format2"/>
      <sheetName val="Non-Statistical_Sampling2"/>
      <sheetName val="Cochin_Invoice_File"/>
      <sheetName val="STPI_November_08"/>
      <sheetName val="BS_-_L+OE"/>
      <sheetName val="Annexure_3A"/>
      <sheetName val="DCF_Analysis"/>
      <sheetName val="Input schedule"/>
      <sheetName val="200B"/>
      <sheetName val="DEC07 GL DL"/>
      <sheetName val="Simulator Detail"/>
      <sheetName val="lead schs"/>
      <sheetName val="DB"/>
      <sheetName val="Sheet1 (2)"/>
      <sheetName val="A91_97"/>
      <sheetName val="Audit"/>
      <sheetName val="Comp"/>
      <sheetName val="Balance Sheet "/>
      <sheetName val="TYPE"/>
      <sheetName val="BS, PL, Sch 5 to 9"/>
      <sheetName val="Annexure I"/>
      <sheetName val="CVBUH2MONTHLY"/>
      <sheetName val="RECEIPT"/>
      <sheetName val="CashFlow"/>
      <sheetName val="TT35"/>
      <sheetName val="Sch 7-13"/>
      <sheetName val="depit"/>
      <sheetName val="All Components Report"/>
      <sheetName val="GRN-2010"/>
      <sheetName val="Masters"/>
      <sheetName val="Rentals Real 1"/>
      <sheetName val="Himachal"/>
      <sheetName val="Sheet"/>
      <sheetName val="Quarterly Scrap"/>
      <sheetName val="Raw Mtls."/>
      <sheetName val="WIP"/>
      <sheetName val="Finished Goods"/>
      <sheetName val="Raw Data"/>
      <sheetName val="KEY INPUTS"/>
      <sheetName val="X rate"/>
      <sheetName val="IC-RP list"/>
      <sheetName val="groupcodes"/>
      <sheetName val="Excess Premium Settled"/>
      <sheetName val="HIP Premium Working"/>
      <sheetName val="1"/>
      <sheetName val="Code"/>
      <sheetName val="Nandan"/>
      <sheetName val="Revenue"/>
      <sheetName val="Overheads"/>
      <sheetName val="BS IAS (eur)"/>
      <sheetName val="Val Com4"/>
      <sheetName val="Val Com7"/>
      <sheetName val="BS"/>
      <sheetName val="Sch"/>
      <sheetName val="YTD"/>
      <sheetName val="FX Rate - Current Month Rates"/>
      <sheetName val="CAMPWISE COLL"/>
      <sheetName val="SMTHKLNE"/>
      <sheetName val="KLHT"/>
      <sheetName val="UBRD"/>
      <sheetName val="UBRS"/>
      <sheetName val="UPLA"/>
      <sheetName val="KPM DT"/>
      <sheetName val="Exchange"/>
      <sheetName val="Total revenue"/>
      <sheetName val="Profit and loss"/>
      <sheetName val="Stammdaten"/>
      <sheetName val="MARCH"/>
      <sheetName val="SEP "/>
      <sheetName val="entitlements"/>
      <sheetName val="SCH F"/>
      <sheetName val="OPERATING HEAD"/>
      <sheetName val="BALANCE_SHEET3"/>
      <sheetName val="P_&amp;_L3"/>
      <sheetName val="SHARE_CAPITAL3"/>
      <sheetName val="R_&amp;_s3"/>
      <sheetName val="Res_&amp;_surplus3"/>
      <sheetName val="SEC_LOAN_3"/>
      <sheetName val="UN-SEC_LOAN3"/>
      <sheetName val="Fixed_Assets3"/>
      <sheetName val="OTHER_INC_3"/>
      <sheetName val="FinishedTraded_Goods3"/>
      <sheetName val="Int_&amp;_Fin_chgs3"/>
      <sheetName val="trial_(2)3"/>
      <sheetName val="LINK_GAP3"/>
      <sheetName val="PL_Groupings3"/>
      <sheetName val="BS_Groupings3"/>
      <sheetName val="Other_notes"/>
      <sheetName val="Current_assets3"/>
      <sheetName val="Current_liabilities3"/>
      <sheetName val="Deferred_tax3"/>
      <sheetName val="Employment_of_capital3"/>
      <sheetName val="Long_Term_Borrowings3"/>
      <sheetName val="FA_LB3"/>
      <sheetName val="Working_capital3"/>
      <sheetName val="PL_grp1"/>
      <sheetName val="kpmg_format1"/>
      <sheetName val="cash_flow1"/>
      <sheetName val="gen_ledger_data3"/>
      <sheetName val="Original_format3"/>
      <sheetName val="S_4_3_SAP_Dump3"/>
      <sheetName val="E755_Annex3"/>
      <sheetName val="E1_Invoice3"/>
      <sheetName val="Basic_Details3"/>
      <sheetName val="Non-Statistical_Sampling3"/>
      <sheetName val="Groupings_BS3"/>
      <sheetName val="DEC_PIVOT3"/>
      <sheetName val="Op_Plan_Sales3"/>
      <sheetName val="Apr_08_to_Mar_091"/>
      <sheetName val="Budd_Lanner_Split1"/>
      <sheetName val="Ann_-1"/>
      <sheetName val="Co_26_Unfinished_P&amp;E"/>
      <sheetName val="STOCK_VALUEMay031"/>
      <sheetName val="AP_Example"/>
      <sheetName val="S2_Chart"/>
      <sheetName val="S5_Chart"/>
      <sheetName val="Expense_Budget_NOV1"/>
      <sheetName val="WGE_P&amp;E1"/>
      <sheetName val="Income_Statement"/>
      <sheetName val="Accrual_Nov'051"/>
      <sheetName val="Query_SS_1_8051"/>
      <sheetName val="Brand_&amp;_CC_list"/>
      <sheetName val="Market_list"/>
      <sheetName val="Purchase_Order"/>
      <sheetName val="Cochin_Invoice_File1"/>
      <sheetName val="STPI_November_081"/>
      <sheetName val="BS_-_L+OE1"/>
      <sheetName val="Annexure_3A1"/>
      <sheetName val="Sch_13_Notes_13-16"/>
      <sheetName val="DCF_Analysis1"/>
      <sheetName val="Movement_of_Mutual_Funds"/>
      <sheetName val="purchase_PBC"/>
      <sheetName val="EAW_Final_Accounts_-_99"/>
      <sheetName val="Basic_Resources"/>
      <sheetName val="Balance_Sheet_"/>
      <sheetName val="Modality_Summary"/>
      <sheetName val="Page_8_"/>
      <sheetName val="Input_schedule"/>
      <sheetName val="DEC07_GL_DL"/>
      <sheetName val="Simulator_Detail"/>
      <sheetName val="lead_schs"/>
      <sheetName val="Sheet1_(2)"/>
      <sheetName val="Sch_7-13"/>
      <sheetName val="All_Components_Report"/>
      <sheetName val="BS,_PL,_Sch_5_to_9"/>
      <sheetName val="Rentals_Real_1"/>
      <sheetName val="Quarterly_Scrap"/>
      <sheetName val="Raw_Mtls_"/>
      <sheetName val="Finished_Goods"/>
      <sheetName val="Raw_Data"/>
      <sheetName val="KEY_INPUTS"/>
      <sheetName val="X_rate"/>
      <sheetName val="IC-RP_list"/>
      <sheetName val="Excess_Premium_Settled"/>
      <sheetName val="HIP_Premium_Working"/>
      <sheetName val="BS_IAS_(eur)"/>
      <sheetName val="Val_Com4"/>
      <sheetName val="Val_Com7"/>
      <sheetName val="FX_Rate_-_Current_Month_Rates"/>
      <sheetName val="CAMPWISE_COLL"/>
      <sheetName val="KPM_DT"/>
      <sheetName val="Total_revenue"/>
      <sheetName val="Profit_and_loss"/>
      <sheetName val="Annexure_I"/>
      <sheetName val="HIST - IS"/>
      <sheetName val="Locked cell"/>
      <sheetName val="EP"/>
      <sheetName val="RES"/>
      <sheetName val="CRITERIA2"/>
      <sheetName val="PAY_DATES"/>
      <sheetName val="PL"/>
      <sheetName val="16.IC-RP list"/>
      <sheetName val="UNIT-II"/>
      <sheetName val="PRO AND SALE -APRIL-04-JAN-05"/>
      <sheetName val="Discounted Cash Flow"/>
      <sheetName val="5A ASSETLIST"/>
      <sheetName val="SCB - Annexure A"/>
      <sheetName val="off"/>
      <sheetName val="Grey cloth outsource"/>
      <sheetName val="CM"/>
      <sheetName val="DF"/>
      <sheetName val="grp "/>
      <sheetName val="dtxl"/>
      <sheetName val="DCF Senstivities"/>
      <sheetName val="1072"/>
      <sheetName val="ITEM  STUDY (2)"/>
      <sheetName val="BBRD"/>
      <sheetName val="BBRS"/>
      <sheetName val="BBSR"/>
      <sheetName val="cashbackup"/>
      <sheetName val="BusinessList"/>
      <sheetName val="BPLA"/>
      <sheetName val="BPSR"/>
      <sheetName val="BKPM1"/>
      <sheetName val="BKPM2"/>
      <sheetName val="BPCA"/>
      <sheetName val="TRIAL BALANCE"/>
      <sheetName val="Tickers"/>
      <sheetName val="NXTL"/>
      <sheetName val="Methodology"/>
      <sheetName val="Pro-Forma profile_AVP"/>
      <sheetName val="A"/>
      <sheetName val="BALANCE_SHEET4"/>
      <sheetName val="P_&amp;_L4"/>
      <sheetName val="SHARE_CAPITAL4"/>
      <sheetName val="R_&amp;_s4"/>
      <sheetName val="Res_&amp;_surplus4"/>
      <sheetName val="SEC_LOAN_4"/>
      <sheetName val="UN-SEC_LOAN4"/>
      <sheetName val="Fixed_Assets4"/>
      <sheetName val="OTHER_INC_4"/>
      <sheetName val="FinishedTraded_Goods4"/>
      <sheetName val="Int_&amp;_Fin_chgs4"/>
      <sheetName val="gen_ledger_data4"/>
      <sheetName val="Original_format4"/>
      <sheetName val="E755_Annex4"/>
      <sheetName val="S_4_3_SAP_Dump4"/>
      <sheetName val="Basic_Details4"/>
      <sheetName val="BS_Groupings4"/>
      <sheetName val="PL_Groupings4"/>
      <sheetName val="Current_assets4"/>
      <sheetName val="Current_liabilities4"/>
      <sheetName val="Deferred_tax4"/>
      <sheetName val="Employment_of_capital4"/>
      <sheetName val="Long_Term_Borrowings4"/>
      <sheetName val="FA_LB4"/>
      <sheetName val="Working_capital4"/>
      <sheetName val="Non-Statistical_Sampling4"/>
      <sheetName val="E1_Invoice4"/>
      <sheetName val="Groupings_BS4"/>
      <sheetName val="DEC_PIVOT4"/>
      <sheetName val="Op_Plan_Sales4"/>
      <sheetName val="Budd_Lanner_Split2"/>
      <sheetName val="STOCK_VALUEMay032"/>
      <sheetName val="Apr_08_to_Mar_092"/>
      <sheetName val="Expense_Budget_NOV2"/>
      <sheetName val="PL_grp2"/>
      <sheetName val="kpmg_format2"/>
      <sheetName val="cash_flow2"/>
      <sheetName val="trial_(2)4"/>
      <sheetName val="LINK_GAP4"/>
      <sheetName val="WGE_P&amp;E2"/>
      <sheetName val="Accrual_Nov'052"/>
      <sheetName val="Query_SS_1_8052"/>
      <sheetName val="Cochin_Invoice_File2"/>
      <sheetName val="STPI_November_082"/>
      <sheetName val="BS_-_L+OE2"/>
      <sheetName val="Annexure_3A2"/>
      <sheetName val="Purchase_Order1"/>
      <sheetName val="Other_notes1"/>
      <sheetName val="Brand_&amp;_CC_list1"/>
      <sheetName val="Market_list1"/>
      <sheetName val="DCF_Analysis2"/>
      <sheetName val="Ann_-11"/>
      <sheetName val="Co_26_Unfinished_P&amp;E1"/>
      <sheetName val="AP_Example1"/>
      <sheetName val="S2_Chart1"/>
      <sheetName val="S5_Chart1"/>
      <sheetName val="Income_Statement1"/>
      <sheetName val="Page_8_1"/>
      <sheetName val="Modality_Summary1"/>
      <sheetName val="Sheet1_(2)1"/>
      <sheetName val="BS_IAS_(eur)1"/>
      <sheetName val="Val_Com41"/>
      <sheetName val="Val_Com71"/>
      <sheetName val="FX_Rate_-_Current_Month_Rates1"/>
      <sheetName val="CAMPWISE_COLL1"/>
      <sheetName val="INPUT"/>
      <sheetName val="Setting"/>
      <sheetName val="Debt Calcs."/>
      <sheetName val="Sheet2"/>
      <sheetName val="Stryker DIV "/>
      <sheetName val="LTM"/>
      <sheetName val="DropZone"/>
      <sheetName val="Dev"/>
      <sheetName val="Exchange rates"/>
      <sheetName val="VL,NC,MTC"/>
      <sheetName val="EXPL.AGUA"/>
      <sheetName val="Input Param"/>
      <sheetName val="Page1"/>
      <sheetName val="BS India Schedule"/>
      <sheetName val="BS India"/>
      <sheetName val="RM-Summary"/>
      <sheetName val="Bilanz"/>
      <sheetName val="BS Schedule"/>
      <sheetName val="Bal_Gr"/>
      <sheetName val="Page 2"/>
      <sheetName val="IND9899"/>
      <sheetName val="T&amp;L"/>
      <sheetName val="Assumptions"/>
      <sheetName val="shtLookup"/>
      <sheetName val="Tables"/>
      <sheetName val="F&amp;B"/>
      <sheetName val="Form"/>
      <sheetName val="Challan"/>
      <sheetName val="TB trend"/>
      <sheetName val="MSU"/>
      <sheetName val="Cost Sheet "/>
      <sheetName val="profit &amp; loss"/>
      <sheetName val="M.G.P-2010"/>
      <sheetName val="new_main_20K"/>
      <sheetName val="Main"/>
      <sheetName val="IP Business Manpower"/>
      <sheetName val="Festlegungen"/>
      <sheetName val="Outgoing"/>
      <sheetName val="Incoming"/>
      <sheetName val="CM Calc"/>
      <sheetName val="Orders"/>
      <sheetName val="Sales"/>
      <sheetName val="beam-reinft"/>
      <sheetName val="revenues - geographies"/>
      <sheetName val="Parametre"/>
      <sheetName val="Mumbai Revised"/>
      <sheetName val="Power &amp; Fuel (S)"/>
      <sheetName val="Account balances"/>
      <sheetName val="Struktur"/>
      <sheetName val="Criteria"/>
      <sheetName val="DC Actual"/>
      <sheetName val="DC PLan"/>
      <sheetName val="Service Function"/>
      <sheetName val="B_S"/>
      <sheetName val="Project Ignite"/>
      <sheetName val="Multiples output"/>
      <sheetName val="Profitability stats"/>
      <sheetName val="Inputs from PSTN Model"/>
      <sheetName val="Payroll reconciliation"/>
      <sheetName val="sch 11 thru 15"/>
      <sheetName val="sch 1 thru 6 sans 4"/>
      <sheetName val="??????"/>
      <sheetName val="대리점리스트"/>
      <sheetName val="Validation"/>
      <sheetName val="Disp Table"/>
      <sheetName val="Values"/>
      <sheetName val="SLOC Listing"/>
      <sheetName val="gvl"/>
      <sheetName val="Key Brd Data"/>
      <sheetName val="Iressa Pat Dyn"/>
      <sheetName val="Exanta Assumptions"/>
      <sheetName val="Sym Assumptions"/>
      <sheetName val="Iressa Assumptions"/>
      <sheetName val="Cerovive Contr"/>
      <sheetName val="Galida Contr"/>
      <sheetName val="Nexium Assumptions"/>
      <sheetName val="Nexium Pat Dyn"/>
      <sheetName val="Crestor Pat Dyn"/>
      <sheetName val="Exanta Pat Dyn"/>
      <sheetName val="Sym Pat Dyn"/>
      <sheetName val="Faslodex Pat Dyn"/>
      <sheetName val="Crestor Assumptions"/>
      <sheetName val="Arimidex Pat Dyn"/>
      <sheetName val="Casodex Pat Dyn"/>
      <sheetName val="Zoladex Pat Dyn"/>
      <sheetName val="Seroquel Pat Dyn"/>
      <sheetName val="Nexium Pen Val"/>
      <sheetName val="Brand 4 Contr"/>
      <sheetName val="Brand 1 Pen Val"/>
      <sheetName val="Brand 2 Pen Val"/>
      <sheetName val="Brand 3 Pen Val"/>
      <sheetName val="Brand 4 Pen Val"/>
      <sheetName val="Sh_IT_Main"/>
      <sheetName val="BS Schedules"/>
      <sheetName val="Cover Page"/>
      <sheetName val="lov-COAct"/>
      <sheetName val="lov-cspl"/>
      <sheetName val="ReworkLabour"/>
      <sheetName val="Citrix"/>
      <sheetName val="ALL DATA"/>
      <sheetName val="CRITERIA4"/>
      <sheetName val="CRITERIA3"/>
      <sheetName val="CRITERIA5"/>
      <sheetName val="CRITERIA6"/>
      <sheetName val="PROGRAM REV"/>
      <sheetName val="ETC Plant Cost"/>
      <sheetName val="JAN"/>
      <sheetName val="Calculation (2)"/>
      <sheetName val="2003"/>
      <sheetName val="dealer list"/>
      <sheetName val="February"/>
      <sheetName val="January"/>
      <sheetName val="TB"/>
      <sheetName val="SCH 10"/>
      <sheetName val="Total DTH Forecast"/>
      <sheetName val="Total Distribution Forecast"/>
      <sheetName val="DSM checkbook"/>
      <sheetName val="dwbulk"/>
      <sheetName val="trail"/>
      <sheetName val="IRR"/>
      <sheetName val="RESULTS"/>
      <sheetName val="4Q R&amp;O-ES"/>
      <sheetName val="LEX AugDR95"/>
      <sheetName val="Index"/>
      <sheetName val="HVAC1"/>
      <sheetName val="A-3 MODULE"/>
      <sheetName val="SITE-RAMAGUNDAM"/>
      <sheetName val="MD'S RESI"/>
      <sheetName val="JAPANESE ACCM"/>
      <sheetName val="INDIAN GUEST HOUSE"/>
      <sheetName val="ANPARA-SITE "/>
      <sheetName val="FF-5"/>
      <sheetName val="MMIP(JU)"/>
      <sheetName val="F-1&amp;F-2"/>
      <sheetName val="Development"/>
      <sheetName val="Bal.Sht.Sch."/>
      <sheetName val="Procedures"/>
      <sheetName val="Pending settlements"/>
      <sheetName val="Data Tables"/>
      <sheetName val="EXCH"/>
      <sheetName val="TB9899"/>
      <sheetName val="EMPMAST"/>
      <sheetName val="43b"/>
      <sheetName val="Export"/>
      <sheetName val="INI"/>
      <sheetName val="Output"/>
      <sheetName val="BL-Bud"/>
      <sheetName val="BS-Bud"/>
      <sheetName val="GW-Bud"/>
      <sheetName val="Head Office-Bud"/>
      <sheetName val="MS-Bud"/>
      <sheetName val="PL-Bud"/>
      <sheetName val="TB-Bud"/>
      <sheetName val="TM-Bud"/>
      <sheetName val="YS-Bud"/>
      <sheetName val="TAX INCOME"/>
      <sheetName val="Summary-PSG"/>
      <sheetName val="DCF_VDF"/>
      <sheetName val="환율"/>
      <sheetName val="PV of Op Leases_VDF"/>
      <sheetName val="24100 Accr Liab"/>
      <sheetName val="BS and P&amp;L"/>
      <sheetName val="Directors"/>
      <sheetName val="Parameter"/>
      <sheetName val="Master"/>
      <sheetName val="3BPA00132-5-3 W plan HVPNL"/>
      <sheetName val="YTD Data"/>
      <sheetName val="BackupWksht2"/>
      <sheetName val="Anlage 1"/>
      <sheetName val="deduction"/>
      <sheetName val="addition"/>
      <sheetName val="sep01"/>
      <sheetName val="BASIS"/>
      <sheetName val="J1iex"/>
      <sheetName val="E"/>
      <sheetName val="CWIP-detl-AUC"/>
      <sheetName val="NMDC Porf"/>
      <sheetName val="F"/>
      <sheetName val="G"/>
      <sheetName val="DET0900"/>
      <sheetName val="BFNR"/>
      <sheetName val="BIPR"/>
      <sheetName val="Co. TB"/>
      <sheetName val="XXL_1ST"/>
      <sheetName val="BSPL"/>
      <sheetName val="Complete CWIP Status"/>
      <sheetName val="deptcodesdec30"/>
      <sheetName val="R+d"/>
      <sheetName val="it-dep"/>
      <sheetName val="girder"/>
      <sheetName val="Fill this out first..."/>
      <sheetName val="Definition"/>
      <sheetName val="Annexure to HDFC"/>
      <sheetName val="Read me"/>
      <sheetName val="Worksheet"/>
      <sheetName val="ecc"/>
      <sheetName val="DATA 91-98"/>
      <sheetName val="Addl.40"/>
      <sheetName val="UK"/>
      <sheetName val="Input Page"/>
      <sheetName val="ICB"/>
      <sheetName val="val"/>
      <sheetName val="co.tax"/>
      <sheetName val="Groups"/>
      <sheetName val="Bsheet"/>
      <sheetName val="inv07_08"/>
      <sheetName val="2136"/>
      <sheetName val="Deposits"/>
      <sheetName val="Oakwood Exp"/>
      <sheetName val="CAUSTIC"/>
      <sheetName val="Branch"/>
      <sheetName val="Instruction Sheet"/>
      <sheetName val="MACH&amp;EQUIP "/>
      <sheetName val="MI"/>
      <sheetName val="Notes to cash flow pt. 1"/>
      <sheetName val="PackInformation"/>
      <sheetName val="SECTOR"/>
      <sheetName val="August"/>
      <sheetName val="July"/>
      <sheetName val="November"/>
      <sheetName val="old_serial no."/>
      <sheetName val="tot_ass_9697"/>
      <sheetName val="Input Data"/>
      <sheetName val="all"/>
      <sheetName val="due to from"/>
      <sheetName val="TBAL9697 -group wise  sdpl"/>
      <sheetName val="Inputs"/>
      <sheetName val="Summ"/>
      <sheetName val="PL_Input_YTD"/>
      <sheetName val="PL_Input_YTD_P"/>
      <sheetName val="BalanceSheet"/>
      <sheetName val="Data Center P&amp;L"/>
      <sheetName val="AR Drop Downs"/>
      <sheetName val="Anx-to-Form3AA"/>
      <sheetName val="ACS(1)"/>
      <sheetName val="FAS-C(4)"/>
      <sheetName val="CCTV(old)"/>
      <sheetName val="A-General"/>
      <sheetName val="Crédit"/>
      <sheetName val="Vente"/>
      <sheetName val="14"/>
      <sheetName val="CC &amp; PC"/>
      <sheetName val="3"/>
      <sheetName val="40"/>
      <sheetName val="3901"/>
      <sheetName val="ClientMaster"/>
      <sheetName val="ProjectMaster"/>
      <sheetName val="Add  02-03"/>
      <sheetName val="Jul-02 tb"/>
      <sheetName val="Annx 3"/>
      <sheetName val="list"/>
      <sheetName val="Sch BS"/>
      <sheetName val="Depn chart"/>
      <sheetName val="Schedules PL"/>
      <sheetName val="Schedules BS"/>
      <sheetName val="FORM B _ Oct 2005"/>
      <sheetName val="BY Client &amp; Region Aug"/>
      <sheetName val="XLR_NoRangeSheet"/>
      <sheetName val="JE10310X"/>
      <sheetName val="BS JUL"/>
      <sheetName val="o_(r)"/>
      <sheetName val="corp_con"/>
      <sheetName val="CY-OS-90-1"/>
      <sheetName val="Power"/>
      <sheetName val="PGGDeal"/>
      <sheetName val="Rate analysis"/>
      <sheetName val="Company"/>
      <sheetName val="drs"/>
      <sheetName val="Coding"/>
      <sheetName val="Weekend Allow Jan,10"/>
      <sheetName val="ALVXXL01"/>
      <sheetName val="KRRPS"/>
      <sheetName val="KRRP"/>
      <sheetName val="KRRPC"/>
      <sheetName val="tngst1"/>
      <sheetName val="Output Sheet"/>
      <sheetName val="SUM-WDV"/>
      <sheetName val="4.L C GENERAL"/>
      <sheetName val="Oliver"/>
      <sheetName val="Pricelist"/>
      <sheetName val="AR"/>
      <sheetName val="ANX"/>
      <sheetName val="2005 Capital Plan"/>
      <sheetName val="2005 OneTimePLImpact Plan"/>
      <sheetName val="2005 Depreciation Plan"/>
      <sheetName val="2005 Project Summary"/>
      <sheetName val="2005 RecurringPLImpact Plan"/>
      <sheetName val="upa"/>
      <sheetName val="Lead Sheet"/>
      <sheetName val="Location &amp; Dept Master"/>
      <sheetName val="Kontensalden"/>
      <sheetName val="GL MASTER"/>
      <sheetName val="Cummulative method"/>
      <sheetName val="Asset &amp; Exp dump"/>
      <sheetName val="VENDOR MASTER"/>
      <sheetName val="NOVEMBER SWAMY ORG-I"/>
      <sheetName val="Monthly Break Up"/>
      <sheetName val="Rev Fct"/>
      <sheetName val="PT Cost Details"/>
      <sheetName val="BS &amp; Sch."/>
      <sheetName val="July 06-Mar 07"/>
      <sheetName val="June 2000"/>
      <sheetName val="7.0 CapEx"/>
      <sheetName val="Rates"/>
      <sheetName val="Investments"/>
      <sheetName val="Mount Fuji"/>
      <sheetName val="Sales Analysis"/>
      <sheetName val="ROYALTY"/>
      <sheetName val="M4a-1"/>
      <sheetName val="Sheet3"/>
      <sheetName val="CYTB"/>
      <sheetName val="PYTB"/>
      <sheetName val="PRECAST lightconc-II"/>
      <sheetName val="Support"/>
      <sheetName val="IO"/>
      <sheetName val="Fixed asset register"/>
      <sheetName val="XREF"/>
      <sheetName val="SCM"/>
      <sheetName val="Prepaid Expenses"/>
      <sheetName val="26AS Reconciliation"/>
      <sheetName val="Section 186 - Compliance"/>
      <sheetName val="Sublead"/>
      <sheetName val="Balances with Govt Authorities"/>
      <sheetName val="Service Tax"/>
      <sheetName val="Excise Duty"/>
      <sheetName val="Rev Mnt mkt &amp; Brnd"/>
      <sheetName val="SCOS0302"/>
      <sheetName val="BALANCE_SHEET5"/>
      <sheetName val="P_&amp;_L5"/>
      <sheetName val="SHARE_CAPITAL5"/>
      <sheetName val="R_&amp;_s5"/>
      <sheetName val="Res_&amp;_surplus5"/>
      <sheetName val="SEC_LOAN_5"/>
      <sheetName val="UN-SEC_LOAN5"/>
      <sheetName val="Fixed_Assets5"/>
      <sheetName val="OTHER_INC_5"/>
      <sheetName val="FinishedTraded_Goods5"/>
      <sheetName val="Int_&amp;_Fin_chgs5"/>
      <sheetName val="trial_(2)5"/>
      <sheetName val="LINK_GAP5"/>
      <sheetName val="PL_Groupings5"/>
      <sheetName val="BS_Groupings5"/>
      <sheetName val="Other_notes2"/>
      <sheetName val="Current_assets5"/>
      <sheetName val="Current_liabilities5"/>
      <sheetName val="Deferred_tax5"/>
      <sheetName val="Employment_of_capital5"/>
      <sheetName val="Long_Term_Borrowings5"/>
      <sheetName val="FA_LB5"/>
      <sheetName val="Working_capital5"/>
      <sheetName val="PL_grp3"/>
      <sheetName val="kpmg_format3"/>
      <sheetName val="cash_flow3"/>
      <sheetName val="gen_ledger_data5"/>
      <sheetName val="Original_format5"/>
      <sheetName val="S_4_3_SAP_Dump5"/>
      <sheetName val="E755_Annex5"/>
      <sheetName val="E1_Invoice5"/>
      <sheetName val="Basic_Details5"/>
      <sheetName val="Non-Statistical_Sampling5"/>
      <sheetName val="Groupings_BS5"/>
      <sheetName val="DEC_PIVOT5"/>
      <sheetName val="Op_Plan_Sales5"/>
      <sheetName val="Apr_08_to_Mar_093"/>
      <sheetName val="Budd_Lanner_Split3"/>
      <sheetName val="Ann_-12"/>
      <sheetName val="Co_26_Unfinished_P&amp;E2"/>
      <sheetName val="STOCK_VALUEMay033"/>
      <sheetName val="AP_Example2"/>
      <sheetName val="S2_Chart2"/>
      <sheetName val="S5_Chart2"/>
      <sheetName val="Income_Statement2"/>
      <sheetName val="Expense_Budget_NOV3"/>
      <sheetName val="WGE_P&amp;E3"/>
      <sheetName val="Accrual_Nov'053"/>
      <sheetName val="Query_SS_1_8053"/>
      <sheetName val="Brand_&amp;_CC_list2"/>
      <sheetName val="Market_list2"/>
      <sheetName val="Purchase_Order2"/>
      <sheetName val="Cochin_Invoice_File3"/>
      <sheetName val="STPI_November_083"/>
      <sheetName val="BS_-_L+OE3"/>
      <sheetName val="Annexure_3A3"/>
      <sheetName val="DCF_Analysis3"/>
      <sheetName val="Sheet1_(2)2"/>
      <sheetName val="Page_8_2"/>
      <sheetName val="Modality_Summary2"/>
      <sheetName val="16_IC-RP_list"/>
      <sheetName val="PRO_AND_SALE_-APRIL-04-JAN-05"/>
      <sheetName val="Discounted_Cash_Flow"/>
      <sheetName val="OPERATING_HEAD"/>
      <sheetName val="HIST_-_IS"/>
      <sheetName val="Locked_cell"/>
      <sheetName val="5A_ASSETLIST"/>
      <sheetName val="Grey_cloth_outsource"/>
      <sheetName val="revenues_-_geographies"/>
      <sheetName val="Mumbai_Revised"/>
      <sheetName val="grp_"/>
      <sheetName val="BS_IAS_(eur)2"/>
      <sheetName val="Val_Com42"/>
      <sheetName val="Val_Com72"/>
      <sheetName val="FX_Rate_-_Current_Month_Rates2"/>
      <sheetName val="CAMPWISE_COLL2"/>
      <sheetName val="Power_&amp;_Fuel_(S)"/>
      <sheetName val="Account_balances"/>
      <sheetName val="DC_Actual"/>
      <sheetName val="DC_PLan"/>
      <sheetName val="Service_Function"/>
      <sheetName val="Project_Ignite"/>
      <sheetName val="Multiples_output"/>
      <sheetName val="Profitability_stats"/>
      <sheetName val="Inputs_from_PSTN_Model"/>
      <sheetName val="DCF_Senstivities"/>
      <sheetName val="Payroll_reconciliation"/>
      <sheetName val="sch_11_thru_15"/>
      <sheetName val="sch_1_thru_6_sans_4"/>
      <sheetName val="Disp_Table"/>
      <sheetName val="SLOC_Listing"/>
      <sheetName val="Key_Brd_Data"/>
      <sheetName val="Iressa_Pat_Dyn"/>
      <sheetName val="Exanta_Assumptions"/>
      <sheetName val="Sym_Assumptions"/>
      <sheetName val="Iressa_Assumptions"/>
      <sheetName val="Cerovive_Contr"/>
      <sheetName val="Galida_Contr"/>
      <sheetName val="Nexium_Assumptions"/>
      <sheetName val="Nexium_Pat_Dyn"/>
      <sheetName val="Crestor_Pat_Dyn"/>
      <sheetName val="Exanta_Pat_Dyn"/>
      <sheetName val="Sym_Pat_Dyn"/>
      <sheetName val="Faslodex_Pat_Dyn"/>
      <sheetName val="Crestor_Assumptions"/>
      <sheetName val="Arimidex_Pat_Dyn"/>
      <sheetName val="Casodex_Pat_Dyn"/>
      <sheetName val="Zoladex_Pat_Dyn"/>
      <sheetName val="Seroquel_Pat_Dyn"/>
      <sheetName val="Nexium_Pen_Val"/>
      <sheetName val="Brand_4_Contr"/>
      <sheetName val="Brand_1_Pen_Val"/>
      <sheetName val="Brand_2_Pen_Val"/>
      <sheetName val="Brand_3_Pen_Val"/>
      <sheetName val="Brand_4_Pen_Val"/>
      <sheetName val="BS_Schedules"/>
      <sheetName val="Cover_Page"/>
      <sheetName val="ALL_DATA"/>
      <sheetName val="PROGRAM_REV"/>
      <sheetName val="ETC_Plant_Cost"/>
      <sheetName val="EXPL_AGUA"/>
      <sheetName val="Calculation_(2)"/>
      <sheetName val="dealer_list"/>
      <sheetName val="SCH_10"/>
      <sheetName val="Total_DTH_Forecast"/>
      <sheetName val="Total_Distribution_Forecast"/>
      <sheetName val="DSM_checkbook"/>
      <sheetName val="ITEM__STUDY_(2)"/>
      <sheetName val="TRIAL_BALANCE"/>
      <sheetName val="Pro-Forma_profile_AVP"/>
      <sheetName val="Debt_Calcs_"/>
      <sheetName val="Stryker_DIV_"/>
      <sheetName val="Exchange_rates"/>
      <sheetName val="Input_Param"/>
      <sheetName val="BS_India_Schedule"/>
      <sheetName val="BS_India"/>
      <sheetName val="BS_Schedule"/>
      <sheetName val="Page_2"/>
      <sheetName val="BALANCE_SHEET6"/>
      <sheetName val="P_&amp;_L6"/>
      <sheetName val="SHARE_CAPITAL6"/>
      <sheetName val="R_&amp;_s6"/>
      <sheetName val="Res_&amp;_surplus6"/>
      <sheetName val="SEC_LOAN_6"/>
      <sheetName val="UN-SEC_LOAN6"/>
      <sheetName val="Fixed_Assets6"/>
      <sheetName val="OTHER_INC_6"/>
      <sheetName val="FinishedTraded_Goods6"/>
      <sheetName val="Int_&amp;_Fin_chgs6"/>
      <sheetName val="trial_(2)6"/>
      <sheetName val="LINK_GAP6"/>
      <sheetName val="PL_Groupings6"/>
      <sheetName val="BS_Groupings6"/>
      <sheetName val="Other_notes3"/>
      <sheetName val="Current_assets6"/>
      <sheetName val="Current_liabilities6"/>
      <sheetName val="Deferred_tax6"/>
      <sheetName val="Employment_of_capital6"/>
      <sheetName val="Long_Term_Borrowings6"/>
      <sheetName val="FA_LB6"/>
      <sheetName val="Working_capital6"/>
      <sheetName val="PL_grp4"/>
      <sheetName val="kpmg_format4"/>
      <sheetName val="cash_flow4"/>
      <sheetName val="gen_ledger_data6"/>
      <sheetName val="Original_format6"/>
      <sheetName val="S_4_3_SAP_Dump6"/>
      <sheetName val="E755_Annex6"/>
      <sheetName val="E1_Invoice6"/>
      <sheetName val="Basic_Details6"/>
      <sheetName val="Non-Statistical_Sampling6"/>
      <sheetName val="Groupings_BS6"/>
      <sheetName val="DEC_PIVOT6"/>
      <sheetName val="Op_Plan_Sales6"/>
      <sheetName val="Apr_08_to_Mar_094"/>
      <sheetName val="Budd_Lanner_Split4"/>
      <sheetName val="Ann_-13"/>
      <sheetName val="Co_26_Unfinished_P&amp;E3"/>
      <sheetName val="STOCK_VALUEMay034"/>
      <sheetName val="AP_Example3"/>
      <sheetName val="S2_Chart3"/>
      <sheetName val="S5_Chart3"/>
      <sheetName val="Income_Statement3"/>
      <sheetName val="Expense_Budget_NOV4"/>
      <sheetName val="WGE_P&amp;E4"/>
      <sheetName val="Accrual_Nov'054"/>
      <sheetName val="Query_SS_1_8054"/>
      <sheetName val="Brand_&amp;_CC_list3"/>
      <sheetName val="Market_list3"/>
      <sheetName val="Purchase_Order3"/>
      <sheetName val="Cochin_Invoice_File4"/>
      <sheetName val="STPI_November_084"/>
      <sheetName val="BS_-_L+OE4"/>
      <sheetName val="Annexure_3A4"/>
      <sheetName val="DCF_Analysis4"/>
      <sheetName val="Movement_of_Mutual_Funds1"/>
      <sheetName val="purchase_PBC1"/>
      <sheetName val="Basic_Resources1"/>
      <sheetName val="EAW_Final_Accounts_-_991"/>
      <sheetName val="Input_schedule1"/>
      <sheetName val="DEC07_GL_DL1"/>
      <sheetName val="Simulator_Detail1"/>
      <sheetName val="lead_schs1"/>
      <sheetName val="Sheet1_(2)3"/>
      <sheetName val="Page_8_3"/>
      <sheetName val="Modality_Summary3"/>
      <sheetName val="Sch_13_Notes_13-161"/>
      <sheetName val="Balance_Sheet_1"/>
      <sheetName val="Sch_7-131"/>
      <sheetName val="All_Components_Report1"/>
      <sheetName val="BS,_PL,_Sch_5_to_91"/>
      <sheetName val="Rentals_Real_11"/>
      <sheetName val="Quarterly_Scrap1"/>
      <sheetName val="Raw_Mtls_1"/>
      <sheetName val="Finished_Goods1"/>
      <sheetName val="Raw_Data1"/>
      <sheetName val="KEY_INPUTS1"/>
      <sheetName val="16_IC-RP_list1"/>
      <sheetName val="PRO_AND_SALE_-APRIL-04-JAN-051"/>
      <sheetName val="Discounted_Cash_Flow1"/>
      <sheetName val="OPERATING_HEAD1"/>
      <sheetName val="HIST_-_IS1"/>
      <sheetName val="Locked_cell1"/>
      <sheetName val="5A_ASSETLIST1"/>
      <sheetName val="Grey_cloth_outsource1"/>
      <sheetName val="revenues_-_geographies1"/>
      <sheetName val="Mumbai_Revised1"/>
      <sheetName val="grp_1"/>
      <sheetName val="BS_IAS_(eur)3"/>
      <sheetName val="Val_Com43"/>
      <sheetName val="Val_Com73"/>
      <sheetName val="KPM_DT1"/>
      <sheetName val="FX_Rate_-_Current_Month_Rates3"/>
      <sheetName val="CAMPWISE_COLL3"/>
      <sheetName val="Power_&amp;_Fuel_(S)1"/>
      <sheetName val="Account_balances1"/>
      <sheetName val="DC_Actual1"/>
      <sheetName val="DC_PLan1"/>
      <sheetName val="Service_Function1"/>
      <sheetName val="Project_Ignite1"/>
      <sheetName val="Multiples_output1"/>
      <sheetName val="Profitability_stats1"/>
      <sheetName val="Inputs_from_PSTN_Model1"/>
      <sheetName val="DCF_Senstivities1"/>
      <sheetName val="Payroll_reconciliation1"/>
      <sheetName val="sch_11_thru_151"/>
      <sheetName val="sch_1_thru_6_sans_41"/>
      <sheetName val="Disp_Table1"/>
      <sheetName val="SLOC_Listing1"/>
      <sheetName val="Key_Brd_Data1"/>
      <sheetName val="Iressa_Pat_Dyn1"/>
      <sheetName val="Exanta_Assumptions1"/>
      <sheetName val="Sym_Assumptions1"/>
      <sheetName val="Iressa_Assumptions1"/>
      <sheetName val="Cerovive_Contr1"/>
      <sheetName val="Galida_Contr1"/>
      <sheetName val="Nexium_Assumptions1"/>
      <sheetName val="Nexium_Pat_Dyn1"/>
      <sheetName val="Crestor_Pat_Dyn1"/>
      <sheetName val="Exanta_Pat_Dyn1"/>
      <sheetName val="Sym_Pat_Dyn1"/>
      <sheetName val="Faslodex_Pat_Dyn1"/>
      <sheetName val="Crestor_Assumptions1"/>
      <sheetName val="Arimidex_Pat_Dyn1"/>
      <sheetName val="Casodex_Pat_Dyn1"/>
      <sheetName val="Zoladex_Pat_Dyn1"/>
      <sheetName val="Seroquel_Pat_Dyn1"/>
      <sheetName val="Nexium_Pen_Val1"/>
      <sheetName val="Brand_4_Contr1"/>
      <sheetName val="Brand_1_Pen_Val1"/>
      <sheetName val="Brand_2_Pen_Val1"/>
      <sheetName val="Brand_3_Pen_Val1"/>
      <sheetName val="Brand_4_Pen_Val1"/>
      <sheetName val="BS_Schedules1"/>
      <sheetName val="Cover_Page1"/>
      <sheetName val="ALL_DATA1"/>
      <sheetName val="PROGRAM_REV1"/>
      <sheetName val="ETC_Plant_Cost1"/>
      <sheetName val="EXPL_AGUA1"/>
      <sheetName val="Calculation_(2)1"/>
      <sheetName val="dealer_list1"/>
      <sheetName val="SCH_101"/>
      <sheetName val="Total_DTH_Forecast1"/>
      <sheetName val="Total_Distribution_Forecast1"/>
      <sheetName val="DSM_checkbook1"/>
      <sheetName val="Total_revenue1"/>
      <sheetName val="Profit_and_loss1"/>
      <sheetName val="X_rate1"/>
      <sheetName val="IC-RP_list1"/>
      <sheetName val="Excess_Premium_Settled1"/>
      <sheetName val="HIP_Premium_Working1"/>
      <sheetName val="Annexure_I1"/>
      <sheetName val="ITEM__STUDY_(2)1"/>
      <sheetName val="TRIAL_BALANCE1"/>
      <sheetName val="Pro-Forma_profile_AVP1"/>
      <sheetName val="Debt_Calcs_1"/>
      <sheetName val="Stryker_DIV_1"/>
      <sheetName val="Exchange_rates1"/>
      <sheetName val="Input_Param1"/>
      <sheetName val="BS_India_Schedule1"/>
      <sheetName val="BS_India1"/>
      <sheetName val="BS_Schedule1"/>
      <sheetName val="Page_21"/>
      <sheetName val="P&amp;L Summary Page"/>
      <sheetName val="Dump"/>
      <sheetName val="PNL"/>
      <sheetName val="plbs"/>
      <sheetName val="EF-Daten"/>
      <sheetName val="compu(format)"/>
      <sheetName val="Parameters"/>
      <sheetName val="SALE&amp;COST"/>
      <sheetName val="WORKINGS"/>
      <sheetName val="Earnings model"/>
      <sheetName val="fcl"/>
      <sheetName val="NOPAT_VDF"/>
      <sheetName val="Invested capital_VDF"/>
      <sheetName val="WACC_VDF"/>
      <sheetName val="Income Statement_VDF"/>
      <sheetName val="MB-05, JU"/>
      <sheetName val="Grouping TB"/>
      <sheetName val="BKCSTOCKVAL"/>
      <sheetName val="MAHSTOCKVAL"/>
      <sheetName val=""/>
      <sheetName val="외화금융(97-03)"/>
      <sheetName val="xxxxxx"/>
      <sheetName val="자금조달방침"/>
      <sheetName val="원화장기(97-01)"/>
      <sheetName val="원화장기월(97-01)"/>
      <sheetName val="외화장기요약(97-06)"/>
      <sheetName val="외화장기(97-06)"/>
      <sheetName val="산출기준(파견전산실)"/>
      <sheetName val="SALE"/>
      <sheetName val="1-1-1-1"/>
      <sheetName val="상정안건"/>
      <sheetName val="경비공통"/>
      <sheetName val="상여 (2)"/>
      <sheetName val="118.세금과공과"/>
      <sheetName val="1차명단"/>
      <sheetName val="본사감가상각대장(비품)"/>
      <sheetName val="조정전"/>
      <sheetName val="DS"/>
      <sheetName val="과거PL"/>
      <sheetName val="ﾃﾞｰﾀﾍﾞｰｽ(CD順)"/>
      <sheetName val="2COMPO_TABLE"/>
      <sheetName val="기초"/>
      <sheetName val="집연95"/>
      <sheetName val="재무제표3년"/>
      <sheetName val="모델별판매(수정본)"/>
      <sheetName val="종합2"/>
      <sheetName val="產成品收發明細表"/>
      <sheetName val="ACTPL03"/>
      <sheetName val="Lists"/>
      <sheetName val="2.대외공문"/>
      <sheetName val="비교99-00"/>
      <sheetName val="주요기준"/>
      <sheetName val="tsuga"/>
      <sheetName val="반기PL"/>
      <sheetName val="FAB4생산"/>
      <sheetName val="시실누(모) "/>
      <sheetName val="현우실적"/>
      <sheetName val="부문손익"/>
      <sheetName val="A-LINE"/>
      <sheetName val="수익성 분석"/>
      <sheetName val="연간상여집계"/>
      <sheetName val="원재료"/>
      <sheetName val="대차대조표5년"/>
      <sheetName val="이익잉여금처분계산서"/>
      <sheetName val="재무상태변동표"/>
      <sheetName val="제조원가명세서"/>
      <sheetName val="현금흐름표"/>
      <sheetName val="협력업체"/>
      <sheetName val="코드1"/>
      <sheetName val="코드2"/>
      <sheetName val="총제품수불"/>
      <sheetName val="BS3"/>
      <sheetName val="투자예산"/>
      <sheetName val="admin"/>
      <sheetName val="표건"/>
      <sheetName val="이자율"/>
      <sheetName val="WorldQuest"/>
      <sheetName val="타계정에서 명세서(PL상)"/>
      <sheetName val="상품수불"/>
      <sheetName val="Intro2"/>
      <sheetName val="Id"/>
      <sheetName val="외화9612"/>
      <sheetName val="1월"/>
      <sheetName val="손익계산서"/>
      <sheetName val="용역원가명세서"/>
      <sheetName val="81HM"/>
      <sheetName val="대손충당금"/>
      <sheetName val="투자주식평가"/>
      <sheetName val="자본준비금"/>
      <sheetName val="산업재산권"/>
      <sheetName val="예금"/>
      <sheetName val="매출액"/>
      <sheetName val="시산"/>
      <sheetName val="SHEET31"/>
      <sheetName val="외화금융_97_03_"/>
      <sheetName val="Calculation"/>
      <sheetName val="X-3 ENG"/>
      <sheetName val="ASP"/>
      <sheetName val="CHIP_O"/>
      <sheetName val="FAB_I"/>
      <sheetName val="FRT_O"/>
      <sheetName val="PKG_I"/>
      <sheetName val="FT_금액"/>
      <sheetName val="YIELD"/>
      <sheetName val="AcqIS"/>
      <sheetName val="AcqBSCF"/>
      <sheetName val="DATA-1"/>
      <sheetName val="당일"/>
      <sheetName val="달력"/>
      <sheetName val="차수"/>
      <sheetName val="본봉표"/>
      <sheetName val="品名"/>
      <sheetName val="업체명"/>
      <sheetName val="TB Mar'06"/>
      <sheetName val="Data1(全社)"/>
      <sheetName val="주주명부&lt;끝&gt;"/>
      <sheetName val="업무분장 "/>
      <sheetName val="?????"/>
      <sheetName val="4. TOP 25 QTY &amp; VALUE WISE "/>
      <sheetName val="INDIVIDUAL GRAPH DATA"/>
      <sheetName val="INFORM"/>
      <sheetName val="10W"/>
      <sheetName val="Intelenet"/>
      <sheetName val="평가금액"/>
      <sheetName val="코드"/>
      <sheetName val="연습장소"/>
      <sheetName val="GA"/>
      <sheetName val="재료율"/>
      <sheetName val="판매46"/>
      <sheetName val="완성차"/>
      <sheetName val="Revenue-Invoicewise"/>
      <sheetName val="Financial"/>
      <sheetName val="Cal-sheet"/>
      <sheetName val="FUNDFLOW"/>
      <sheetName val="spares"/>
      <sheetName val="Visa _work permit"/>
      <sheetName val="Process_Data"/>
      <sheetName val="Params"/>
      <sheetName val="Register"/>
      <sheetName val="BP-ST1"/>
      <sheetName val="B"/>
      <sheetName val="Fixed Assets Top Sheet- Consol"/>
      <sheetName val="Entities"/>
      <sheetName val="REGIONAL ADJUSTMENTS"/>
      <sheetName val="WP_Hist ABC"/>
      <sheetName val="Stock"/>
      <sheetName val="Occ"/>
      <sheetName val="Demand"/>
      <sheetName val="Annex - 8"/>
      <sheetName val="TaxComputn"/>
      <sheetName val="sheet6"/>
      <sheetName val="BS SCH A-D"/>
      <sheetName val="Reg for Existing Assets"/>
      <sheetName val="FINAL"/>
      <sheetName val="software"/>
      <sheetName val="BOB DETAILS"/>
      <sheetName val="Paysheet - Mar 10"/>
      <sheetName val="_pcSlicerSheet1"/>
      <sheetName val="WIPROGE"/>
      <sheetName val="Actual Input"/>
      <sheetName val="PECVD"/>
      <sheetName val="Bus Mgmt"/>
      <sheetName val="commit"/>
      <sheetName val="Disruptive "/>
      <sheetName val="ELK"/>
      <sheetName val="ECURE"/>
      <sheetName val="HDP"/>
      <sheetName val="HQ"/>
      <sheetName val="LowK"/>
      <sheetName val="Module"/>
      <sheetName val="Ops"/>
      <sheetName val="TPS"/>
      <sheetName val="COAT&amp;WRAP-QIOT-#3"/>
      <sheetName val="PNT-QUOT-#3"/>
      <sheetName val="Quantity"/>
      <sheetName val="Schedule"/>
      <sheetName val="SFH"/>
      <sheetName val="MOH"/>
      <sheetName val="Depn Arrival"/>
      <sheetName val="Sale (Apr'07 to Mar'08)"/>
      <sheetName val="P&amp;L SUB GROUPING"/>
      <sheetName val="China"/>
      <sheetName val="AVGSAL"/>
      <sheetName val="INC_CONV"/>
      <sheetName val="MP Variance Summary"/>
      <sheetName val="FX"/>
      <sheetName val="IP_Business_Manpower"/>
      <sheetName val="Fill_this_out_first___"/>
      <sheetName val="Anlage_1"/>
      <sheetName val="IP_Business_Manpower1"/>
      <sheetName val="Fill_this_out_first___1"/>
      <sheetName val="Anlage_11"/>
      <sheetName val="crs"/>
      <sheetName val="3335"/>
      <sheetName val="IT Depn Schedule"/>
      <sheetName val="TB APJ"/>
      <sheetName val="Sep"/>
      <sheetName val="97-98"/>
      <sheetName val="Act"/>
      <sheetName val="labour rates"/>
      <sheetName val="96수출"/>
      <sheetName val="VALIDATION_LIST"/>
      <sheetName val="Electrical"/>
      <sheetName val="2001 CC"/>
      <sheetName val="madhu"/>
      <sheetName val="Assumption"/>
      <sheetName val="HOUSE RENT DEPO."/>
      <sheetName val="Front Sheet"/>
      <sheetName val="FX &amp; Hedge - Pacific Ltd"/>
      <sheetName val="Sub._Growth"/>
      <sheetName val="RPM &amp; Usag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sheetData sheetId="440" refreshError="1"/>
      <sheetData sheetId="441" refreshError="1"/>
      <sheetData sheetId="442" refreshError="1"/>
      <sheetData sheetId="443" refreshError="1"/>
      <sheetData sheetId="444"/>
      <sheetData sheetId="445"/>
      <sheetData sheetId="446" refreshError="1"/>
      <sheetData sheetId="447" refreshError="1"/>
      <sheetData sheetId="448"/>
      <sheetData sheetId="449"/>
      <sheetData sheetId="450"/>
      <sheetData sheetId="451"/>
      <sheetData sheetId="452"/>
      <sheetData sheetId="453"/>
      <sheetData sheetId="454"/>
      <sheetData sheetId="455"/>
      <sheetData sheetId="456"/>
      <sheetData sheetId="457"/>
      <sheetData sheetId="458" refreshError="1"/>
      <sheetData sheetId="459" refreshError="1"/>
      <sheetData sheetId="460" refreshError="1"/>
      <sheetData sheetId="461" refreshError="1"/>
      <sheetData sheetId="462" refreshError="1"/>
      <sheetData sheetId="463"/>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sheetData sheetId="531" refreshError="1"/>
      <sheetData sheetId="532"/>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sheetData sheetId="548" refreshError="1"/>
      <sheetData sheetId="549" refreshError="1"/>
      <sheetData sheetId="550"/>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refreshError="1"/>
      <sheetData sheetId="953" refreshError="1"/>
      <sheetData sheetId="954" refreshError="1"/>
      <sheetData sheetId="955" refreshError="1"/>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refreshError="1"/>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efreshError="1"/>
      <sheetData sheetId="1061" refreshError="1"/>
      <sheetData sheetId="1062" refreshError="1"/>
      <sheetData sheetId="1063" refreshError="1"/>
      <sheetData sheetId="1064" refreshError="1"/>
      <sheetData sheetId="1065" refreshError="1"/>
      <sheetData sheetId="1066" refreshError="1"/>
      <sheetData sheetId="1067" refreshError="1"/>
      <sheetData sheetId="1068" refreshError="1"/>
      <sheetData sheetId="1069" refreshError="1"/>
      <sheetData sheetId="1070" refreshError="1"/>
      <sheetData sheetId="1071" refreshError="1"/>
      <sheetData sheetId="1072" refreshError="1"/>
      <sheetData sheetId="1073" refreshError="1"/>
      <sheetData sheetId="1074" refreshError="1"/>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refreshError="1"/>
      <sheetData sheetId="1094" refreshError="1"/>
      <sheetData sheetId="1095" refreshError="1"/>
      <sheetData sheetId="1096" refreshError="1"/>
      <sheetData sheetId="1097" refreshError="1"/>
      <sheetData sheetId="1098" refreshError="1"/>
      <sheetData sheetId="1099" refreshError="1"/>
      <sheetData sheetId="1100" refreshError="1"/>
      <sheetData sheetId="1101" refreshError="1"/>
      <sheetData sheetId="1102" refreshError="1"/>
      <sheetData sheetId="1103" refreshError="1"/>
      <sheetData sheetId="1104" refreshError="1"/>
      <sheetData sheetId="1105" refreshError="1"/>
      <sheetData sheetId="1106" refreshError="1"/>
      <sheetData sheetId="1107" refreshError="1"/>
      <sheetData sheetId="1108" refreshError="1"/>
      <sheetData sheetId="1109" refreshError="1"/>
      <sheetData sheetId="1110" refreshError="1"/>
      <sheetData sheetId="1111" refreshError="1"/>
      <sheetData sheetId="1112" refreshError="1"/>
      <sheetData sheetId="1113" refreshError="1"/>
      <sheetData sheetId="1114" refreshError="1"/>
      <sheetData sheetId="1115" refreshError="1"/>
      <sheetData sheetId="1116" refreshError="1"/>
      <sheetData sheetId="1117" refreshError="1"/>
      <sheetData sheetId="1118" refreshError="1"/>
      <sheetData sheetId="1119" refreshError="1"/>
      <sheetData sheetId="1120" refreshError="1"/>
      <sheetData sheetId="1121" refreshError="1"/>
      <sheetData sheetId="1122" refreshError="1"/>
      <sheetData sheetId="1123" refreshError="1"/>
      <sheetData sheetId="1124" refreshError="1"/>
      <sheetData sheetId="1125" refreshError="1"/>
      <sheetData sheetId="1126" refreshError="1"/>
      <sheetData sheetId="1127" refreshError="1"/>
      <sheetData sheetId="1128" refreshError="1"/>
      <sheetData sheetId="1129" refreshError="1"/>
      <sheetData sheetId="1130" refreshError="1"/>
      <sheetData sheetId="1131" refreshError="1"/>
      <sheetData sheetId="1132" refreshError="1"/>
      <sheetData sheetId="1133" refreshError="1"/>
      <sheetData sheetId="1134" refreshError="1"/>
      <sheetData sheetId="1135" refreshError="1"/>
      <sheetData sheetId="1136" refreshError="1"/>
      <sheetData sheetId="1137" refreshError="1"/>
      <sheetData sheetId="1138" refreshError="1"/>
      <sheetData sheetId="1139" refreshError="1"/>
      <sheetData sheetId="1140" refreshError="1"/>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efreshError="1"/>
      <sheetData sheetId="1154" refreshError="1"/>
      <sheetData sheetId="1155" refreshError="1"/>
      <sheetData sheetId="1156" refreshError="1"/>
      <sheetData sheetId="1157" refreshError="1"/>
      <sheetData sheetId="1158" refreshError="1"/>
      <sheetData sheetId="1159" refreshError="1"/>
      <sheetData sheetId="1160" refreshError="1"/>
      <sheetData sheetId="1161" refreshError="1"/>
      <sheetData sheetId="1162" refreshError="1"/>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sheetData sheetId="1180"/>
      <sheetData sheetId="1181"/>
      <sheetData sheetId="1182"/>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refreshError="1"/>
      <sheetData sheetId="1194" refreshError="1"/>
      <sheetData sheetId="1195" refreshError="1"/>
      <sheetData sheetId="1196" refreshError="1"/>
      <sheetData sheetId="1197" refreshError="1"/>
      <sheetData sheetId="1198" refreshError="1"/>
      <sheetData sheetId="1199" refreshError="1"/>
      <sheetData sheetId="1200" refreshError="1"/>
      <sheetData sheetId="1201" refreshError="1"/>
      <sheetData sheetId="1202" refreshError="1"/>
      <sheetData sheetId="1203" refreshError="1"/>
      <sheetData sheetId="1204" refreshError="1"/>
      <sheetData sheetId="1205" refreshError="1"/>
      <sheetData sheetId="1206" refreshError="1"/>
      <sheetData sheetId="1207" refreshError="1"/>
      <sheetData sheetId="1208" refreshError="1"/>
      <sheetData sheetId="1209" refreshError="1"/>
      <sheetData sheetId="1210" refreshError="1"/>
      <sheetData sheetId="1211" refreshError="1"/>
      <sheetData sheetId="1212" refreshError="1"/>
      <sheetData sheetId="1213" refreshError="1"/>
      <sheetData sheetId="1214" refreshError="1"/>
      <sheetData sheetId="1215" refreshError="1"/>
      <sheetData sheetId="1216" refreshError="1"/>
      <sheetData sheetId="1217" refreshError="1"/>
      <sheetData sheetId="1218" refreshError="1"/>
      <sheetData sheetId="1219" refreshError="1"/>
      <sheetData sheetId="1220" refreshError="1"/>
      <sheetData sheetId="1221" refreshError="1"/>
      <sheetData sheetId="1222" refreshError="1"/>
      <sheetData sheetId="1223" refreshError="1"/>
      <sheetData sheetId="1224" refreshError="1"/>
      <sheetData sheetId="1225" refreshError="1"/>
      <sheetData sheetId="1226" refreshError="1"/>
      <sheetData sheetId="1227" refreshError="1"/>
      <sheetData sheetId="1228" refreshError="1"/>
      <sheetData sheetId="1229" refreshError="1"/>
      <sheetData sheetId="1230" refreshError="1"/>
      <sheetData sheetId="1231" refreshError="1"/>
      <sheetData sheetId="1232" refreshError="1"/>
      <sheetData sheetId="1233" refreshError="1"/>
      <sheetData sheetId="1234" refreshError="1"/>
      <sheetData sheetId="1235" refreshError="1"/>
      <sheetData sheetId="1236" refreshError="1"/>
      <sheetData sheetId="1237" refreshError="1"/>
      <sheetData sheetId="1238" refreshError="1"/>
      <sheetData sheetId="1239" refreshError="1"/>
      <sheetData sheetId="1240" refreshError="1"/>
      <sheetData sheetId="1241" refreshError="1"/>
      <sheetData sheetId="1242" refreshError="1"/>
      <sheetData sheetId="1243" refreshError="1"/>
      <sheetData sheetId="1244" refreshError="1"/>
      <sheetData sheetId="1245" refreshError="1"/>
      <sheetData sheetId="1246" refreshError="1"/>
      <sheetData sheetId="1247" refreshError="1"/>
      <sheetData sheetId="1248" refreshError="1"/>
      <sheetData sheetId="1249" refreshError="1"/>
      <sheetData sheetId="1250" refreshError="1"/>
      <sheetData sheetId="1251" refreshError="1"/>
      <sheetData sheetId="1252" refreshError="1"/>
      <sheetData sheetId="1253" refreshError="1"/>
      <sheetData sheetId="1254" refreshError="1"/>
      <sheetData sheetId="1255" refreshError="1"/>
      <sheetData sheetId="1256" refreshError="1"/>
      <sheetData sheetId="1257" refreshError="1"/>
      <sheetData sheetId="1258" refreshError="1"/>
      <sheetData sheetId="1259" refreshError="1"/>
      <sheetData sheetId="1260" refreshError="1"/>
      <sheetData sheetId="1261" refreshError="1"/>
      <sheetData sheetId="1262" refreshError="1"/>
      <sheetData sheetId="1263" refreshError="1"/>
      <sheetData sheetId="1264" refreshError="1"/>
      <sheetData sheetId="1265" refreshError="1"/>
      <sheetData sheetId="1266" refreshError="1"/>
      <sheetData sheetId="1267" refreshError="1"/>
      <sheetData sheetId="1268" refreshError="1"/>
      <sheetData sheetId="1269" refreshError="1"/>
      <sheetData sheetId="1270" refreshError="1"/>
      <sheetData sheetId="1271" refreshError="1"/>
      <sheetData sheetId="1272" refreshError="1"/>
      <sheetData sheetId="1273" refreshError="1"/>
      <sheetData sheetId="1274" refreshError="1"/>
      <sheetData sheetId="1275" refreshError="1"/>
      <sheetData sheetId="1276" refreshError="1"/>
      <sheetData sheetId="1277" refreshError="1"/>
      <sheetData sheetId="1278" refreshError="1"/>
      <sheetData sheetId="1279" refreshError="1"/>
      <sheetData sheetId="1280" refreshError="1"/>
      <sheetData sheetId="1281" refreshError="1"/>
      <sheetData sheetId="1282" refreshError="1"/>
      <sheetData sheetId="1283" refreshError="1"/>
      <sheetData sheetId="1284" refreshError="1"/>
      <sheetData sheetId="1285" refreshError="1"/>
      <sheetData sheetId="1286" refreshError="1"/>
      <sheetData sheetId="1287" refreshError="1"/>
      <sheetData sheetId="1288" refreshError="1"/>
      <sheetData sheetId="1289" refreshError="1"/>
      <sheetData sheetId="1290" refreshError="1"/>
      <sheetData sheetId="1291" refreshError="1"/>
      <sheetData sheetId="1292" refreshError="1"/>
      <sheetData sheetId="1293" refreshError="1"/>
      <sheetData sheetId="1294" refreshError="1"/>
      <sheetData sheetId="1295" refreshError="1"/>
      <sheetData sheetId="1296" refreshError="1"/>
      <sheetData sheetId="1297" refreshError="1"/>
      <sheetData sheetId="1298" refreshError="1"/>
      <sheetData sheetId="1299"/>
      <sheetData sheetId="1300" refreshError="1"/>
      <sheetData sheetId="1301" refreshError="1"/>
      <sheetData sheetId="1302" refreshError="1"/>
      <sheetData sheetId="1303" refreshError="1"/>
      <sheetData sheetId="1304" refreshError="1"/>
      <sheetData sheetId="1305" refreshError="1"/>
      <sheetData sheetId="1306" refreshError="1"/>
      <sheetData sheetId="1307" refreshError="1"/>
      <sheetData sheetId="1308" refreshError="1"/>
      <sheetData sheetId="1309" refreshError="1"/>
      <sheetData sheetId="1310" refreshError="1"/>
      <sheetData sheetId="1311" refreshError="1"/>
      <sheetData sheetId="1312" refreshError="1"/>
      <sheetData sheetId="1313" refreshError="1"/>
      <sheetData sheetId="1314" refreshError="1"/>
      <sheetData sheetId="1315" refreshError="1"/>
      <sheetData sheetId="1316" refreshError="1"/>
      <sheetData sheetId="1317" refreshError="1"/>
      <sheetData sheetId="1318" refreshError="1"/>
      <sheetData sheetId="1319" refreshError="1"/>
      <sheetData sheetId="1320" refreshError="1"/>
      <sheetData sheetId="1321" refreshError="1"/>
      <sheetData sheetId="1322" refreshError="1"/>
      <sheetData sheetId="1323" refreshError="1"/>
      <sheetData sheetId="1324" refreshError="1"/>
      <sheetData sheetId="1325" refreshError="1"/>
      <sheetData sheetId="1326" refreshError="1"/>
      <sheetData sheetId="1327" refreshError="1"/>
      <sheetData sheetId="1328" refreshError="1"/>
      <sheetData sheetId="1329" refreshError="1"/>
      <sheetData sheetId="1330" refreshError="1"/>
      <sheetData sheetId="1331" refreshError="1"/>
      <sheetData sheetId="1332" refreshError="1"/>
      <sheetData sheetId="1333" refreshError="1"/>
      <sheetData sheetId="1334" refreshError="1"/>
      <sheetData sheetId="1335"/>
      <sheetData sheetId="1336"/>
      <sheetData sheetId="1337" refreshError="1"/>
      <sheetData sheetId="1338" refreshError="1"/>
      <sheetData sheetId="1339" refreshError="1"/>
      <sheetData sheetId="1340" refreshError="1"/>
      <sheetData sheetId="1341" refreshError="1"/>
      <sheetData sheetId="1342" refreshError="1"/>
      <sheetData sheetId="1343" refreshError="1"/>
      <sheetData sheetId="1344" refreshError="1"/>
      <sheetData sheetId="1345"/>
      <sheetData sheetId="1346"/>
      <sheetData sheetId="1347"/>
      <sheetData sheetId="1348"/>
      <sheetData sheetId="1349"/>
      <sheetData sheetId="1350"/>
      <sheetData sheetId="1351" refreshError="1"/>
      <sheetData sheetId="1352" refreshError="1"/>
      <sheetData sheetId="1353" refreshError="1"/>
      <sheetData sheetId="1354" refreshError="1"/>
      <sheetData sheetId="1355" refreshError="1"/>
      <sheetData sheetId="1356" refreshError="1"/>
      <sheetData sheetId="1357" refreshError="1"/>
      <sheetData sheetId="1358" refreshError="1"/>
      <sheetData sheetId="1359" refreshError="1"/>
      <sheetData sheetId="1360" refreshError="1"/>
      <sheetData sheetId="1361" refreshError="1"/>
      <sheetData sheetId="1362" refreshError="1"/>
      <sheetData sheetId="1363" refreshError="1"/>
      <sheetData sheetId="1364" refreshError="1"/>
      <sheetData sheetId="1365" refreshError="1"/>
      <sheetData sheetId="1366" refreshError="1"/>
      <sheetData sheetId="1367" refreshError="1"/>
      <sheetData sheetId="1368" refreshError="1"/>
      <sheetData sheetId="1369"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FINAC01-02"/>
      <sheetName val="Groupings"/>
      <sheetName val="bsschedules"/>
      <sheetName val="SAP TB 8th oct03"/>
      <sheetName val="SAP TB as on 30-06-2005"/>
      <sheetName val="Fixed Assets"/>
      <sheetName val="Sheet2"/>
      <sheetName val="Commission -NED"/>
      <sheetName val="Commission Calc"/>
      <sheetName val="Notes to Accounts"/>
      <sheetName val="dividend"/>
      <sheetName val="Detai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sin, Siyali" refreshedDate="45027.103215972224" createdVersion="6" refreshedVersion="8" minRefreshableVersion="3" recordCount="247" xr:uid="{00000000-000A-0000-FFFF-FFFF08000000}">
  <cacheSource type="worksheet">
    <worksheetSource ref="B4:W1048576" sheet="Trial Balance"/>
  </cacheSource>
  <cacheFields count="22">
    <cacheField name="GL Code" numFmtId="0">
      <sharedItems containsString="0" containsBlank="1" containsNumber="1" containsInteger="1" minValue="1000" maxValue="490101"/>
    </cacheField>
    <cacheField name="GL Name" numFmtId="0">
      <sharedItems containsBlank="1" count="245">
        <s v="Balances receivables from Govt. authorities"/>
        <s v="Receivable from subsidiaries"/>
        <s v="Payable to Subsidiaries"/>
        <s v="Cash in Hand (Income)"/>
        <s v="Petty Cash Funds"/>
        <s v="Staff Imprest"/>
        <s v="UNB Bank"/>
        <s v="RT - Citi Bank Current account US$"/>
        <s v="RT- Citi Bank New A/c - AED"/>
        <s v="Citi Bank - DAT AED (0101176002)"/>
        <s v="Citi Bank (A/C# 0101176029) (USD)"/>
        <s v="NBF - DAT USD (012001221238)"/>
        <s v="UNB Bank- A/C 012157887950"/>
        <s v="Standard Chartered Bank (01-2397607-01)"/>
        <s v="Standard Chartered Bank (01-2397607-01)-USD"/>
        <s v="      Fixed Deposit"/>
        <s v="Emirates Bank (Credit-Card)"/>
        <s v="CREDIT CARD ONLINE-NETWORK"/>
        <s v="USD-CREDIT CARD ONLINE-NETWORK"/>
        <s v="Note Receivable"/>
        <s v="Accrued Commission (Hotels)"/>
        <s v="Trade Debtors Control Account"/>
        <s v="Debtors Future Cash"/>
        <s v="VAT Receivable (Input VAT)"/>
        <s v="Accrued VAT Input"/>
        <s v="Provisions Bad &amp; Doutful Debts"/>
        <s v="Accrued Income Kuoni Group"/>
        <s v="Accrued Income"/>
        <s v="STAFF CONTROL ACCOUNT"/>
        <s v="Visa Online Deposit (immigration)"/>
        <s v="RT - Visa Online Deposit (immigration)"/>
        <s v="E-Dirham Card Deposit"/>
        <s v="Noqodi A/C-1110350100101 (Visa Immigration)"/>
        <s v="AP Future Expenses"/>
        <s v="Other (Various) Deposits/Guarantees"/>
        <s v="Advance Payments (Prepaid Exp)"/>
        <s v="D.A. Amman Pre-Opening Expenses"/>
        <s v="KIT Solution AG - Neue Hard 7 - 8010 Zur"/>
        <s v="Insurance Prepaid Expenses"/>
        <s v="Asian Trails Holding Ltd"/>
        <s v="Kuoni Travel India Ltd."/>
        <s v="Kuoni Private Safaris Pty. Ltd."/>
        <s v="Other Prepaid Expenses"/>
        <s v="Private Safaris E.A. Ltd."/>
        <s v="Rent Prepaid Expenses"/>
        <s v="Medical Prepaid Insurance"/>
        <s v="Allied Tpro Inc."/>
        <s v="Emirates Yoo - Pre-Opening Expenses"/>
        <s v="Asian Trails Thailand"/>
        <s v="Kuoni Travel Holding - (HO)"/>
        <s v="Kuoni Pvt Safari - Namibia"/>
        <s v="Yoo Rent Prepaid Expenses"/>
        <s v="Australian Tours Management Pty Ltd"/>
        <s v="Kuoni Travel Ltd - Zurich"/>
        <s v="Distant Frontier- India"/>
        <s v="Asian Trails Malaysia"/>
        <s v="Horizon Travel Services LLC- Bank of America"/>
        <s v="Tourist Visa Prepaid Expenses"/>
        <s v="Desert Adventures Amman"/>
        <s v="Desert Adventures Muscat"/>
        <s v="Provision for Impairement"/>
        <s v="RT - Gulf Dunes Oman"/>
        <s v="RT - Gulf Dunes LLC"/>
        <s v="RT - Reem Tours (Sister Company)"/>
        <s v="Motor Vehicles - Cost"/>
        <s v="Accum Depreciation for Motor Vehicles"/>
        <s v="Office Machinery &amp; Equipments"/>
        <s v="Accum Dep. for Office Equip and Machinery"/>
        <s v="Office Decoration &amp; Accessories"/>
        <s v="Accum Depr for Office Decor &amp; Access"/>
        <s v="Office Furniture &amp; Fixture"/>
        <s v="Accum Depr for Off Furn &amp; Fixt"/>
        <s v="Establishment Exps Cost"/>
        <s v="Prov for Amortization Est Exps"/>
        <s v="Softwares &amp; Rights Cost"/>
        <s v="Accum Depr for Softwares &amp; Rights"/>
        <s v="Project Passion Cost"/>
        <s v="Accum Depr For Passion"/>
        <s v="      ROU Assets - Total Building"/>
        <s v="      ROU Assets - Building  Accumulated Deprecation"/>
        <s v="Fixed Deposits For Immigration Dept."/>
        <s v="LG Margin Deposits"/>
        <s v="Employee Visa Deposit"/>
        <s v="Utility Deposits"/>
        <s v="Rent Deposits"/>
        <s v="Hotels Deposits"/>
        <s v="RT - Fixed Deposit for Immigration dept"/>
        <s v="Provision for Hotel Deposit"/>
        <s v="NOTES PAYABLE - UNB"/>
        <s v="NOTES PAYABLE - Citi AED"/>
        <s v="Suspense - Creditors"/>
        <s v="Notes Payable VCC"/>
        <s v="Credit Card Payables"/>
        <s v="Notes Payable Citi USD"/>
        <s v="Notes Payable (Early Pay) Citi Bank"/>
        <s v="Trade Creditors Control Account"/>
        <s v="Creditor Future Cash"/>
        <s v="Hotel Accruals - Cost"/>
        <s v="Hotel Accruals - VAT"/>
        <s v="VAT Payable (Output VAT)"/>
        <s v="VAT Control Account"/>
        <s v="Accrued Expenses Salaries"/>
        <s v="Accrued Staff Bonus-New"/>
        <s v="Accrued Exp Leave Salaries &amp; A/Tickets"/>
        <s v="      Accrued Expenses Salaries - SSC "/>
        <s v="Accrued Expenses (Communications)"/>
        <s v="Accrued Expenses (Audit Fee)"/>
        <s v="Accrual Expenses (Others/Various)"/>
        <s v="      Accrued Group Resource Cost-TCIL"/>
        <s v="      Accrued Group Resource Cost-SOTC"/>
        <s v="Accrued Commission GTA"/>
        <s v="Accrued Comm. Odeon Travel 2009"/>
        <s v="Accrued Expenses (Staff commission)"/>
        <s v="RT - Provision for Insurance"/>
        <s v="ACCRUED EXPENSES PASSION PROJECT"/>
        <s v="      ACCRUED EXPENSES- Horizon Travel Services LLC"/>
        <s v="Accrued Representative Fee"/>
        <s v="Future Revenue"/>
        <s v="RT - Accrued Representative Fee"/>
        <s v="Accrued Interest - IC"/>
        <s v="ACCRUED INTEREST CHARGES"/>
        <s v="Oman Office (Old AC 1093017)"/>
        <s v="Amman Office - Jordan"/>
        <s v="Gulf Dunes - Dubai"/>
        <s v="STR GERMANY"/>
        <s v="RT - Payable to Gulf Dunes"/>
        <s v="Accrued Charges - KIT Solution"/>
        <s v="      Accrued Corporate Guarantee Fee (TCIL) - IC"/>
        <s v="Long Term Incentive Payable"/>
        <s v="Accrued IT Charges - Zurich"/>
        <s v="Accrued Commission Reps."/>
        <s v="Accrued Commission - Kickback"/>
        <s v="KIT Solution - Payable"/>
        <s v="GTA London"/>
        <s v="Asian Trails Vietnam"/>
        <s v="LOANS PAYABLE-INDUSIND BANK"/>
        <s v="Non Trading Payable to TCI"/>
        <s v="Kuoni Travel Investment"/>
        <s v="Travel Circle International Mauritius LTD"/>
        <s v="      Non current ROU Lease Liability"/>
        <s v="      Current ROU Lease Liability"/>
        <s v="Provision for Employees End of Service"/>
        <s v="      Digiphoto Entertainment Imaging (DEI)"/>
        <s v="      Accrued Expenses (Audit Fee) Limited Review"/>
        <s v="      ADCB (Credit-Card-POS)"/>
        <m/>
        <s v="Travel Circle International (Mauritius) Ltd, Capit"/>
        <s v="Travel Circle International (Mauritius) Ltd, Share"/>
        <s v="Retained Earnings"/>
        <s v="Share holder loan account"/>
        <s v="Sales"/>
        <s v="IC - Sales"/>
        <s v="Gain On Foreign Currency Exchange"/>
        <s v="Other GOP Income"/>
        <s v="Discount &amp; Deductions"/>
        <s v="Overrides"/>
        <s v="Gain On Disposal of Fixed Assets"/>
        <s v="Other GOP Incomes"/>
        <s v="Prior Year GOP"/>
        <s v="Cost of Sales"/>
        <s v="Salaries"/>
        <s v="    Salaries - SSC"/>
        <s v="Gratuity Expense"/>
        <s v="Air Ticket Expense"/>
        <s v="Variable Salaries"/>
        <s v="Staff Medical Insurance Expenses"/>
        <s v="Staff Accommodation Expenses"/>
        <s v="Uniform Expenses"/>
        <s v="Employment Visas Expenses"/>
        <s v="Staff Training and Education"/>
        <s v="Other Miscellaneous Expenses"/>
        <s v="Telephone Allowance "/>
        <s v="    Car Allowance"/>
        <s v="Advertisement &amp; Publicity"/>
        <s v="Brochure Cost"/>
        <s v="Brochure Contribution Revenue"/>
        <s v="Subscription"/>
        <s v="Contribution On Promotion &amp; Sales (Revenue)"/>
        <s v="Contribution On Promotion &amp; Sales Support"/>
        <s v="Representation Fees"/>
        <s v="Promotion Expenses - Gifts &amp; Others"/>
        <s v="Other Marketing Expense"/>
        <s v="Collateral Printing"/>
        <s v="FAM-TRIP EXP"/>
        <s v="Promotion Expenses - Lunch &amp; Dinners"/>
        <s v="REP-Promotion Expenses - Gifts &amp; Others"/>
        <s v="REP-Promotion Expenses - Lunch &amp; Dinners"/>
        <s v="Office Communication and Postage Expenses"/>
        <s v="Printing &amp; Stationery"/>
        <s v="Machinery and Equipment Expenses"/>
        <s v="Office Security Expenses"/>
        <s v="Office Rent"/>
        <s v="Office Utilities"/>
        <s v="Office Maintenance and Repairs"/>
        <s v="MV Cars Maintenance and Repairs"/>
        <s v="Network and IT support Expenses"/>
        <s v="Internet Expenses"/>
        <s v="Passion Cost"/>
        <s v="PASSION COST-INDIA"/>
        <s v="IT EXP-Yoo Belluga"/>
        <s v="Operational System cost"/>
        <s v="One Stream Expense"/>
        <s v="Travel and Entertainments"/>
        <s v="AIR TICKETS FOR B-TRIPS"/>
        <s v="HOTEL ACCOMMODATION B-TRIP"/>
        <s v="PER DIEM B-TRIP"/>
        <s v="REP-Travel and Entertainments"/>
        <s v="REP-AIR TICKETS FOR B-TRIPS"/>
        <s v="REP-HOTEL ACCOMMODATION B-TRIP"/>
        <s v="Yoo Marketing"/>
        <s v="Bad and Doubtful Debt"/>
        <s v="Trade License"/>
        <s v="Legal &amp; Professional Fees"/>
        <s v="Airport Passes and PRO Cards"/>
        <s v="Bank Charges"/>
        <s v="Credit Cards Collection Fees"/>
        <s v="Insurance Fees"/>
        <s v="MV Cars Fuel"/>
        <s v="Other Motor vehicles Expenses"/>
        <s v="Entertainment"/>
        <s v="Sundry Expenses"/>
        <s v="Sponsorship Fees"/>
        <s v="Vehicle Insurance &amp; Registration Renewal"/>
        <s v="Audit Fee"/>
        <s v="COFFEE &amp; ENTERTAINMENT"/>
        <s v="Income Kuoni Group"/>
        <s v="Charges Kuoni Group"/>
        <s v="Kuoni Management Fee"/>
        <s v="Depreciation Exp Transfer Motor Vehicle"/>
        <s v="Depreciation Exp Staff Motor Vehicle"/>
        <s v="Depreciation Exp Office Equipments"/>
        <s v="Depreciation Exp Softwares"/>
        <s v="Depreciation Exp Furnitures and Fixtures"/>
        <s v="Depreciation Exp Office Decorations"/>
        <s v="Depreciation Exp Proj. Passion"/>
        <s v="    Depreciation ROU Assets - Building"/>
        <s v="Interest Expense - IC"/>
        <s v="Interest Expense"/>
        <s v="Corporate Guarantee Fees"/>
        <s v="    Interest Expenses ROU Liabilitiy [P&amp;L]"/>
        <s v="Interest Income - IC"/>
        <s v="Interest Income - Staff Loan"/>
        <s v="Non-Operational Exchange Diff."/>
        <s v="Central Service Charges"/>
        <s v="    Arabian Lux-Project"/>
      </sharedItems>
    </cacheField>
    <cacheField name="GL Amount_x000a_[As per system before any manual adjustments]" numFmtId="167">
      <sharedItems containsString="0" containsBlank="1" containsNumber="1" minValue="-348219440.99000001" maxValue="326541293.66000003"/>
    </cacheField>
    <cacheField name="Manual Adjustments 1 " numFmtId="0">
      <sharedItems containsNonDate="0" containsString="0" containsBlank="1"/>
    </cacheField>
    <cacheField name="Manual Adjustments 2" numFmtId="0">
      <sharedItems containsString="0" containsBlank="1" containsNumber="1" minValue="-12529077.76" maxValue="12892311.369999999"/>
    </cacheField>
    <cacheField name="Adjusted Amounts (31.03.23)" numFmtId="0">
      <sharedItems containsString="0" containsBlank="1" containsNumber="1" minValue="-348219440.99000001" maxValue="326541293.66000003"/>
    </cacheField>
    <cacheField name="BS/PL 3" numFmtId="0">
      <sharedItems containsBlank="1" containsMixedTypes="1" containsNumber="1" minValue="0" maxValue="209152963.69" count="115">
        <s v="Assets"/>
        <s v="Liabilities &amp; OE"/>
        <m/>
        <s v="PL"/>
        <n v="0" u="1"/>
        <n v="16817.740000000002" u="1"/>
        <n v="62400" u="1"/>
        <n v="121460" u="1"/>
        <n v="716238.41" u="1"/>
        <n v="16734.05" u="1"/>
        <n v="150096.60999999999" u="1"/>
        <n v="412520.97" u="1"/>
        <n v="4606212.79" u="1"/>
        <n v="68990.100000000006" u="1"/>
        <n v="377955.36" u="1"/>
        <n v="2294.38" u="1"/>
        <n v="397044.72" u="1"/>
        <n v="858517.21" u="1"/>
        <n v="1231272.3999999999" u="1"/>
        <n v="31885900.859999999" u="1"/>
        <n v="7156.09" u="1"/>
        <n v="431917.11" u="1"/>
        <n v="22625.61" u="1"/>
        <n v="184942.41" u="1"/>
        <n v="227701.45" u="1"/>
        <n v="209152963.69" u="1"/>
        <n v="17853" u="1"/>
        <n v="16148.6" u="1"/>
        <n v="107069.81" u="1"/>
        <n v="522900" u="1"/>
        <n v="6225.79" u="1"/>
        <n v="33652.93" u="1"/>
        <n v="192606.89" u="1"/>
        <n v="3336059.81" u="1"/>
        <n v="516593.47" u="1"/>
        <n v="24508.47" u="1"/>
        <n v="513612.31" u="1"/>
        <n v="6451.46" u="1"/>
        <n v="169009.31" u="1"/>
        <n v="173256.29" u="1"/>
        <n v="242247.23" u="1"/>
        <n v="54612128.369999997" u="1"/>
        <n v="717168.56" u="1"/>
        <n v="8460.3799999999992" u="1"/>
        <n v="123166.63" u="1"/>
        <n v="17787.97" u="1"/>
        <n v="8939195.0399999991" u="1"/>
        <n v="2719.5" u="1"/>
        <n v="101324.23" u="1"/>
        <n v="4000" u="1"/>
        <n v="607990.97" u="1"/>
        <n v="25850.29" u="1"/>
        <n v="32534.400000000001" u="1"/>
        <n v="4317.25" u="1"/>
        <n v="55794.17" u="1"/>
        <n v="40417.730000000003" u="1"/>
        <n v="67555.02" u="1"/>
        <n v="77517.710000000006" u="1"/>
        <n v="1154709.51" u="1"/>
        <n v="747836.36" u="1"/>
        <n v="113366.24" u="1"/>
        <n v="528826.96" u="1"/>
        <n v="225000" u="1"/>
        <n v="50187" u="1"/>
        <n v="111196.05" u="1"/>
        <n v="1591850.1" u="1"/>
        <n v="103512.08" u="1"/>
        <n v="15359.42" u="1"/>
        <n v="14247.29" u="1"/>
        <n v="562196.79" u="1"/>
        <n v="20452.63" u="1"/>
        <n v="30000" u="1"/>
        <n v="103442.67" u="1"/>
        <n v="240991.7" u="1"/>
        <n v="30508.799999999999" u="1"/>
        <n v="44710.58" u="1"/>
        <n v="42879.64" u="1"/>
        <n v="74355.839999999997" u="1"/>
        <n v="135701.67000000001" u="1"/>
        <n v="33600" u="1"/>
        <n v="780894.01" u="1"/>
        <n v="1473210.74" u="1"/>
        <n v="3004.32" u="1"/>
        <n v="28446.78" u="1"/>
        <n v="429420" u="1"/>
        <n v="165669.15" u="1"/>
        <n v="894636" u="1"/>
        <n v="2477249.8199999998" u="1"/>
        <n v="10935.97" u="1"/>
        <n v="2880" u="1"/>
        <n v="11750" u="1"/>
        <n v="22026" u="1"/>
        <n v="319774.15000000002" u="1"/>
        <n v="1435575" u="1"/>
        <n v="8631" u="1"/>
        <n v="849695.35" u="1"/>
        <n v="4498.72" u="1"/>
        <n v="609723.21" u="1"/>
        <n v="8361.66" u="1"/>
        <n v="676676.71" u="1"/>
        <n v="19694.689999999999" u="1"/>
        <n v="21731" u="1"/>
        <n v="430081.85" u="1"/>
        <n v="78724.22" u="1"/>
        <n v="860370.11" u="1"/>
        <n v="21112" u="1"/>
        <n v="38173.46" u="1"/>
        <n v="42400" u="1"/>
        <n v="2802.5" u="1"/>
        <n v="162134.13" u="1"/>
        <n v="100000" u="1"/>
        <n v="4575000" u="1"/>
        <n v="35502" u="1"/>
        <n v="101395.51" u="1"/>
        <n v="236851.12" u="1"/>
      </sharedItems>
    </cacheField>
    <cacheField name="BS/PL Grouping" numFmtId="0">
      <sharedItems containsBlank="1" containsMixedTypes="1" containsNumber="1" minValue="0" maxValue="225279590.53999999" count="78">
        <s v="Other current assets"/>
        <s v="- Other financial assets"/>
        <s v="- Other financial liabilities"/>
        <s v="- Cash and cash equivalents"/>
        <s v="- Borrowings"/>
        <s v="- Trade receivables"/>
        <s v="Other current liabilities"/>
        <n v="0"/>
        <s v="- Trade payables"/>
        <s v="Investment in subsidiaries"/>
        <s v="Property, plant and equipment"/>
        <s v="Other intangible assets"/>
        <s v="Right of Use Assets "/>
        <s v="Employee Benefit Payable"/>
        <s v="Employee Benefit Obligations"/>
        <m/>
        <s v="Equity share capital"/>
        <s v="Reserve and surplus"/>
        <s v="Revenue from operations"/>
        <s v="Other Income"/>
        <s v="Cost of services"/>
        <s v="Employee Benefit Expenses"/>
        <s v="Advertisement Expenses"/>
        <s v="Other Expenses"/>
        <s v="Finance Cost"/>
        <s v="Depreciation and Amortisation Expense"/>
        <n v="2635" u="1"/>
        <n v="432253.28" u="1"/>
        <n v="26220689.620000001" u="1"/>
        <n v="225279590.53999999" u="1"/>
        <n v="1231272.3999999999" u="1"/>
        <n v="3158791.01" u="1"/>
        <n v="600000" u="1"/>
        <n v="1140060.5" u="1"/>
        <n v="1473210.24" u="1"/>
        <n v="522900" u="1"/>
        <n v="52558.69" u="1"/>
        <n v="67093.88" u="1"/>
        <n v="50000" u="1"/>
        <n v="0.01" u="1"/>
        <n v="1659229.2" u="1"/>
        <n v="9341289.3499999996" u="1"/>
        <n v="49999.99" u="1"/>
        <n v="794668.76" u="1"/>
        <n v="1069944.6200000001" u="1"/>
        <n v="211976.78" u="1"/>
        <n v="620638.52" u="1"/>
        <n v="5506.5" u="1"/>
        <n v="13802960" u="1"/>
        <n v="740868.97" u="1"/>
        <n v="2382307" u="1"/>
        <n v="300000" u="1"/>
        <n v="161673.32" u="1"/>
        <n v="28803728.370000001" u="1"/>
        <n v="20000" u="1"/>
        <n v="513507.63" u="1"/>
        <n v="632256.71" u="1"/>
        <n v="4500.51" u="1"/>
        <n v="5889680.9699999997" u="1"/>
        <n v="14025.08" u="1"/>
        <n v="235384.54" u="1"/>
        <n v="2881325.95" u="1"/>
        <n v="24998.67" u="1"/>
        <n v="445771.02" u="1"/>
        <n v="343297.09" u="1"/>
        <n v="108000" u="1"/>
        <n v="142463.24" u="1"/>
        <n v="150000" u="1"/>
        <n v="465205" u="1"/>
        <n v="2795795.63" u="1"/>
        <n v="70054.37" u="1"/>
        <n v="8226173.5099999998" u="1"/>
        <n v="1337.9" u="1"/>
        <n v="1094316.8" u="1"/>
        <n v="20581.86" u="1"/>
        <n v="51012.13" u="1"/>
        <n v="267444.95" u="1"/>
        <n v="608868" u="1"/>
      </sharedItems>
    </cacheField>
    <cacheField name="Notes Grouping" numFmtId="0">
      <sharedItems containsBlank="1" containsMixedTypes="1" containsNumber="1" containsInteger="1" minValue="0" maxValue="0"/>
    </cacheField>
    <cacheField name="BS/PL" numFmtId="0">
      <sharedItems containsBlank="1" count="3">
        <s v="BS"/>
        <m/>
        <s v="PL"/>
      </sharedItems>
    </cacheField>
    <cacheField name="Onestream Taging" numFmtId="0">
      <sharedItems containsBlank="1"/>
    </cacheField>
    <cacheField name="Mapping to Notes" numFmtId="0">
      <sharedItems containsBlank="1" count="75">
        <s v="Other current assets | Balances receivables from Govt. authorities"/>
        <s v="- Other financial assets | Receivable from subsidiaries"/>
        <s v="- Other financial liabilities | Others - Current"/>
        <s v="- Cash and cash equivalents | C &amp; CE - Cash in hand"/>
        <s v="- Cash and cash equivalents | C &amp; CE - Bank Balance"/>
        <s v="- Borrowings | Bank Overdrafts"/>
        <s v="- Other financial assets | Security Deposits - Current"/>
        <s v="- Other financial assets | Others - Current"/>
        <s v="- Other financial assets | Accrued Revenue"/>
        <s v="- Trade receivables | - Trade receivables"/>
        <s v="Other current liabilities | Advance receipts from Customers for which value is still to be given"/>
        <s v="Other current liabilities | Statutory Dues"/>
        <s v="- Trade receivables |  Allowance for doubtful debts"/>
        <s v="Other current assets | Advances to employees"/>
        <s v="Other current assets | Advances to suppliers"/>
        <s v="Other current assets | Prepaid expenses "/>
        <s v="0 | 0"/>
        <s v="- Trade payables | - Trade payables"/>
        <s v="Investment in subsidiaries | Unquoted - In subsidiaries at cost - DAJOR"/>
        <s v="Investment in subsidiaries | Unquoted - In subsidiaries at cost - DAOMN"/>
        <s v="Investment in subsidiaries | Unquoted - In subsidiaries at cost - DAJOR - IMP"/>
        <s v="Property, plant and equipment | Vehicles"/>
        <s v="Property, plant and equipment | Office equipments"/>
        <s v="Property, plant and equipment | Leasehold Improvements"/>
        <s v="Property, plant and equipment | Furniture and_x000a_Fixtures"/>
        <s v="Other intangible assets | Computer Software"/>
        <s v="Right of Use Assets  | Right of Use Assets "/>
        <s v="Employee Benefit Payable | Employee Benefit Payable - Others"/>
        <s v="Employee Benefit Payable | Employee Benefit Payable - Leave Entitlement"/>
        <s v="- Other financial liabilities | Liabilities against expense"/>
        <s v="- Other financial liabilities | Interest accrued"/>
        <s v="- Borrowings | Term Loan from Bank - Short term"/>
        <s v="- Borrowings | Short Term loans from Inter Company - Unsecured"/>
        <s v="- Other financial liabilities | Right of Use Liabilities (Non Current)"/>
        <s v="- Other financial liabilities | Right of Use Liabilities (Current)"/>
        <s v="Employee Benefit Obligations | Employee Benefit Payable - Gratiuty"/>
        <s v=" | "/>
        <s v="Equity share capital | Equity share capital"/>
        <s v="Reserve and surplus | General Reserve"/>
        <s v="Reserve and surplus | Retained Earnings"/>
        <s v="Revenue from operations | Sale of Services"/>
        <s v="Other Income | Exchange gain other than in the normal course of business as an authorised foreign exchange dealer"/>
        <s v="Other Income | Miscellaneous Income"/>
        <s v="Other Income | Profit on sale of property, plant and equipment, net"/>
        <s v="Cost of services | Cost of services"/>
        <s v="Employee Benefit Expenses | Salaries Wages and Bonus"/>
        <s v="Employee Benefit Expenses | Gratuity"/>
        <s v="Employee Benefit Expenses | Staff welfare expenses"/>
        <s v="Employee Benefit Expenses | Staff Training, Recruitment and Other Costs"/>
        <s v="Advertisement Expenses | Advertisement and publicity expenses"/>
        <s v="Other Expenses | Miscellaneous Expenses"/>
        <s v="Other Expenses | Printing and Stationery"/>
        <s v="Other Expenses | Communication expenses"/>
        <s v="Other Expenses | Repairs to plant and machinery"/>
        <s v="Other Expenses | Security Services"/>
        <s v="Other Expenses | Rent"/>
        <s v="Other Expenses | Electricity"/>
        <s v="Other Expenses | Repairs to others"/>
        <s v="Other Expenses | Vehicle Running and Maintenance Expenses"/>
        <s v="Other Expenses | Inter Compnay Other Expenses"/>
        <s v="Other Expenses | Travelling Expenses"/>
        <s v="Other Expenses | Provisions for doubtful debts and Advances (net off bad debt written off)"/>
        <s v="Other Expenses | Licence fees"/>
        <s v="Other Expenses | Legal and Professional Charges (refer note 21 (a))"/>
        <s v="Finance Cost | Other Finance Charges"/>
        <s v="Other Expenses | Insurance"/>
        <s v="Other Income | Group Resource Income [GRC]"/>
        <s v="Other Expenses | Inter Compnay Management Fee (Expenses)"/>
        <s v="Depreciation and Amortisation Expense | Depreciation on Tangible Assets"/>
        <s v="Depreciation and Amortisation Expense | Amortisation on Intangible Assets"/>
        <s v="Depreciation and amortisation expense | ROU Assets Depreciation"/>
        <s v="Finance Cost | Inter Company Interest expenses"/>
        <s v="Finance Cost | Interest on ROU Liabilities (IFRS 16/IND AS 116)"/>
        <s v="Other Income | -On Others"/>
        <m/>
      </sharedItems>
    </cacheField>
    <cacheField name="xx" numFmtId="0">
      <sharedItems containsNonDate="0" containsString="0" containsBlank="1"/>
    </cacheField>
    <cacheField name="GL Amount_x000a_[As per system before any manual adjustments]2" numFmtId="0">
      <sharedItems containsString="0" containsBlank="1" containsNumber="1" minValue="-269303397.22000003" maxValue="251373514.97999999"/>
    </cacheField>
    <cacheField name="Manual Adjustments 1 2" numFmtId="0">
      <sharedItems containsNonDate="0" containsString="0" containsBlank="1"/>
    </cacheField>
    <cacheField name="Manual Adjustments 22" numFmtId="0">
      <sharedItems containsString="0" containsBlank="1" containsNumber="1" minValue="-5944474.4518677546" maxValue="5920579.7500000009"/>
    </cacheField>
    <cacheField name="Adjusted Amounts (31.03.22)" numFmtId="0">
      <sharedItems containsString="0" containsBlank="1" containsNumber="1" minValue="-269303397.22000003" maxValue="251373514.97999999"/>
    </cacheField>
    <cacheField name="xx2" numFmtId="0">
      <sharedItems containsNonDate="0" containsString="0" containsBlank="1"/>
    </cacheField>
    <cacheField name="GL Amount_x000a_[As per system before any manual adjustments]3" numFmtId="0">
      <sharedItems containsString="0" containsBlank="1" containsNumber="1" minValue="-76954321.689999998" maxValue="70762226.820000008"/>
    </cacheField>
    <cacheField name="Manual Adjustments 1 3" numFmtId="0">
      <sharedItems containsNonDate="0" containsString="0" containsBlank="1"/>
    </cacheField>
    <cacheField name="Manual Adjustments 23" numFmtId="0">
      <sharedItems containsString="0" containsBlank="1" containsNumber="1" minValue="-6763000.3605532488" maxValue="6282780.9605532493"/>
    </cacheField>
    <cacheField name="Adjusted Amounts (31.03.21)" numFmtId="0">
      <sharedItems containsString="0" containsBlank="1" containsNumber="1" minValue="-76954321.689999998" maxValue="70762226.82000000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7">
  <r>
    <n v="1000"/>
    <x v="0"/>
    <n v="0"/>
    <m/>
    <n v="1054771.2999999998"/>
    <n v="1054771.2999999998"/>
    <x v="0"/>
    <x v="0"/>
    <s v="Balances receivables from Govt. authorities"/>
    <x v="0"/>
    <s v="AS8050"/>
    <x v="0"/>
    <m/>
    <n v="0"/>
    <m/>
    <n v="728999.52999999991"/>
    <n v="728999.52999999991"/>
    <m/>
    <n v="0"/>
    <m/>
    <n v="683653.92"/>
    <n v="683653.92"/>
  </r>
  <r>
    <n v="1001"/>
    <x v="1"/>
    <n v="0"/>
    <m/>
    <n v="3353064.3999999994"/>
    <n v="3353064.3999999994"/>
    <x v="0"/>
    <x v="1"/>
    <s v="Receivable from subsidiaries"/>
    <x v="0"/>
    <s v="AS8015"/>
    <x v="1"/>
    <m/>
    <n v="0"/>
    <m/>
    <n v="1066331.9599999995"/>
    <n v="1066331.9599999995"/>
    <m/>
    <n v="0"/>
    <m/>
    <n v="3714354.17"/>
    <n v="3714354.17"/>
  </r>
  <r>
    <n v="2000"/>
    <x v="2"/>
    <n v="0"/>
    <m/>
    <n v="-793518.07000000018"/>
    <n v="-793518.07000000018"/>
    <x v="1"/>
    <x v="2"/>
    <s v="Others - Current"/>
    <x v="0"/>
    <s v="LB7042"/>
    <x v="2"/>
    <m/>
    <n v="0"/>
    <m/>
    <n v="-1285935.6099999996"/>
    <n v="-1285935.6099999996"/>
    <m/>
    <n v="0"/>
    <m/>
    <n v="-4516097.71"/>
    <n v="-4516097.71"/>
  </r>
  <r>
    <n v="110101"/>
    <x v="3"/>
    <n v="431117.07"/>
    <m/>
    <n v="0"/>
    <n v="431117.07"/>
    <x v="0"/>
    <x v="3"/>
    <s v="C &amp; CE - Cash in hand"/>
    <x v="0"/>
    <s v="AS7010"/>
    <x v="3"/>
    <m/>
    <n v="36168.559999999998"/>
    <m/>
    <n v="0"/>
    <n v="36168.559999999998"/>
    <m/>
    <n v="97311.88"/>
    <m/>
    <n v="0"/>
    <n v="97311.88"/>
  </r>
  <r>
    <n v="110201"/>
    <x v="4"/>
    <n v="19474.03"/>
    <m/>
    <n v="0"/>
    <n v="19474.03"/>
    <x v="0"/>
    <x v="3"/>
    <s v="C &amp; CE - Cash in hand"/>
    <x v="0"/>
    <s v="AS7010"/>
    <x v="3"/>
    <m/>
    <n v="50000"/>
    <m/>
    <n v="0"/>
    <n v="50000"/>
    <m/>
    <n v="43701.75"/>
    <m/>
    <n v="0"/>
    <n v="43701.75"/>
  </r>
  <r>
    <n v="110210"/>
    <x v="5"/>
    <n v="15826.02"/>
    <m/>
    <n v="0"/>
    <n v="15826.02"/>
    <x v="0"/>
    <x v="3"/>
    <s v="C &amp; CE - Cash in hand"/>
    <x v="0"/>
    <s v="AS7010"/>
    <x v="3"/>
    <m/>
    <n v="18964.97"/>
    <m/>
    <n v="0"/>
    <n v="18964.97"/>
    <m/>
    <n v="6999.67"/>
    <m/>
    <n v="0"/>
    <n v="6999.67"/>
  </r>
  <r>
    <n v="110301"/>
    <x v="6"/>
    <n v="2422599.27"/>
    <m/>
    <n v="0"/>
    <n v="2422599.27"/>
    <x v="0"/>
    <x v="3"/>
    <s v="C &amp; CE - Bank Balance"/>
    <x v="0"/>
    <s v="AS7010"/>
    <x v="4"/>
    <m/>
    <n v="1723847.25"/>
    <m/>
    <n v="0"/>
    <n v="1723847.25"/>
    <m/>
    <n v="545480.56000000006"/>
    <m/>
    <n v="0"/>
    <n v="545480.56000000006"/>
  </r>
  <r>
    <n v="110307"/>
    <x v="7"/>
    <n v="0"/>
    <m/>
    <n v="0"/>
    <n v="0"/>
    <x v="0"/>
    <x v="3"/>
    <s v="C &amp; CE - Bank Balance"/>
    <x v="0"/>
    <s v="AS7010"/>
    <x v="4"/>
    <m/>
    <n v="0"/>
    <m/>
    <n v="0"/>
    <n v="0"/>
    <m/>
    <n v="0"/>
    <m/>
    <n v="0"/>
    <n v="0"/>
  </r>
  <r>
    <n v="110308"/>
    <x v="8"/>
    <n v="35217.14"/>
    <m/>
    <n v="0"/>
    <n v="35217.14"/>
    <x v="0"/>
    <x v="3"/>
    <s v="C &amp; CE - Bank Balance"/>
    <x v="0"/>
    <s v="AS7010"/>
    <x v="4"/>
    <m/>
    <n v="40517.14"/>
    <m/>
    <n v="0"/>
    <n v="40517.14"/>
    <m/>
    <n v="26604.639999999999"/>
    <m/>
    <n v="0"/>
    <n v="26604.639999999999"/>
  </r>
  <r>
    <n v="110309"/>
    <x v="9"/>
    <n v="1700059.03"/>
    <m/>
    <n v="0"/>
    <n v="1700059.03"/>
    <x v="0"/>
    <x v="3"/>
    <s v="C &amp; CE - Bank Balance"/>
    <x v="0"/>
    <s v="AS7010"/>
    <x v="4"/>
    <m/>
    <n v="552711.72"/>
    <m/>
    <n v="0"/>
    <n v="552711.72"/>
    <m/>
    <n v="3277701.14"/>
    <m/>
    <n v="0"/>
    <n v="3277701.14"/>
  </r>
  <r>
    <n v="110310"/>
    <x v="10"/>
    <n v="695181"/>
    <m/>
    <n v="0"/>
    <n v="695181"/>
    <x v="0"/>
    <x v="3"/>
    <s v="C &amp; CE - Bank Balance"/>
    <x v="0"/>
    <s v="AS7010"/>
    <x v="4"/>
    <m/>
    <n v="253262.92"/>
    <m/>
    <n v="0"/>
    <n v="253262.92"/>
    <m/>
    <n v="2412886.3199999998"/>
    <m/>
    <n v="0"/>
    <n v="2412886.3199999998"/>
  </r>
  <r>
    <n v="110312"/>
    <x v="11"/>
    <n v="39306.04"/>
    <m/>
    <n v="0"/>
    <n v="39306.04"/>
    <x v="0"/>
    <x v="3"/>
    <s v="C &amp; CE - Bank Balance"/>
    <x v="0"/>
    <s v="AS7010"/>
    <x v="4"/>
    <m/>
    <n v="68884.740000000005"/>
    <m/>
    <n v="0"/>
    <n v="68884.740000000005"/>
    <m/>
    <n v="71985.64"/>
    <m/>
    <n v="0"/>
    <n v="71985.64"/>
  </r>
  <r>
    <n v="110313"/>
    <x v="12"/>
    <n v="4446"/>
    <m/>
    <n v="0"/>
    <n v="4446"/>
    <x v="0"/>
    <x v="3"/>
    <s v="C &amp; CE - Bank Balance"/>
    <x v="0"/>
    <s v="AS7010"/>
    <x v="4"/>
    <m/>
    <n v="8316"/>
    <m/>
    <n v="0"/>
    <n v="8316"/>
    <m/>
    <n v="9881"/>
    <m/>
    <n v="0"/>
    <n v="9881"/>
  </r>
  <r>
    <n v="110314"/>
    <x v="13"/>
    <n v="0"/>
    <m/>
    <n v="0"/>
    <n v="0"/>
    <x v="0"/>
    <x v="3"/>
    <s v="C &amp; CE - Bank Balance"/>
    <x v="0"/>
    <s v="AS7010"/>
    <x v="4"/>
    <m/>
    <n v="5533.8"/>
    <m/>
    <n v="0"/>
    <n v="5533.8"/>
    <m/>
    <n v="0"/>
    <m/>
    <n v="0"/>
    <n v="0"/>
  </r>
  <r>
    <n v="110315"/>
    <x v="14"/>
    <n v="-17869081.329999998"/>
    <m/>
    <n v="0"/>
    <n v="-17869081.329999998"/>
    <x v="1"/>
    <x v="4"/>
    <s v="Bank Overdrafts"/>
    <x v="0"/>
    <s v="LB7010"/>
    <x v="5"/>
    <m/>
    <n v="-13247872.789999999"/>
    <m/>
    <n v="0"/>
    <n v="-13247872.789999999"/>
    <m/>
    <n v="-16462463.49"/>
    <m/>
    <n v="0"/>
    <n v="-16462463.49"/>
  </r>
  <r>
    <n v="110316"/>
    <x v="15"/>
    <n v="12848500"/>
    <m/>
    <n v="0"/>
    <n v="12848500"/>
    <x v="0"/>
    <x v="1"/>
    <s v="Security Deposits - Current"/>
    <x v="0"/>
    <s v="AS4030"/>
    <x v="6"/>
    <m/>
    <n v="0"/>
    <m/>
    <n v="0"/>
    <n v="0"/>
    <m/>
    <n v="0"/>
    <m/>
    <n v="0"/>
    <n v="0"/>
  </r>
  <r>
    <n v="110402"/>
    <x v="16"/>
    <n v="0"/>
    <m/>
    <n v="0"/>
    <n v="0"/>
    <x v="0"/>
    <x v="1"/>
    <s v="Others - Current"/>
    <x v="0"/>
    <s v="AS8050"/>
    <x v="7"/>
    <m/>
    <n v="0"/>
    <m/>
    <n v="0"/>
    <n v="0"/>
    <m/>
    <n v="769"/>
    <m/>
    <n v="0"/>
    <n v="769"/>
  </r>
  <r>
    <n v="110403"/>
    <x v="17"/>
    <n v="135026.75"/>
    <m/>
    <n v="0"/>
    <n v="135026.75"/>
    <x v="0"/>
    <x v="1"/>
    <s v="Others - Current"/>
    <x v="0"/>
    <s v="AS8050"/>
    <x v="7"/>
    <m/>
    <n v="36587.25"/>
    <m/>
    <n v="0"/>
    <n v="36587.25"/>
    <m/>
    <n v="117214.01"/>
    <m/>
    <n v="0"/>
    <n v="117214.01"/>
  </r>
  <r>
    <n v="110404"/>
    <x v="18"/>
    <n v="264407.14"/>
    <m/>
    <n v="0"/>
    <n v="264407.14"/>
    <x v="0"/>
    <x v="1"/>
    <s v="Others - Current"/>
    <x v="0"/>
    <s v="AS8050"/>
    <x v="7"/>
    <m/>
    <n v="377935.94"/>
    <m/>
    <n v="0"/>
    <n v="377935.94"/>
    <m/>
    <n v="60554.22"/>
    <m/>
    <n v="0"/>
    <n v="60554.22"/>
  </r>
  <r>
    <n v="120101"/>
    <x v="19"/>
    <n v="0"/>
    <m/>
    <n v="0"/>
    <n v="0"/>
    <x v="0"/>
    <x v="1"/>
    <s v="Others - Current"/>
    <x v="0"/>
    <s v="AS8050"/>
    <x v="7"/>
    <m/>
    <n v="0"/>
    <m/>
    <n v="0"/>
    <n v="0"/>
    <m/>
    <n v="0"/>
    <m/>
    <n v="0"/>
    <n v="0"/>
  </r>
  <r>
    <n v="120102"/>
    <x v="20"/>
    <n v="4027297.32"/>
    <m/>
    <n v="0"/>
    <n v="4027297.32"/>
    <x v="0"/>
    <x v="1"/>
    <s v="Accrued Revenue"/>
    <x v="0"/>
    <s v="AS8060"/>
    <x v="8"/>
    <m/>
    <n v="2530786.5099999998"/>
    <m/>
    <n v="0"/>
    <n v="2530786.5099999998"/>
    <m/>
    <n v="501524.87"/>
    <m/>
    <n v="0"/>
    <n v="501524.87"/>
  </r>
  <r>
    <n v="120201"/>
    <x v="21"/>
    <n v="5286501.0600000024"/>
    <m/>
    <n v="8085804.2578022089"/>
    <n v="13372305.317802211"/>
    <x v="0"/>
    <x v="5"/>
    <s v="- Trade receivables"/>
    <x v="0"/>
    <s v="AS8010"/>
    <x v="9"/>
    <m/>
    <n v="12346118.950000003"/>
    <m/>
    <n v="5045672.8618677547"/>
    <n v="17391791.811867759"/>
    <m/>
    <n v="6925790.2500000019"/>
    <m/>
    <n v="6282780.9605532493"/>
    <n v="13208571.210553251"/>
  </r>
  <r>
    <n v="120205"/>
    <x v="22"/>
    <n v="0"/>
    <m/>
    <n v="0"/>
    <n v="0"/>
    <x v="1"/>
    <x v="6"/>
    <s v="Advance receipts from Customers for which value is still to be given"/>
    <x v="0"/>
    <s v="LB7060"/>
    <x v="10"/>
    <m/>
    <n v="0"/>
    <m/>
    <n v="0"/>
    <n v="0"/>
    <m/>
    <n v="0"/>
    <m/>
    <n v="0"/>
    <n v="0"/>
  </r>
  <r>
    <n v="120207"/>
    <x v="23"/>
    <n v="0"/>
    <m/>
    <n v="0"/>
    <n v="0"/>
    <x v="1"/>
    <x v="6"/>
    <s v="Statutory Dues"/>
    <x v="0"/>
    <s v="LB7020"/>
    <x v="11"/>
    <m/>
    <n v="0"/>
    <m/>
    <n v="0"/>
    <n v="0"/>
    <m/>
    <n v="0"/>
    <m/>
    <n v="0"/>
    <n v="0"/>
  </r>
  <r>
    <n v="120208"/>
    <x v="24"/>
    <n v="1655458.13"/>
    <m/>
    <n v="-1054771.2999999998"/>
    <n v="600686.83000000007"/>
    <x v="1"/>
    <x v="6"/>
    <s v="Statutory Dues"/>
    <x v="0"/>
    <s v="LB7020"/>
    <x v="11"/>
    <m/>
    <n v="1426348.71"/>
    <m/>
    <n v="-728999.52999999991"/>
    <n v="697349.18"/>
    <m/>
    <n v="892661.9"/>
    <m/>
    <n v="-683653.92"/>
    <n v="209007.97999999998"/>
  </r>
  <r>
    <n v="120301"/>
    <x v="25"/>
    <n v="-3408791.01"/>
    <m/>
    <n v="0"/>
    <n v="-3408791.01"/>
    <x v="0"/>
    <x v="5"/>
    <s v=" Allowance for doubtful debts"/>
    <x v="0"/>
    <s v="AS8020"/>
    <x v="12"/>
    <m/>
    <n v="-3158791.01"/>
    <m/>
    <n v="0"/>
    <n v="-3158791.01"/>
    <m/>
    <n v="-3058791.01"/>
    <m/>
    <n v="0"/>
    <n v="-3058791.01"/>
  </r>
  <r>
    <n v="122101"/>
    <x v="26"/>
    <n v="0"/>
    <m/>
    <n v="0"/>
    <n v="0"/>
    <x v="0"/>
    <x v="1"/>
    <s v="Accrued Revenue"/>
    <x v="0"/>
    <s v="AS8070"/>
    <x v="8"/>
    <m/>
    <n v="0"/>
    <m/>
    <n v="0"/>
    <n v="0"/>
    <m/>
    <n v="0"/>
    <m/>
    <n v="0"/>
    <n v="0"/>
  </r>
  <r>
    <n v="122102"/>
    <x v="27"/>
    <n v="0"/>
    <m/>
    <n v="0"/>
    <n v="0"/>
    <x v="0"/>
    <x v="1"/>
    <s v="Accrued Revenue"/>
    <x v="0"/>
    <s v="AS8060"/>
    <x v="8"/>
    <m/>
    <n v="0"/>
    <m/>
    <n v="0"/>
    <n v="0"/>
    <m/>
    <n v="0"/>
    <m/>
    <n v="0"/>
    <n v="0"/>
  </r>
  <r>
    <n v="124000"/>
    <x v="28"/>
    <n v="95909.06"/>
    <m/>
    <n v="0"/>
    <n v="95909.06"/>
    <x v="0"/>
    <x v="0"/>
    <s v="Advances to employees"/>
    <x v="0"/>
    <s v="AS8050"/>
    <x v="13"/>
    <m/>
    <n v="79418.63"/>
    <m/>
    <n v="0"/>
    <n v="79418.63"/>
    <m/>
    <n v="92098.240000000005"/>
    <m/>
    <n v="0"/>
    <n v="92098.240000000005"/>
  </r>
  <r>
    <n v="130101"/>
    <x v="29"/>
    <n v="0"/>
    <m/>
    <n v="0"/>
    <n v="0"/>
    <x v="0"/>
    <x v="0"/>
    <s v="Advances to suppliers"/>
    <x v="0"/>
    <s v="AS8030"/>
    <x v="14"/>
    <m/>
    <n v="0"/>
    <m/>
    <n v="0"/>
    <n v="0"/>
    <m/>
    <n v="0"/>
    <m/>
    <n v="0"/>
    <n v="0"/>
  </r>
  <r>
    <n v="130102"/>
    <x v="30"/>
    <n v="0"/>
    <m/>
    <n v="0"/>
    <n v="0"/>
    <x v="0"/>
    <x v="0"/>
    <s v="Advances to suppliers"/>
    <x v="0"/>
    <s v="AS8030"/>
    <x v="14"/>
    <m/>
    <n v="0"/>
    <m/>
    <n v="0"/>
    <n v="0"/>
    <m/>
    <n v="0"/>
    <m/>
    <n v="0"/>
    <n v="0"/>
  </r>
  <r>
    <n v="130103"/>
    <x v="31"/>
    <n v="0"/>
    <m/>
    <n v="0"/>
    <n v="0"/>
    <x v="0"/>
    <x v="0"/>
    <s v="Advances to suppliers"/>
    <x v="0"/>
    <s v="AS8030"/>
    <x v="14"/>
    <m/>
    <n v="0"/>
    <m/>
    <n v="0"/>
    <n v="0"/>
    <m/>
    <n v="0"/>
    <m/>
    <n v="0"/>
    <n v="0"/>
  </r>
  <r>
    <n v="130104"/>
    <x v="32"/>
    <n v="401770.1"/>
    <m/>
    <n v="0"/>
    <n v="401770.1"/>
    <x v="0"/>
    <x v="0"/>
    <s v="Advances to suppliers"/>
    <x v="0"/>
    <s v="AS8030"/>
    <x v="14"/>
    <m/>
    <n v="81076.05"/>
    <m/>
    <n v="0"/>
    <n v="81076.05"/>
    <m/>
    <n v="169081.4"/>
    <m/>
    <n v="0"/>
    <n v="169081.4"/>
  </r>
  <r>
    <n v="130105"/>
    <x v="33"/>
    <n v="0"/>
    <m/>
    <n v="12892311.369999999"/>
    <n v="12892311.369999999"/>
    <x v="0"/>
    <x v="0"/>
    <s v="Advances to suppliers"/>
    <x v="0"/>
    <s v="AS8030"/>
    <x v="14"/>
    <m/>
    <n v="0"/>
    <m/>
    <n v="5920579.7500000009"/>
    <n v="5920579.7500000009"/>
    <m/>
    <n v="0"/>
    <m/>
    <n v="2696291.7199999997"/>
    <n v="2696291.7199999997"/>
  </r>
  <r>
    <n v="130111"/>
    <x v="34"/>
    <n v="121460"/>
    <m/>
    <n v="0"/>
    <n v="121460"/>
    <x v="0"/>
    <x v="0"/>
    <s v="Advances to suppliers"/>
    <x v="0"/>
    <s v="AS8030"/>
    <x v="14"/>
    <m/>
    <n v="121460"/>
    <m/>
    <n v="0"/>
    <n v="121460"/>
    <m/>
    <n v="141460"/>
    <m/>
    <n v="0"/>
    <n v="141460"/>
  </r>
  <r>
    <n v="130201"/>
    <x v="35"/>
    <n v="100087.85"/>
    <m/>
    <n v="0"/>
    <n v="100087.85"/>
    <x v="0"/>
    <x v="0"/>
    <s v="Advances to suppliers"/>
    <x v="0"/>
    <s v="AS8070"/>
    <x v="14"/>
    <m/>
    <n v="101721.65"/>
    <m/>
    <n v="0"/>
    <n v="101721.65"/>
    <m/>
    <n v="169442.47"/>
    <m/>
    <n v="0"/>
    <n v="169442.47"/>
  </r>
  <r>
    <n v="130203"/>
    <x v="36"/>
    <n v="858517.21"/>
    <m/>
    <n v="0"/>
    <n v="858517.21"/>
    <x v="0"/>
    <x v="1"/>
    <s v="Receivable from subsidiaries"/>
    <x v="0"/>
    <s v="AS8015"/>
    <x v="1"/>
    <m/>
    <n v="858517.21"/>
    <m/>
    <n v="0"/>
    <n v="858517.21"/>
    <m/>
    <n v="858517.21"/>
    <m/>
    <n v="0"/>
    <n v="858517.21"/>
  </r>
  <r>
    <n v="130204"/>
    <x v="37"/>
    <n v="0"/>
    <m/>
    <n v="0"/>
    <n v="0"/>
    <x v="0"/>
    <x v="0"/>
    <s v="Advances to employees"/>
    <x v="0"/>
    <s v="AS8015"/>
    <x v="13"/>
    <m/>
    <n v="0"/>
    <m/>
    <n v="0"/>
    <n v="0"/>
    <m/>
    <n v="0"/>
    <m/>
    <n v="0"/>
    <n v="0"/>
  </r>
  <r>
    <n v="130205"/>
    <x v="38"/>
    <n v="14389.09"/>
    <m/>
    <n v="0"/>
    <n v="14389.09"/>
    <x v="0"/>
    <x v="0"/>
    <s v="Prepaid expenses "/>
    <x v="0"/>
    <s v="AS8070"/>
    <x v="15"/>
    <m/>
    <n v="15837.72"/>
    <m/>
    <n v="0"/>
    <n v="15837.72"/>
    <m/>
    <n v="26031.22"/>
    <m/>
    <n v="0"/>
    <n v="26031.22"/>
  </r>
  <r>
    <n v="130206"/>
    <x v="39"/>
    <n v="0"/>
    <m/>
    <n v="0"/>
    <n v="0"/>
    <x v="0"/>
    <x v="1"/>
    <s v="Receivable from subsidiaries"/>
    <x v="0"/>
    <s v="AS8015"/>
    <x v="1"/>
    <m/>
    <n v="0"/>
    <m/>
    <n v="0"/>
    <n v="0"/>
    <m/>
    <n v="0"/>
    <m/>
    <n v="0"/>
    <n v="0"/>
  </r>
  <r>
    <n v="130207"/>
    <x v="40"/>
    <n v="0"/>
    <m/>
    <n v="0"/>
    <n v="0"/>
    <x v="0"/>
    <x v="7"/>
    <n v="0"/>
    <x v="0"/>
    <s v="AS8015"/>
    <x v="16"/>
    <m/>
    <n v="0"/>
    <m/>
    <n v="0"/>
    <n v="0"/>
    <m/>
    <n v="0"/>
    <m/>
    <n v="0"/>
    <n v="0"/>
  </r>
  <r>
    <n v="130208"/>
    <x v="41"/>
    <n v="2802.5"/>
    <m/>
    <n v="0"/>
    <n v="2802.5"/>
    <x v="0"/>
    <x v="1"/>
    <s v="Receivable from subsidiaries"/>
    <x v="0"/>
    <s v="AS8015"/>
    <x v="1"/>
    <m/>
    <n v="2802.5"/>
    <m/>
    <n v="0"/>
    <n v="2802.5"/>
    <m/>
    <n v="2802.5"/>
    <m/>
    <n v="0"/>
    <n v="2802.5"/>
  </r>
  <r>
    <n v="130209"/>
    <x v="42"/>
    <n v="171698.9"/>
    <m/>
    <n v="0"/>
    <n v="171698.9"/>
    <x v="0"/>
    <x v="0"/>
    <s v="Prepaid expenses "/>
    <x v="0"/>
    <s v="AS8070"/>
    <x v="15"/>
    <m/>
    <n v="142006.38"/>
    <m/>
    <n v="0"/>
    <n v="142006.38"/>
    <m/>
    <n v="269971.5"/>
    <m/>
    <n v="0"/>
    <n v="269971.5"/>
  </r>
  <r>
    <n v="130211"/>
    <x v="43"/>
    <n v="0"/>
    <m/>
    <n v="0"/>
    <n v="0"/>
    <x v="0"/>
    <x v="1"/>
    <s v="Receivable from subsidiaries"/>
    <x v="0"/>
    <s v="AS8015"/>
    <x v="1"/>
    <m/>
    <n v="0"/>
    <m/>
    <n v="0"/>
    <n v="0"/>
    <m/>
    <n v="0"/>
    <m/>
    <n v="0"/>
    <n v="0"/>
  </r>
  <r>
    <n v="130212"/>
    <x v="44"/>
    <n v="41821.279999999999"/>
    <m/>
    <n v="0"/>
    <n v="41821.279999999999"/>
    <x v="0"/>
    <x v="0"/>
    <s v="Prepaid expenses "/>
    <x v="0"/>
    <s v="AS8070"/>
    <x v="15"/>
    <m/>
    <n v="47301.95"/>
    <m/>
    <n v="0"/>
    <n v="47301.95"/>
    <m/>
    <n v="47445.21"/>
    <m/>
    <n v="0"/>
    <n v="47445.21"/>
  </r>
  <r>
    <n v="130214"/>
    <x v="45"/>
    <n v="77613.490000000005"/>
    <m/>
    <n v="0"/>
    <n v="77613.490000000005"/>
    <x v="0"/>
    <x v="0"/>
    <s v="Prepaid expenses "/>
    <x v="0"/>
    <s v="AS8070"/>
    <x v="15"/>
    <m/>
    <n v="61992.99"/>
    <m/>
    <n v="0"/>
    <n v="61992.99"/>
    <m/>
    <n v="54919.94"/>
    <m/>
    <n v="0"/>
    <n v="54919.94"/>
  </r>
  <r>
    <n v="130215"/>
    <x v="46"/>
    <n v="0"/>
    <m/>
    <n v="0"/>
    <n v="0"/>
    <x v="0"/>
    <x v="1"/>
    <s v="Receivable from subsidiaries"/>
    <x v="0"/>
    <s v="AS8015"/>
    <x v="1"/>
    <m/>
    <n v="0"/>
    <m/>
    <n v="0"/>
    <n v="0"/>
    <m/>
    <n v="0"/>
    <m/>
    <n v="0"/>
    <n v="0"/>
  </r>
  <r>
    <n v="130217"/>
    <x v="47"/>
    <n v="0"/>
    <m/>
    <n v="0"/>
    <n v="0"/>
    <x v="1"/>
    <x v="8"/>
    <s v="- Trade payables"/>
    <x v="0"/>
    <s v="LB7040"/>
    <x v="17"/>
    <m/>
    <n v="0"/>
    <m/>
    <n v="0"/>
    <n v="0"/>
    <m/>
    <n v="0"/>
    <m/>
    <n v="0"/>
    <n v="0"/>
  </r>
  <r>
    <n v="130218"/>
    <x v="48"/>
    <n v="0"/>
    <m/>
    <n v="0"/>
    <n v="0"/>
    <x v="0"/>
    <x v="0"/>
    <s v="Advances to employees"/>
    <x v="0"/>
    <s v="AS8015"/>
    <x v="13"/>
    <m/>
    <n v="0"/>
    <m/>
    <n v="0"/>
    <n v="0"/>
    <m/>
    <n v="0"/>
    <m/>
    <n v="0"/>
    <n v="0"/>
  </r>
  <r>
    <n v="130220"/>
    <x v="49"/>
    <n v="0"/>
    <m/>
    <n v="0"/>
    <n v="0"/>
    <x v="1"/>
    <x v="2"/>
    <s v="Others - Current"/>
    <x v="0"/>
    <s v="LB7042"/>
    <x v="2"/>
    <m/>
    <n v="0"/>
    <m/>
    <n v="0"/>
    <n v="0"/>
    <m/>
    <n v="0"/>
    <m/>
    <n v="0"/>
    <n v="0"/>
  </r>
  <r>
    <n v="130221"/>
    <x v="50"/>
    <n v="0"/>
    <m/>
    <n v="0"/>
    <n v="0"/>
    <x v="0"/>
    <x v="1"/>
    <s v="Receivable from subsidiaries"/>
    <x v="0"/>
    <s v="AS8015"/>
    <x v="1"/>
    <m/>
    <n v="0"/>
    <m/>
    <n v="0"/>
    <n v="0"/>
    <m/>
    <n v="0"/>
    <m/>
    <n v="0"/>
    <n v="0"/>
  </r>
  <r>
    <n v="130222"/>
    <x v="51"/>
    <n v="0"/>
    <m/>
    <n v="0"/>
    <n v="0"/>
    <x v="0"/>
    <x v="0"/>
    <s v="Prepaid expenses "/>
    <x v="0"/>
    <s v="AS8070"/>
    <x v="15"/>
    <m/>
    <n v="0"/>
    <m/>
    <n v="0"/>
    <n v="0"/>
    <m/>
    <n v="0"/>
    <m/>
    <n v="0"/>
    <n v="0"/>
  </r>
  <r>
    <n v="130225"/>
    <x v="52"/>
    <n v="0"/>
    <m/>
    <n v="0"/>
    <n v="0"/>
    <x v="0"/>
    <x v="1"/>
    <s v="Receivable from subsidiaries"/>
    <x v="0"/>
    <s v="AS8015"/>
    <x v="1"/>
    <m/>
    <n v="-2635"/>
    <m/>
    <n v="0"/>
    <n v="-2635"/>
    <m/>
    <n v="-2635"/>
    <m/>
    <n v="0"/>
    <n v="-2635"/>
  </r>
  <r>
    <n v="130227"/>
    <x v="53"/>
    <n v="0"/>
    <m/>
    <n v="0"/>
    <n v="0"/>
    <x v="1"/>
    <x v="2"/>
    <s v="Others - Current"/>
    <x v="0"/>
    <s v="LB7042"/>
    <x v="2"/>
    <m/>
    <n v="0"/>
    <m/>
    <n v="0"/>
    <n v="0"/>
    <m/>
    <n v="0"/>
    <m/>
    <n v="0"/>
    <n v="0"/>
  </r>
  <r>
    <n v="130228"/>
    <x v="54"/>
    <n v="0"/>
    <m/>
    <n v="0"/>
    <n v="0"/>
    <x v="0"/>
    <x v="1"/>
    <s v="Receivable from subsidiaries"/>
    <x v="0"/>
    <s v="AS8015"/>
    <x v="1"/>
    <m/>
    <n v="0"/>
    <m/>
    <n v="0"/>
    <n v="0"/>
    <m/>
    <n v="0"/>
    <m/>
    <n v="0"/>
    <n v="0"/>
  </r>
  <r>
    <n v="130233"/>
    <x v="55"/>
    <n v="0"/>
    <m/>
    <n v="0"/>
    <n v="0"/>
    <x v="0"/>
    <x v="1"/>
    <s v="Receivable from subsidiaries"/>
    <x v="0"/>
    <s v="AS8015"/>
    <x v="1"/>
    <m/>
    <n v="0"/>
    <m/>
    <n v="0"/>
    <n v="0"/>
    <m/>
    <n v="0"/>
    <m/>
    <n v="0"/>
    <n v="0"/>
  </r>
  <r>
    <n v="130234"/>
    <x v="56"/>
    <n v="235770.42"/>
    <m/>
    <n v="0"/>
    <n v="235770.42"/>
    <x v="0"/>
    <x v="1"/>
    <s v="Receivable from subsidiaries"/>
    <x v="0"/>
    <s v="AS8015"/>
    <x v="1"/>
    <m/>
    <n v="9952.52"/>
    <m/>
    <n v="0"/>
    <n v="9952.52"/>
    <m/>
    <n v="38345.61"/>
    <m/>
    <n v="0"/>
    <n v="38345.61"/>
  </r>
  <r>
    <n v="130235"/>
    <x v="57"/>
    <n v="0"/>
    <m/>
    <n v="0"/>
    <n v="0"/>
    <x v="0"/>
    <x v="0"/>
    <s v="Prepaid expenses "/>
    <x v="0"/>
    <s v="AS8070"/>
    <x v="15"/>
    <m/>
    <n v="0"/>
    <m/>
    <n v="0"/>
    <n v="0"/>
    <m/>
    <n v="36856.25"/>
    <m/>
    <n v="0"/>
    <n v="36856.25"/>
  </r>
  <r>
    <n v="140101"/>
    <x v="58"/>
    <n v="522900"/>
    <m/>
    <n v="0"/>
    <n v="522900"/>
    <x v="0"/>
    <x v="9"/>
    <s v="Unquoted - In subsidiaries at cost - DAJOR"/>
    <x v="0"/>
    <s v="AS4050"/>
    <x v="18"/>
    <m/>
    <n v="522900"/>
    <m/>
    <n v="0"/>
    <n v="522900"/>
    <m/>
    <n v="522900"/>
    <m/>
    <n v="0"/>
    <n v="522900"/>
  </r>
  <r>
    <n v="140102"/>
    <x v="59"/>
    <n v="1435575"/>
    <m/>
    <n v="0"/>
    <n v="1435575"/>
    <x v="0"/>
    <x v="9"/>
    <s v="Unquoted - In subsidiaries at cost - DAOMN"/>
    <x v="0"/>
    <s v="AS4050"/>
    <x v="19"/>
    <m/>
    <n v="1435575"/>
    <m/>
    <n v="0"/>
    <n v="1435575"/>
    <m/>
    <n v="1435575"/>
    <m/>
    <n v="0"/>
    <n v="1435575"/>
  </r>
  <r>
    <n v="140103"/>
    <x v="60"/>
    <n v="-522900"/>
    <m/>
    <n v="0"/>
    <n v="-522900"/>
    <x v="0"/>
    <x v="9"/>
    <s v="Unquoted - In subsidiaries at cost - DAJOR - IMP"/>
    <x v="0"/>
    <s v="AS4050"/>
    <x v="20"/>
    <m/>
    <n v="-522900"/>
    <m/>
    <n v="0"/>
    <n v="-522900"/>
    <m/>
    <n v="-522900"/>
    <m/>
    <n v="0"/>
    <n v="-522900"/>
  </r>
  <r>
    <n v="141102"/>
    <x v="61"/>
    <n v="0"/>
    <m/>
    <n v="0"/>
    <n v="0"/>
    <x v="0"/>
    <x v="1"/>
    <s v="Receivable from subsidiaries"/>
    <x v="0"/>
    <s v="AS8015"/>
    <x v="1"/>
    <m/>
    <n v="0"/>
    <m/>
    <n v="0"/>
    <n v="0"/>
    <m/>
    <n v="0"/>
    <m/>
    <n v="0"/>
    <n v="0"/>
  </r>
  <r>
    <n v="141103"/>
    <x v="62"/>
    <n v="0"/>
    <m/>
    <n v="0"/>
    <n v="0"/>
    <x v="0"/>
    <x v="1"/>
    <s v="Receivable from subsidiaries"/>
    <x v="0"/>
    <s v="AS8015"/>
    <x v="1"/>
    <m/>
    <n v="0"/>
    <m/>
    <n v="0"/>
    <n v="0"/>
    <m/>
    <n v="0"/>
    <m/>
    <n v="0"/>
    <n v="0"/>
  </r>
  <r>
    <n v="141104"/>
    <x v="63"/>
    <n v="-608868"/>
    <m/>
    <n v="0"/>
    <n v="-608868"/>
    <x v="0"/>
    <x v="1"/>
    <s v="Receivable from subsidiaries"/>
    <x v="0"/>
    <s v="AS8015"/>
    <x v="1"/>
    <m/>
    <n v="-608868"/>
    <m/>
    <n v="0"/>
    <n v="-608868"/>
    <m/>
    <n v="-608868"/>
    <m/>
    <n v="0"/>
    <n v="-608868"/>
  </r>
  <r>
    <n v="150101"/>
    <x v="64"/>
    <n v="2477249.8199999998"/>
    <m/>
    <n v="0"/>
    <n v="2477249.8199999998"/>
    <x v="0"/>
    <x v="10"/>
    <s v="Vehicles"/>
    <x v="0"/>
    <s v="AS1026"/>
    <x v="21"/>
    <m/>
    <n v="2477249.8199999998"/>
    <m/>
    <n v="0"/>
    <n v="2477249.8199999998"/>
    <m/>
    <n v="2618499.8199999998"/>
    <m/>
    <n v="0"/>
    <n v="2618499.8199999998"/>
  </r>
  <r>
    <n v="150102"/>
    <x v="65"/>
    <n v="-2437934"/>
    <m/>
    <n v="0"/>
    <n v="-2437934"/>
    <x v="0"/>
    <x v="10"/>
    <s v="Vehicles"/>
    <x v="0"/>
    <s v="AS1126"/>
    <x v="21"/>
    <m/>
    <n v="-2393432"/>
    <m/>
    <n v="0"/>
    <n v="-2393432"/>
    <m/>
    <n v="-2544180"/>
    <m/>
    <n v="0"/>
    <n v="-2544180"/>
  </r>
  <r>
    <n v="160101"/>
    <x v="66"/>
    <n v="500339.87"/>
    <m/>
    <n v="0"/>
    <n v="500339.87"/>
    <x v="0"/>
    <x v="10"/>
    <s v="Office equipments"/>
    <x v="0"/>
    <s v="AS1025"/>
    <x v="22"/>
    <m/>
    <n v="402590.43"/>
    <m/>
    <n v="0"/>
    <n v="402590.43"/>
    <m/>
    <n v="359099.14"/>
    <m/>
    <n v="0"/>
    <n v="359099.14"/>
  </r>
  <r>
    <n v="160102"/>
    <x v="67"/>
    <n v="-387235.82"/>
    <m/>
    <n v="0"/>
    <n v="-387235.82"/>
    <x v="0"/>
    <x v="10"/>
    <s v="Office equipments"/>
    <x v="0"/>
    <s v="AS1125"/>
    <x v="22"/>
    <m/>
    <n v="-351010.37"/>
    <m/>
    <n v="0"/>
    <n v="-351010.37"/>
    <m/>
    <n v="-325447.09000000003"/>
    <m/>
    <n v="0"/>
    <n v="-325447.09000000003"/>
  </r>
  <r>
    <n v="160201"/>
    <x v="68"/>
    <n v="1191909.51"/>
    <m/>
    <n v="0"/>
    <n v="1191909.51"/>
    <x v="0"/>
    <x v="10"/>
    <s v="Leasehold Improvements"/>
    <x v="0"/>
    <s v="AS1021"/>
    <x v="23"/>
    <m/>
    <n v="1154709.51"/>
    <m/>
    <n v="0"/>
    <n v="1154709.51"/>
    <m/>
    <n v="1154709.51"/>
    <m/>
    <n v="0"/>
    <n v="1154709.51"/>
  </r>
  <r>
    <n v="160202"/>
    <x v="69"/>
    <n v="-1153781.76"/>
    <m/>
    <n v="0"/>
    <n v="-1153781.76"/>
    <x v="0"/>
    <x v="10"/>
    <s v="Leasehold Improvements"/>
    <x v="0"/>
    <s v="AS1121"/>
    <x v="23"/>
    <m/>
    <n v="-1142905.49"/>
    <m/>
    <n v="0"/>
    <n v="-1142905.49"/>
    <m/>
    <n v="-1061856.69"/>
    <m/>
    <n v="0"/>
    <n v="-1061856.69"/>
  </r>
  <r>
    <n v="160301"/>
    <x v="70"/>
    <n v="175786.52"/>
    <m/>
    <n v="0"/>
    <n v="175786.52"/>
    <x v="0"/>
    <x v="10"/>
    <s v="Furniture and_x000a_Fixtures"/>
    <x v="0"/>
    <s v="AS1023"/>
    <x v="24"/>
    <m/>
    <n v="162134.13"/>
    <m/>
    <n v="0"/>
    <n v="162134.13"/>
    <m/>
    <n v="146497.48000000001"/>
    <m/>
    <n v="0"/>
    <n v="146497.48000000001"/>
  </r>
  <r>
    <n v="160302"/>
    <x v="71"/>
    <n v="-150500.74"/>
    <m/>
    <n v="0"/>
    <n v="-150500.74"/>
    <x v="0"/>
    <x v="10"/>
    <s v="Furniture and_x000a_Fixtures"/>
    <x v="0"/>
    <s v="AS1123"/>
    <x v="24"/>
    <m/>
    <n v="-143877.24"/>
    <m/>
    <n v="0"/>
    <n v="-143877.24"/>
    <m/>
    <n v="-140216.24"/>
    <m/>
    <n v="0"/>
    <n v="-140216.24"/>
  </r>
  <r>
    <n v="170101"/>
    <x v="72"/>
    <n v="0"/>
    <m/>
    <n v="0"/>
    <n v="0"/>
    <x v="0"/>
    <x v="10"/>
    <s v="Leasehold Improvements"/>
    <x v="0"/>
    <s v="TAS1000"/>
    <x v="23"/>
    <m/>
    <n v="0"/>
    <m/>
    <n v="0"/>
    <n v="0"/>
    <m/>
    <n v="0"/>
    <m/>
    <n v="0"/>
    <n v="0"/>
  </r>
  <r>
    <n v="170102"/>
    <x v="73"/>
    <n v="0"/>
    <m/>
    <n v="0"/>
    <n v="0"/>
    <x v="0"/>
    <x v="10"/>
    <s v="Leasehold Improvements"/>
    <x v="0"/>
    <s v="TAS1000"/>
    <x v="23"/>
    <m/>
    <n v="0"/>
    <m/>
    <n v="0"/>
    <n v="0"/>
    <m/>
    <n v="0"/>
    <m/>
    <n v="0"/>
    <n v="0"/>
  </r>
  <r>
    <n v="170201"/>
    <x v="74"/>
    <n v="849695.35"/>
    <m/>
    <n v="0"/>
    <n v="849695.35"/>
    <x v="0"/>
    <x v="11"/>
    <s v="Computer Software"/>
    <x v="0"/>
    <s v="AS2010"/>
    <x v="25"/>
    <m/>
    <n v="849695.35"/>
    <m/>
    <n v="0"/>
    <n v="849695.35"/>
    <m/>
    <n v="849695.35"/>
    <m/>
    <n v="0"/>
    <n v="849695.35"/>
  </r>
  <r>
    <n v="170202"/>
    <x v="75"/>
    <n v="-635528.28"/>
    <m/>
    <n v="0"/>
    <n v="-635528.28"/>
    <x v="0"/>
    <x v="11"/>
    <s v="Computer Software"/>
    <x v="0"/>
    <s v="AS2110"/>
    <x v="25"/>
    <m/>
    <n v="-472909.28"/>
    <m/>
    <n v="0"/>
    <n v="-472909.28"/>
    <m/>
    <n v="-310285.28000000003"/>
    <m/>
    <n v="0"/>
    <n v="-310285.28000000003"/>
  </r>
  <r>
    <n v="170203"/>
    <x v="76"/>
    <n v="1231272.3999999999"/>
    <m/>
    <n v="0"/>
    <n v="1231272.3999999999"/>
    <x v="0"/>
    <x v="11"/>
    <s v="Computer Software"/>
    <x v="0"/>
    <s v="AS2010"/>
    <x v="25"/>
    <m/>
    <n v="1231272.3999999999"/>
    <m/>
    <n v="0"/>
    <n v="1231272.3999999999"/>
    <m/>
    <n v="1231272.3999999999"/>
    <m/>
    <n v="0"/>
    <n v="1231272.3999999999"/>
  </r>
  <r>
    <n v="170204"/>
    <x v="77"/>
    <n v="-1231272.3999999999"/>
    <m/>
    <n v="0"/>
    <n v="-1231272.3999999999"/>
    <x v="0"/>
    <x v="11"/>
    <s v="Computer Software"/>
    <x v="0"/>
    <s v="AS2110"/>
    <x v="25"/>
    <m/>
    <n v="-1231272.3999999999"/>
    <m/>
    <n v="0"/>
    <n v="-1231272.3999999999"/>
    <m/>
    <n v="-1231272.3999999999"/>
    <m/>
    <n v="0"/>
    <n v="-1231272.3999999999"/>
  </r>
  <r>
    <n v="170301"/>
    <x v="78"/>
    <n v="1413897"/>
    <m/>
    <n v="0"/>
    <n v="1413897"/>
    <x v="0"/>
    <x v="12"/>
    <s v="Right of Use Assets "/>
    <x v="0"/>
    <s v="AS3300"/>
    <x v="26"/>
    <m/>
    <n v="894636"/>
    <m/>
    <n v="0"/>
    <n v="894636"/>
    <m/>
    <n v="894636"/>
    <m/>
    <n v="0"/>
    <n v="894636"/>
  </r>
  <r>
    <n v="170302"/>
    <x v="79"/>
    <n v="-117825"/>
    <m/>
    <n v="0"/>
    <n v="-117825"/>
    <x v="0"/>
    <x v="12"/>
    <s v="Right of Use Assets "/>
    <x v="0"/>
    <s v="AS3300"/>
    <x v="26"/>
    <m/>
    <n v="-572560"/>
    <m/>
    <n v="0"/>
    <n v="-572560"/>
    <m/>
    <n v="-143140"/>
    <m/>
    <n v="0"/>
    <n v="-143140"/>
  </r>
  <r>
    <n v="180101"/>
    <x v="80"/>
    <n v="4575000"/>
    <m/>
    <n v="0"/>
    <n v="4575000"/>
    <x v="0"/>
    <x v="1"/>
    <s v="Security Deposits - Current"/>
    <x v="0"/>
    <s v="AS4030"/>
    <x v="6"/>
    <m/>
    <n v="4575000"/>
    <m/>
    <n v="0"/>
    <n v="4575000"/>
    <m/>
    <n v="4575000"/>
    <m/>
    <n v="0"/>
    <n v="4575000"/>
  </r>
  <r>
    <n v="180102"/>
    <x v="81"/>
    <n v="716238.41"/>
    <m/>
    <n v="0"/>
    <n v="716238.41"/>
    <x v="0"/>
    <x v="1"/>
    <s v="Security Deposits - Current"/>
    <x v="0"/>
    <s v="AS4030"/>
    <x v="6"/>
    <m/>
    <n v="716238.41"/>
    <m/>
    <n v="0"/>
    <n v="716238.41"/>
    <m/>
    <n v="899788.41"/>
    <m/>
    <n v="0"/>
    <n v="899788.41"/>
  </r>
  <r>
    <n v="180103"/>
    <x v="82"/>
    <n v="30000"/>
    <m/>
    <n v="0"/>
    <n v="30000"/>
    <x v="0"/>
    <x v="1"/>
    <s v="Security Deposits - Current"/>
    <x v="0"/>
    <s v="AS4030"/>
    <x v="6"/>
    <m/>
    <n v="30000"/>
    <m/>
    <n v="0"/>
    <n v="30000"/>
    <m/>
    <n v="30000"/>
    <m/>
    <n v="0"/>
    <n v="30000"/>
  </r>
  <r>
    <n v="180104"/>
    <x v="83"/>
    <n v="4000"/>
    <m/>
    <n v="0"/>
    <n v="4000"/>
    <x v="0"/>
    <x v="1"/>
    <s v="Security Deposits - Current"/>
    <x v="0"/>
    <s v="AS4030"/>
    <x v="6"/>
    <m/>
    <n v="4000"/>
    <m/>
    <n v="0"/>
    <n v="4000"/>
    <m/>
    <n v="4000"/>
    <m/>
    <n v="0"/>
    <n v="4000"/>
  </r>
  <r>
    <n v="180105"/>
    <x v="84"/>
    <n v="50187"/>
    <m/>
    <n v="0"/>
    <n v="50187"/>
    <x v="0"/>
    <x v="1"/>
    <s v="Security Deposits - Current"/>
    <x v="0"/>
    <s v="AS4030"/>
    <x v="6"/>
    <m/>
    <n v="50187"/>
    <m/>
    <n v="0"/>
    <n v="50187"/>
    <m/>
    <n v="58437"/>
    <m/>
    <n v="0"/>
    <n v="58437"/>
  </r>
  <r>
    <n v="180106"/>
    <x v="85"/>
    <n v="0"/>
    <m/>
    <n v="0"/>
    <n v="0"/>
    <x v="0"/>
    <x v="1"/>
    <s v="Security Deposits - Current"/>
    <x v="0"/>
    <s v="AS4030"/>
    <x v="6"/>
    <m/>
    <n v="0"/>
    <m/>
    <n v="0"/>
    <n v="0"/>
    <m/>
    <n v="0"/>
    <m/>
    <n v="0"/>
    <n v="0"/>
  </r>
  <r>
    <n v="180107"/>
    <x v="86"/>
    <n v="225000"/>
    <m/>
    <n v="0"/>
    <n v="225000"/>
    <x v="0"/>
    <x v="1"/>
    <s v="Security Deposits - Current"/>
    <x v="0"/>
    <s v="AS4030"/>
    <x v="6"/>
    <m/>
    <n v="225000"/>
    <m/>
    <n v="0"/>
    <n v="225000"/>
    <m/>
    <n v="225000"/>
    <m/>
    <n v="0"/>
    <n v="225000"/>
  </r>
  <r>
    <n v="180108"/>
    <x v="87"/>
    <n v="0"/>
    <m/>
    <n v="0"/>
    <n v="0"/>
    <x v="0"/>
    <x v="1"/>
    <s v="Security Deposits - Current"/>
    <x v="0"/>
    <s v="AS4030"/>
    <x v="6"/>
    <m/>
    <n v="0"/>
    <m/>
    <n v="0"/>
    <n v="0"/>
    <m/>
    <n v="0"/>
    <m/>
    <n v="0"/>
    <n v="0"/>
  </r>
  <r>
    <n v="230102"/>
    <x v="88"/>
    <n v="0"/>
    <m/>
    <n v="0"/>
    <n v="0"/>
    <x v="0"/>
    <x v="3"/>
    <s v="C &amp; CE - Bank Balance"/>
    <x v="0"/>
    <s v="AS7010"/>
    <x v="4"/>
    <m/>
    <n v="0"/>
    <m/>
    <n v="0"/>
    <n v="0"/>
    <m/>
    <n v="0"/>
    <m/>
    <n v="0"/>
    <n v="0"/>
  </r>
  <r>
    <n v="230104"/>
    <x v="89"/>
    <n v="0"/>
    <m/>
    <n v="0"/>
    <n v="0"/>
    <x v="0"/>
    <x v="3"/>
    <s v="C &amp; CE - Bank Balance"/>
    <x v="0"/>
    <s v="AS7010"/>
    <x v="4"/>
    <m/>
    <n v="0"/>
    <m/>
    <n v="0"/>
    <n v="0"/>
    <m/>
    <n v="0"/>
    <m/>
    <n v="0"/>
    <n v="0"/>
  </r>
  <r>
    <n v="230105"/>
    <x v="90"/>
    <n v="0.48"/>
    <m/>
    <n v="0"/>
    <n v="0.48"/>
    <x v="1"/>
    <x v="8"/>
    <s v="- Trade payables"/>
    <x v="0"/>
    <s v="LB7070"/>
    <x v="17"/>
    <m/>
    <n v="0.05"/>
    <m/>
    <n v="0"/>
    <n v="0.05"/>
    <m/>
    <n v="-0.54"/>
    <m/>
    <n v="0"/>
    <n v="-0.54"/>
  </r>
  <r>
    <n v="230106"/>
    <x v="91"/>
    <n v="-10359209.85"/>
    <m/>
    <n v="0"/>
    <n v="-10359209.85"/>
    <x v="1"/>
    <x v="8"/>
    <s v="- Trade payables"/>
    <x v="0"/>
    <s v="LB7040"/>
    <x v="17"/>
    <m/>
    <n v="-8413043.6199999992"/>
    <m/>
    <n v="0"/>
    <n v="-8413043.6199999992"/>
    <m/>
    <n v="-4655969.4400000004"/>
    <m/>
    <n v="0"/>
    <n v="-4655969.4400000004"/>
  </r>
  <r>
    <n v="230107"/>
    <x v="92"/>
    <n v="-19135.169999999998"/>
    <m/>
    <n v="0"/>
    <n v="-19135.169999999998"/>
    <x v="1"/>
    <x v="8"/>
    <s v="- Trade payables"/>
    <x v="0"/>
    <s v="LB7040"/>
    <x v="17"/>
    <m/>
    <n v="-12808.95"/>
    <m/>
    <n v="0"/>
    <n v="-12808.95"/>
    <m/>
    <n v="-47537.55"/>
    <m/>
    <n v="0"/>
    <n v="-47537.55"/>
  </r>
  <r>
    <n v="230108"/>
    <x v="93"/>
    <n v="0"/>
    <m/>
    <n v="0"/>
    <n v="0"/>
    <x v="0"/>
    <x v="3"/>
    <s v="C &amp; CE - Bank Balance"/>
    <x v="0"/>
    <s v="AS7010"/>
    <x v="4"/>
    <m/>
    <n v="0"/>
    <m/>
    <n v="0"/>
    <n v="0"/>
    <m/>
    <n v="0"/>
    <m/>
    <n v="0"/>
    <n v="0"/>
  </r>
  <r>
    <n v="230109"/>
    <x v="94"/>
    <n v="0"/>
    <m/>
    <n v="0"/>
    <n v="0"/>
    <x v="1"/>
    <x v="8"/>
    <s v="- Trade payables"/>
    <x v="0"/>
    <s v="LB7040"/>
    <x v="17"/>
    <m/>
    <n v="0"/>
    <m/>
    <n v="0"/>
    <n v="0"/>
    <m/>
    <n v="0"/>
    <m/>
    <n v="0"/>
    <n v="0"/>
  </r>
  <r>
    <n v="230201"/>
    <x v="95"/>
    <n v="10009345.119999999"/>
    <m/>
    <n v="-12529077.76"/>
    <n v="-2519732.6400000006"/>
    <x v="1"/>
    <x v="8"/>
    <s v="- Trade payables"/>
    <x v="0"/>
    <s v="LB7040"/>
    <x v="17"/>
    <m/>
    <n v="1853317.17"/>
    <m/>
    <n v="-4802174.5100000016"/>
    <n v="-2948857.3400000017"/>
    <m/>
    <n v="-6208348.29"/>
    <m/>
    <n v="-1414328.7799999996"/>
    <n v="-7622677.0699999994"/>
  </r>
  <r>
    <n v="230205"/>
    <x v="96"/>
    <n v="0"/>
    <m/>
    <n v="0"/>
    <n v="0"/>
    <x v="0"/>
    <x v="0"/>
    <s v="Advances to suppliers"/>
    <x v="0"/>
    <s v="AS8030"/>
    <x v="14"/>
    <m/>
    <n v="0"/>
    <m/>
    <n v="0"/>
    <n v="0"/>
    <m/>
    <n v="0"/>
    <m/>
    <n v="0"/>
    <n v="0"/>
  </r>
  <r>
    <n v="230302"/>
    <x v="97"/>
    <n v="-33298089.739999998"/>
    <m/>
    <n v="0"/>
    <n v="-33298089.739999998"/>
    <x v="1"/>
    <x v="8"/>
    <s v="- Trade payables"/>
    <x v="0"/>
    <s v="LB7070"/>
    <x v="17"/>
    <m/>
    <n v="-28725120.920000002"/>
    <m/>
    <n v="0"/>
    <n v="-28725120.920000002"/>
    <m/>
    <n v="-16616823.949999999"/>
    <m/>
    <n v="0"/>
    <n v="-16616823.949999999"/>
  </r>
  <r>
    <n v="230303"/>
    <x v="98"/>
    <n v="-1655457.63"/>
    <m/>
    <n v="0"/>
    <n v="-1655457.63"/>
    <x v="1"/>
    <x v="8"/>
    <s v="- Trade payables"/>
    <x v="0"/>
    <s v="LB7070"/>
    <x v="17"/>
    <m/>
    <n v="-1426348.21"/>
    <m/>
    <n v="0"/>
    <n v="-1426348.21"/>
    <m/>
    <n v="-892661.4"/>
    <m/>
    <n v="0"/>
    <n v="-892661.4"/>
  </r>
  <r>
    <n v="230307"/>
    <x v="99"/>
    <n v="0"/>
    <m/>
    <n v="0"/>
    <n v="0"/>
    <x v="1"/>
    <x v="6"/>
    <s v="Statutory Dues"/>
    <x v="0"/>
    <s v="LB7020"/>
    <x v="11"/>
    <m/>
    <n v="0"/>
    <m/>
    <n v="0"/>
    <n v="0"/>
    <m/>
    <n v="0"/>
    <m/>
    <n v="0"/>
    <n v="0"/>
  </r>
  <r>
    <n v="230308"/>
    <x v="100"/>
    <n v="-600686.82999999996"/>
    <m/>
    <n v="0"/>
    <n v="-600686.82999999996"/>
    <x v="1"/>
    <x v="6"/>
    <s v="Statutory Dues"/>
    <x v="0"/>
    <s v="LB7020"/>
    <x v="11"/>
    <m/>
    <n v="-697349.18"/>
    <m/>
    <n v="0"/>
    <n v="-697349.18"/>
    <m/>
    <n v="-209007.98"/>
    <m/>
    <n v="0"/>
    <n v="-209007.98"/>
  </r>
  <r>
    <n v="240101"/>
    <x v="101"/>
    <n v="-26245.68"/>
    <m/>
    <n v="0"/>
    <n v="-26245.68"/>
    <x v="1"/>
    <x v="13"/>
    <s v="Employee Benefit Payable - Others"/>
    <x v="0"/>
    <s v="LB7074"/>
    <x v="27"/>
    <m/>
    <n v="-43500.51"/>
    <m/>
    <n v="0"/>
    <n v="-43500.51"/>
    <m/>
    <n v="-11925.52"/>
    <m/>
    <n v="0"/>
    <n v="-11925.52"/>
  </r>
  <r>
    <n v="240102"/>
    <x v="102"/>
    <n v="-627280"/>
    <m/>
    <n v="0"/>
    <n v="-627280"/>
    <x v="1"/>
    <x v="13"/>
    <s v="Employee Benefit Payable - Others"/>
    <x v="0"/>
    <s v="LB7074"/>
    <x v="27"/>
    <m/>
    <n v="0"/>
    <m/>
    <n v="0"/>
    <n v="0"/>
    <m/>
    <n v="0"/>
    <m/>
    <n v="0"/>
    <n v="0"/>
  </r>
  <r>
    <n v="240103"/>
    <x v="103"/>
    <n v="-1498282.76"/>
    <m/>
    <n v="0"/>
    <n v="-1498282.76"/>
    <x v="1"/>
    <x v="13"/>
    <s v="Employee Benefit Payable - Leave Entitlement"/>
    <x v="0"/>
    <s v="LB7074"/>
    <x v="28"/>
    <m/>
    <n v="-1206185.8899999999"/>
    <m/>
    <n v="0"/>
    <n v="-1206185.8899999999"/>
    <m/>
    <n v="-909644.91"/>
    <m/>
    <n v="0"/>
    <n v="-909644.91"/>
  </r>
  <r>
    <n v="240104"/>
    <x v="104"/>
    <n v="-20899.990000000002"/>
    <m/>
    <n v="0"/>
    <n v="-20899.990000000002"/>
    <x v="1"/>
    <x v="2"/>
    <s v="Others - Current"/>
    <x v="0"/>
    <s v="LB7042"/>
    <x v="2"/>
    <m/>
    <n v="-100640.83"/>
    <m/>
    <n v="0"/>
    <n v="-100640.83"/>
    <m/>
    <n v="-172404.85"/>
    <m/>
    <n v="0"/>
    <n v="-172404.85"/>
  </r>
  <r>
    <n v="240105"/>
    <x v="105"/>
    <n v="-50000"/>
    <m/>
    <n v="0"/>
    <n v="-50000"/>
    <x v="1"/>
    <x v="2"/>
    <s v="Liabilities against expense"/>
    <x v="0"/>
    <s v="LB7074"/>
    <x v="29"/>
    <m/>
    <n v="-50000"/>
    <m/>
    <n v="0"/>
    <n v="-50000"/>
    <m/>
    <n v="-64999.99"/>
    <m/>
    <n v="0"/>
    <n v="-64999.99"/>
  </r>
  <r>
    <n v="240106"/>
    <x v="106"/>
    <n v="-171074.79"/>
    <m/>
    <n v="0"/>
    <n v="-171074.79"/>
    <x v="1"/>
    <x v="2"/>
    <s v="Liabilities against expense"/>
    <x v="0"/>
    <s v="LB7074"/>
    <x v="29"/>
    <m/>
    <n v="-82586.350000000006"/>
    <m/>
    <n v="0"/>
    <n v="-82586.350000000006"/>
    <m/>
    <n v="-130310.06"/>
    <m/>
    <n v="0"/>
    <n v="-130310.06"/>
  </r>
  <r>
    <n v="240107"/>
    <x v="107"/>
    <n v="-87087.28"/>
    <m/>
    <n v="0"/>
    <n v="-87087.28"/>
    <x v="1"/>
    <x v="2"/>
    <s v="Liabilities against expense"/>
    <x v="0"/>
    <s v="LB7074"/>
    <x v="29"/>
    <m/>
    <n v="-113043.87"/>
    <m/>
    <n v="0"/>
    <n v="-113043.87"/>
    <m/>
    <n v="-249513.97"/>
    <m/>
    <n v="0"/>
    <n v="-249513.97"/>
  </r>
  <r>
    <n v="240108"/>
    <x v="108"/>
    <n v="0"/>
    <m/>
    <n v="0"/>
    <n v="0"/>
    <x v="1"/>
    <x v="2"/>
    <s v="Others - Current"/>
    <x v="0"/>
    <s v="LB7042"/>
    <x v="2"/>
    <m/>
    <n v="0"/>
    <m/>
    <n v="0"/>
    <n v="0"/>
    <m/>
    <n v="0"/>
    <m/>
    <n v="0"/>
    <n v="0"/>
  </r>
  <r>
    <n v="240109"/>
    <x v="109"/>
    <n v="0"/>
    <m/>
    <n v="0"/>
    <n v="0"/>
    <x v="1"/>
    <x v="2"/>
    <s v="Others - Current"/>
    <x v="0"/>
    <s v="LB7042"/>
    <x v="2"/>
    <m/>
    <n v="0"/>
    <m/>
    <n v="0"/>
    <n v="0"/>
    <m/>
    <n v="0"/>
    <m/>
    <n v="0"/>
    <n v="0"/>
  </r>
  <r>
    <n v="240110"/>
    <x v="110"/>
    <n v="0"/>
    <m/>
    <n v="0"/>
    <n v="0"/>
    <x v="0"/>
    <x v="0"/>
    <s v="Advances to employees"/>
    <x v="0"/>
    <s v="LB7074"/>
    <x v="13"/>
    <m/>
    <n v="0"/>
    <m/>
    <n v="0"/>
    <n v="0"/>
    <m/>
    <n v="0"/>
    <m/>
    <n v="0"/>
    <n v="0"/>
  </r>
  <r>
    <n v="240111"/>
    <x v="111"/>
    <n v="0"/>
    <m/>
    <n v="0"/>
    <n v="0"/>
    <x v="1"/>
    <x v="7"/>
    <n v="0"/>
    <x v="0"/>
    <s v="LB7074"/>
    <x v="16"/>
    <m/>
    <n v="0"/>
    <m/>
    <n v="0"/>
    <n v="0"/>
    <m/>
    <n v="0"/>
    <m/>
    <n v="0"/>
    <n v="0"/>
  </r>
  <r>
    <n v="240117"/>
    <x v="112"/>
    <n v="-13327"/>
    <m/>
    <n v="0"/>
    <n v="-13327"/>
    <x v="1"/>
    <x v="13"/>
    <s v="Employee Benefit Payable - Others"/>
    <x v="0"/>
    <s v="LB7074"/>
    <x v="27"/>
    <m/>
    <n v="-32475"/>
    <m/>
    <n v="0"/>
    <n v="-32475"/>
    <m/>
    <n v="-26798.5"/>
    <m/>
    <n v="0"/>
    <n v="-26798.5"/>
  </r>
  <r>
    <n v="240118"/>
    <x v="113"/>
    <n v="0"/>
    <m/>
    <n v="0"/>
    <n v="0"/>
    <x v="1"/>
    <x v="2"/>
    <s v="Liabilities against expense"/>
    <x v="0"/>
    <s v="LB7074"/>
    <x v="29"/>
    <m/>
    <n v="0"/>
    <m/>
    <n v="0"/>
    <n v="0"/>
    <m/>
    <n v="0"/>
    <m/>
    <n v="0"/>
    <n v="0"/>
  </r>
  <r>
    <n v="240126"/>
    <x v="114"/>
    <n v="-50000"/>
    <m/>
    <n v="0"/>
    <n v="-50000"/>
    <x v="1"/>
    <x v="2"/>
    <s v="Liabilities against expense"/>
    <x v="0"/>
    <s v="LB7074"/>
    <x v="29"/>
    <m/>
    <n v="-50000"/>
    <m/>
    <n v="0"/>
    <n v="-50000"/>
    <m/>
    <n v="-50000"/>
    <m/>
    <n v="0"/>
    <n v="-50000"/>
  </r>
  <r>
    <n v="240127"/>
    <x v="115"/>
    <n v="0"/>
    <m/>
    <n v="0"/>
    <n v="0"/>
    <x v="1"/>
    <x v="2"/>
    <s v="Others - Current"/>
    <x v="0"/>
    <s v="LB7042"/>
    <x v="2"/>
    <m/>
    <n v="-11013"/>
    <m/>
    <n v="0"/>
    <n v="-11013"/>
    <m/>
    <n v="-5506.5"/>
    <m/>
    <n v="0"/>
    <n v="-5506.5"/>
  </r>
  <r>
    <n v="240201"/>
    <x v="116"/>
    <n v="-23493.77"/>
    <m/>
    <n v="0"/>
    <n v="-23493.77"/>
    <x v="1"/>
    <x v="2"/>
    <s v="Liabilities against expense"/>
    <x v="0"/>
    <s v="LB7074"/>
    <x v="29"/>
    <m/>
    <n v="-43072.21"/>
    <m/>
    <n v="0"/>
    <n v="-43072.21"/>
    <m/>
    <n v="-62532.77"/>
    <m/>
    <n v="0"/>
    <n v="-62532.77"/>
  </r>
  <r>
    <n v="240204"/>
    <x v="117"/>
    <n v="-5335405.24"/>
    <m/>
    <n v="-11008584.197802208"/>
    <n v="-16343989.437802209"/>
    <x v="1"/>
    <x v="6"/>
    <s v="Advance receipts from Customers for which value is still to be given"/>
    <x v="0"/>
    <s v="LB7060"/>
    <x v="10"/>
    <m/>
    <n v="-5620194.6299999999"/>
    <m/>
    <n v="-5944474.4518677546"/>
    <n v="-11564669.081867754"/>
    <m/>
    <n v="-1781370.99"/>
    <m/>
    <n v="-6763000.3605532488"/>
    <n v="-8544371.3505532481"/>
  </r>
  <r>
    <n v="240208"/>
    <x v="118"/>
    <n v="0"/>
    <m/>
    <n v="0"/>
    <n v="0"/>
    <x v="1"/>
    <x v="2"/>
    <s v="Liabilities against expense"/>
    <x v="0"/>
    <s v="LB7074"/>
    <x v="29"/>
    <m/>
    <n v="0"/>
    <m/>
    <n v="0"/>
    <n v="0"/>
    <m/>
    <n v="0"/>
    <m/>
    <n v="0"/>
    <n v="0"/>
  </r>
  <r>
    <n v="240222"/>
    <x v="119"/>
    <n v="-778815.91"/>
    <m/>
    <n v="0"/>
    <n v="-778815.91"/>
    <x v="1"/>
    <x v="2"/>
    <s v="Others - Current"/>
    <x v="0"/>
    <s v="LB7042"/>
    <x v="2"/>
    <m/>
    <n v="-108615.72"/>
    <m/>
    <n v="0"/>
    <n v="-108615.72"/>
    <m/>
    <n v="-187156.1"/>
    <m/>
    <n v="0"/>
    <n v="-187156.1"/>
  </r>
  <r>
    <n v="240223"/>
    <x v="120"/>
    <n v="-29090.43"/>
    <m/>
    <n v="0"/>
    <n v="-29090.43"/>
    <x v="1"/>
    <x v="2"/>
    <s v="Interest accrued"/>
    <x v="0"/>
    <s v="LB7074"/>
    <x v="30"/>
    <m/>
    <n v="-49988.12"/>
    <m/>
    <n v="0"/>
    <n v="-49988.12"/>
    <m/>
    <n v="0"/>
    <m/>
    <n v="0"/>
    <n v="0"/>
  </r>
  <r>
    <n v="240302"/>
    <x v="121"/>
    <n v="107791.41"/>
    <m/>
    <n v="0"/>
    <n v="107791.41"/>
    <x v="0"/>
    <x v="1"/>
    <s v="Receivable from subsidiaries"/>
    <x v="0"/>
    <s v="AS8015"/>
    <x v="1"/>
    <m/>
    <n v="9823.01"/>
    <m/>
    <n v="0"/>
    <n v="9823.01"/>
    <m/>
    <n v="-527177.76"/>
    <m/>
    <n v="0"/>
    <n v="-527177.76"/>
  </r>
  <r>
    <n v="240303"/>
    <x v="122"/>
    <n v="-1046686.12"/>
    <m/>
    <n v="0"/>
    <n v="-1046686.12"/>
    <x v="0"/>
    <x v="1"/>
    <s v="Receivable from subsidiaries"/>
    <x v="0"/>
    <s v="AS8015"/>
    <x v="1"/>
    <m/>
    <n v="-836428.87"/>
    <m/>
    <n v="0"/>
    <n v="-836428.87"/>
    <m/>
    <n v="-3013379.17"/>
    <m/>
    <n v="0"/>
    <n v="-3013379.17"/>
  </r>
  <r>
    <n v="240304"/>
    <x v="123"/>
    <n v="3268456.45"/>
    <m/>
    <n v="0"/>
    <n v="3268456.45"/>
    <x v="0"/>
    <x v="1"/>
    <s v="Receivable from subsidiaries"/>
    <x v="0"/>
    <s v="AS8015"/>
    <x v="1"/>
    <m/>
    <n v="2927889.09"/>
    <m/>
    <n v="0"/>
    <n v="2927889.09"/>
    <m/>
    <n v="4183110.93"/>
    <m/>
    <n v="0"/>
    <n v="4183110.93"/>
  </r>
  <r>
    <n v="240305"/>
    <x v="124"/>
    <n v="0"/>
    <m/>
    <n v="0"/>
    <n v="0"/>
    <x v="1"/>
    <x v="7"/>
    <n v="0"/>
    <x v="0"/>
    <s v="LB7040"/>
    <x v="16"/>
    <m/>
    <n v="0"/>
    <m/>
    <n v="0"/>
    <n v="0"/>
    <m/>
    <n v="0"/>
    <m/>
    <n v="0"/>
    <n v="0"/>
  </r>
  <r>
    <n v="240306"/>
    <x v="125"/>
    <n v="0"/>
    <m/>
    <n v="0"/>
    <n v="0"/>
    <x v="0"/>
    <x v="1"/>
    <s v="Receivable from subsidiaries"/>
    <x v="0"/>
    <s v="AS8015"/>
    <x v="1"/>
    <m/>
    <n v="0"/>
    <m/>
    <n v="0"/>
    <n v="0"/>
    <m/>
    <n v="-632256.71"/>
    <m/>
    <n v="0"/>
    <n v="-632256.71"/>
  </r>
  <r>
    <n v="240307"/>
    <x v="126"/>
    <n v="0"/>
    <m/>
    <n v="0"/>
    <n v="0"/>
    <x v="1"/>
    <x v="2"/>
    <s v="Liabilities against expense"/>
    <x v="0"/>
    <s v="LB7074"/>
    <x v="29"/>
    <m/>
    <n v="0"/>
    <m/>
    <n v="0"/>
    <n v="0"/>
    <m/>
    <n v="0"/>
    <m/>
    <n v="0"/>
    <n v="0"/>
  </r>
  <r>
    <n v="240308"/>
    <x v="127"/>
    <n v="0"/>
    <m/>
    <n v="0"/>
    <n v="0"/>
    <x v="1"/>
    <x v="2"/>
    <s v="Others - Current"/>
    <x v="0"/>
    <s v="LB7042"/>
    <x v="2"/>
    <m/>
    <n v="-24546.79"/>
    <m/>
    <n v="0"/>
    <n v="-24546.79"/>
    <m/>
    <n v="0"/>
    <m/>
    <n v="0"/>
    <n v="0"/>
  </r>
  <r>
    <n v="240312"/>
    <x v="128"/>
    <n v="0"/>
    <m/>
    <n v="0"/>
    <n v="0"/>
    <x v="1"/>
    <x v="13"/>
    <s v="Employee Benefit Payable - Others"/>
    <x v="0"/>
    <s v="LB7074"/>
    <x v="27"/>
    <m/>
    <n v="0"/>
    <m/>
    <n v="0"/>
    <n v="0"/>
    <m/>
    <n v="0"/>
    <m/>
    <n v="0"/>
    <n v="0"/>
  </r>
  <r>
    <n v="240313"/>
    <x v="129"/>
    <n v="0"/>
    <m/>
    <n v="0"/>
    <n v="0"/>
    <x v="0"/>
    <x v="0"/>
    <s v="Advances to employees"/>
    <x v="0"/>
    <s v="LB7074"/>
    <x v="13"/>
    <m/>
    <n v="0"/>
    <m/>
    <n v="0"/>
    <n v="0"/>
    <m/>
    <n v="0"/>
    <m/>
    <n v="0"/>
    <n v="0"/>
  </r>
  <r>
    <n v="240314"/>
    <x v="130"/>
    <n v="-82466.899999999994"/>
    <m/>
    <n v="0"/>
    <n v="-82466.899999999994"/>
    <x v="1"/>
    <x v="2"/>
    <s v="Liabilities against expense"/>
    <x v="0"/>
    <s v="LB7074"/>
    <x v="29"/>
    <m/>
    <n v="-71523.67"/>
    <m/>
    <n v="0"/>
    <n v="-71523.67"/>
    <m/>
    <n v="-5135.67"/>
    <m/>
    <n v="0"/>
    <n v="-5135.67"/>
  </r>
  <r>
    <n v="240316"/>
    <x v="131"/>
    <n v="-1303905.3999999999"/>
    <m/>
    <n v="0"/>
    <n v="-1303905.3999999999"/>
    <x v="1"/>
    <x v="2"/>
    <s v="Liabilities against expense"/>
    <x v="0"/>
    <s v="LB7074"/>
    <x v="29"/>
    <m/>
    <n v="-908421.68"/>
    <m/>
    <n v="0"/>
    <n v="-908421.68"/>
    <m/>
    <n v="-664553.34"/>
    <m/>
    <n v="0"/>
    <n v="-664553.34"/>
  </r>
  <r>
    <n v="240318"/>
    <x v="132"/>
    <n v="0"/>
    <m/>
    <n v="0"/>
    <n v="0"/>
    <x v="0"/>
    <x v="0"/>
    <s v="Advances to employees"/>
    <x v="0"/>
    <s v="AS8015"/>
    <x v="13"/>
    <m/>
    <n v="0"/>
    <m/>
    <n v="0"/>
    <n v="0"/>
    <m/>
    <n v="0"/>
    <m/>
    <n v="0"/>
    <n v="0"/>
  </r>
  <r>
    <n v="240320"/>
    <x v="133"/>
    <n v="0"/>
    <m/>
    <n v="0"/>
    <n v="0"/>
    <x v="1"/>
    <x v="2"/>
    <s v="Liabilities against expense"/>
    <x v="0"/>
    <s v="LB7074"/>
    <x v="29"/>
    <m/>
    <n v="0"/>
    <m/>
    <n v="0"/>
    <n v="0"/>
    <m/>
    <n v="0"/>
    <m/>
    <n v="0"/>
    <n v="0"/>
  </r>
  <r>
    <n v="240321"/>
    <x v="134"/>
    <n v="0"/>
    <m/>
    <n v="0"/>
    <n v="0"/>
    <x v="1"/>
    <x v="2"/>
    <s v="Others - Current"/>
    <x v="0"/>
    <s v="LB7042"/>
    <x v="2"/>
    <m/>
    <n v="0"/>
    <m/>
    <n v="0"/>
    <n v="0"/>
    <m/>
    <n v="0"/>
    <m/>
    <n v="0"/>
    <n v="0"/>
  </r>
  <r>
    <n v="240324"/>
    <x v="135"/>
    <n v="0"/>
    <m/>
    <n v="0"/>
    <n v="0"/>
    <x v="1"/>
    <x v="4"/>
    <s v="Term Loan from Bank - Short term"/>
    <x v="0"/>
    <s v="LB7011"/>
    <x v="31"/>
    <m/>
    <n v="0"/>
    <m/>
    <n v="0"/>
    <n v="0"/>
    <m/>
    <n v="0"/>
    <m/>
    <n v="0"/>
    <n v="0"/>
  </r>
  <r>
    <n v="240325"/>
    <x v="136"/>
    <n v="0"/>
    <m/>
    <n v="0"/>
    <n v="0"/>
    <x v="1"/>
    <x v="2"/>
    <s v="Others - Current"/>
    <x v="0"/>
    <s v="LB7042"/>
    <x v="2"/>
    <m/>
    <n v="0"/>
    <m/>
    <n v="0"/>
    <n v="0"/>
    <m/>
    <n v="0"/>
    <m/>
    <n v="0"/>
    <n v="0"/>
  </r>
  <r>
    <n v="240326"/>
    <x v="137"/>
    <n v="0"/>
    <m/>
    <n v="0"/>
    <n v="0"/>
    <x v="1"/>
    <x v="2"/>
    <s v="Others - Current"/>
    <x v="0"/>
    <s v="LB7042"/>
    <x v="2"/>
    <m/>
    <n v="0"/>
    <m/>
    <n v="0"/>
    <n v="0"/>
    <m/>
    <n v="0"/>
    <m/>
    <n v="0"/>
    <n v="0"/>
  </r>
  <r>
    <n v="240327"/>
    <x v="138"/>
    <n v="-12848499.369999999"/>
    <m/>
    <n v="0"/>
    <n v="-12848499.369999999"/>
    <x v="1"/>
    <x v="4"/>
    <s v="Short Term loans from Inter Company - Unsecured"/>
    <x v="0"/>
    <s v="LB6415"/>
    <x v="32"/>
    <m/>
    <n v="-7341999.9900000002"/>
    <m/>
    <n v="0"/>
    <n v="-7341999.9900000002"/>
    <m/>
    <n v="-13802960"/>
    <m/>
    <n v="0"/>
    <n v="-13802960"/>
  </r>
  <r>
    <n v="240328"/>
    <x v="139"/>
    <n v="-1187571.46"/>
    <m/>
    <n v="435967.37118290982"/>
    <n v="-751604.08881709015"/>
    <x v="1"/>
    <x v="2"/>
    <s v="Right of Use Liabilities (Non Current)"/>
    <x v="0"/>
    <s v="LB6400"/>
    <x v="33"/>
    <m/>
    <n v="-222878.52"/>
    <m/>
    <n v="222877.7097105202"/>
    <n v="-0.81028947979211807"/>
    <m/>
    <n v="-657927.52"/>
    <m/>
    <n v="435050.1367157707"/>
    <n v="-222877.38328422932"/>
  </r>
  <r>
    <n v="240329"/>
    <x v="140"/>
    <n v="0"/>
    <m/>
    <n v="-435967.37118290982"/>
    <n v="-435967.37118290982"/>
    <x v="1"/>
    <x v="2"/>
    <s v="Right of Use Liabilities (Current)"/>
    <x v="0"/>
    <s v="LB7100"/>
    <x v="34"/>
    <m/>
    <n v="0"/>
    <m/>
    <n v="-222877.7097105202"/>
    <n v="-222877.7097105202"/>
    <m/>
    <n v="0"/>
    <m/>
    <n v="-435050.1367157707"/>
    <n v="-435050.1367157707"/>
  </r>
  <r>
    <n v="250101"/>
    <x v="141"/>
    <n v="-3426113.16"/>
    <m/>
    <n v="0"/>
    <n v="-3426113.16"/>
    <x v="1"/>
    <x v="14"/>
    <s v="Employee Benefit Payable - Gratiuty"/>
    <x v="0"/>
    <s v="LB6114"/>
    <x v="35"/>
    <m/>
    <n v="-2845770.1"/>
    <m/>
    <n v="0"/>
    <n v="-2845770.1"/>
    <m/>
    <n v="-2776384.19"/>
    <m/>
    <n v="0"/>
    <n v="-2776384.19"/>
  </r>
  <r>
    <n v="130219"/>
    <x v="142"/>
    <n v="0"/>
    <m/>
    <n v="0"/>
    <n v="0"/>
    <x v="0"/>
    <x v="1"/>
    <s v="Receivable from subsidiaries"/>
    <x v="0"/>
    <s v="AS8015"/>
    <x v="1"/>
    <m/>
    <n v="0.38"/>
    <m/>
    <n v="0"/>
    <n v="0.38"/>
    <m/>
    <n v="2287.5"/>
    <m/>
    <n v="0"/>
    <n v="2287.5"/>
  </r>
  <r>
    <n v="240128"/>
    <x v="143"/>
    <n v="-7500"/>
    <m/>
    <n v="0"/>
    <n v="-7500"/>
    <x v="1"/>
    <x v="2"/>
    <s v="Others - Current"/>
    <x v="0"/>
    <s v="LB7042"/>
    <x v="2"/>
    <m/>
    <n v="-10000.02"/>
    <m/>
    <m/>
    <n v="-10000.02"/>
    <m/>
    <n v="0"/>
    <m/>
    <m/>
    <n v="0"/>
  </r>
  <r>
    <n v="110405"/>
    <x v="144"/>
    <n v="0"/>
    <m/>
    <m/>
    <n v="0"/>
    <x v="0"/>
    <x v="1"/>
    <s v="Others - Current"/>
    <x v="0"/>
    <s v="AS8050"/>
    <x v="7"/>
    <m/>
    <m/>
    <m/>
    <m/>
    <m/>
    <m/>
    <m/>
    <m/>
    <m/>
    <m/>
  </r>
  <r>
    <m/>
    <x v="145"/>
    <n v="0"/>
    <m/>
    <m/>
    <m/>
    <x v="2"/>
    <x v="15"/>
    <m/>
    <x v="1"/>
    <m/>
    <x v="36"/>
    <m/>
    <n v="0"/>
    <m/>
    <m/>
    <m/>
    <m/>
    <m/>
    <m/>
    <m/>
    <m/>
  </r>
  <r>
    <n v="260203"/>
    <x v="146"/>
    <n v="-300000"/>
    <m/>
    <m/>
    <n v="-300000"/>
    <x v="1"/>
    <x v="16"/>
    <s v="Equity share capital"/>
    <x v="0"/>
    <s v="LB1010"/>
    <x v="37"/>
    <m/>
    <n v="-300000"/>
    <m/>
    <m/>
    <n v="-300000"/>
    <m/>
    <n v="-300000"/>
    <m/>
    <m/>
    <n v="-300000"/>
  </r>
  <r>
    <n v="260204"/>
    <x v="147"/>
    <n v="-150000"/>
    <m/>
    <m/>
    <n v="-150000"/>
    <x v="1"/>
    <x v="17"/>
    <s v="General Reserve"/>
    <x v="0"/>
    <s v="LB1048"/>
    <x v="38"/>
    <m/>
    <n v="-150000"/>
    <m/>
    <m/>
    <n v="-150000"/>
    <m/>
    <n v="-150000"/>
    <m/>
    <m/>
    <n v="-150000"/>
  </r>
  <r>
    <n v="270001"/>
    <x v="148"/>
    <n v="52167589.720000014"/>
    <m/>
    <m/>
    <n v="52167589.720000014"/>
    <x v="1"/>
    <x v="17"/>
    <s v="Retained Earnings"/>
    <x v="0"/>
    <s v="LB1060"/>
    <x v="39"/>
    <m/>
    <n v="54477085.230000041"/>
    <m/>
    <m/>
    <n v="54477085.230000041"/>
    <m/>
    <n v="47666988.760000035"/>
    <m/>
    <m/>
    <n v="47666988.760000035"/>
  </r>
  <r>
    <n v="270002"/>
    <x v="149"/>
    <n v="-9341289.3499999996"/>
    <m/>
    <m/>
    <n v="-9341289.3499999996"/>
    <x v="1"/>
    <x v="17"/>
    <s v="Retained Earnings"/>
    <x v="0"/>
    <s v="LB1080"/>
    <x v="39"/>
    <m/>
    <n v="-9341289.3499999996"/>
    <m/>
    <m/>
    <n v="-9341289.3499999996"/>
    <m/>
    <n v="-9341289.3499999996"/>
    <m/>
    <m/>
    <n v="-9341289.3499999996"/>
  </r>
  <r>
    <m/>
    <x v="145"/>
    <n v="0"/>
    <m/>
    <m/>
    <m/>
    <x v="2"/>
    <x v="15"/>
    <m/>
    <x v="1"/>
    <m/>
    <x v="36"/>
    <m/>
    <n v="0"/>
    <m/>
    <m/>
    <m/>
    <m/>
    <m/>
    <m/>
    <m/>
    <m/>
  </r>
  <r>
    <n v="310000"/>
    <x v="150"/>
    <n v="-348219440.99000001"/>
    <m/>
    <m/>
    <n v="-348219440.99000001"/>
    <x v="3"/>
    <x v="18"/>
    <s v="Sale of Services"/>
    <x v="2"/>
    <s v="PL1100"/>
    <x v="40"/>
    <m/>
    <n v="-269303397.22000003"/>
    <m/>
    <m/>
    <n v="-269303397.22000003"/>
    <m/>
    <n v="-76954321.689999998"/>
    <m/>
    <m/>
    <n v="-76954321.689999998"/>
  </r>
  <r>
    <n v="310001"/>
    <x v="151"/>
    <n v="0"/>
    <m/>
    <m/>
    <n v="0"/>
    <x v="3"/>
    <x v="18"/>
    <s v="Sale of Services"/>
    <x v="2"/>
    <s v="PL1100"/>
    <x v="40"/>
    <m/>
    <n v="0"/>
    <m/>
    <m/>
    <n v="0"/>
    <m/>
    <n v="0"/>
    <m/>
    <m/>
    <n v="0"/>
  </r>
  <r>
    <n v="312000"/>
    <x v="152"/>
    <n v="-896274.79"/>
    <m/>
    <m/>
    <n v="-896274.79"/>
    <x v="3"/>
    <x v="19"/>
    <s v="Exchange gain other than in the normal course of business as an authorised foreign exchange dealer"/>
    <x v="2"/>
    <s v="PL1410"/>
    <x v="41"/>
    <m/>
    <n v="-687386.15"/>
    <m/>
    <m/>
    <n v="-687386.15"/>
    <m/>
    <n v="-256882.38999999998"/>
    <m/>
    <m/>
    <n v="-256882.38999999998"/>
  </r>
  <r>
    <n v="320000"/>
    <x v="153"/>
    <n v="0"/>
    <m/>
    <m/>
    <n v="0"/>
    <x v="3"/>
    <x v="19"/>
    <s v="Miscellaneous Income"/>
    <x v="2"/>
    <s v="PL1630"/>
    <x v="42"/>
    <m/>
    <n v="0"/>
    <m/>
    <m/>
    <n v="0"/>
    <m/>
    <n v="0"/>
    <m/>
    <m/>
    <n v="0"/>
  </r>
  <r>
    <n v="320010"/>
    <x v="154"/>
    <n v="962146.72"/>
    <m/>
    <m/>
    <n v="962146.72"/>
    <x v="3"/>
    <x v="18"/>
    <s v="Sale of Services"/>
    <x v="2"/>
    <s v="PL1150"/>
    <x v="40"/>
    <m/>
    <n v="661608.38"/>
    <m/>
    <m/>
    <n v="661608.38"/>
    <m/>
    <n v="237610.36"/>
    <m/>
    <m/>
    <n v="237610.36"/>
  </r>
  <r>
    <n v="320020"/>
    <x v="155"/>
    <n v="-4904247.6100000003"/>
    <m/>
    <m/>
    <n v="-4904247.6100000003"/>
    <x v="3"/>
    <x v="18"/>
    <s v="Sale of Services"/>
    <x v="2"/>
    <s v="PL1430"/>
    <x v="40"/>
    <m/>
    <n v="-2734749.83"/>
    <m/>
    <m/>
    <n v="-2734749.83"/>
    <m/>
    <n v="-720158.59"/>
    <m/>
    <m/>
    <n v="-720158.59"/>
  </r>
  <r>
    <n v="320030"/>
    <x v="156"/>
    <n v="0"/>
    <m/>
    <m/>
    <n v="0"/>
    <x v="3"/>
    <x v="19"/>
    <s v="Profit on sale of property, plant and equipment, net"/>
    <x v="2"/>
    <s v="PL2650"/>
    <x v="43"/>
    <m/>
    <n v="-42000"/>
    <m/>
    <m/>
    <n v="-42000"/>
    <m/>
    <n v="-66000"/>
    <m/>
    <m/>
    <n v="-66000"/>
  </r>
  <r>
    <n v="320041"/>
    <x v="157"/>
    <n v="-1519638.88"/>
    <m/>
    <m/>
    <n v="-1519638.88"/>
    <x v="3"/>
    <x v="19"/>
    <s v="Miscellaneous Income"/>
    <x v="2"/>
    <s v="PL1630"/>
    <x v="42"/>
    <m/>
    <n v="-1656149.6600000001"/>
    <m/>
    <m/>
    <n v="-1656149.6600000001"/>
    <m/>
    <n v="-244307.55"/>
    <m/>
    <m/>
    <n v="-244307.55"/>
  </r>
  <r>
    <n v="320060"/>
    <x v="158"/>
    <n v="0"/>
    <m/>
    <m/>
    <n v="0"/>
    <x v="3"/>
    <x v="18"/>
    <s v="Sale of Services"/>
    <x v="2"/>
    <s v="PL1440"/>
    <x v="40"/>
    <m/>
    <n v="0"/>
    <m/>
    <m/>
    <n v="0"/>
    <m/>
    <n v="0"/>
    <m/>
    <m/>
    <n v="0"/>
  </r>
  <r>
    <n v="410000"/>
    <x v="159"/>
    <n v="326541293.66000003"/>
    <m/>
    <m/>
    <n v="326541293.66000003"/>
    <x v="3"/>
    <x v="20"/>
    <s v="Cost of services"/>
    <x v="2"/>
    <s v="PL1220"/>
    <x v="44"/>
    <m/>
    <n v="251373514.97999999"/>
    <m/>
    <m/>
    <n v="251373514.97999999"/>
    <m/>
    <n v="70762226.820000008"/>
    <m/>
    <m/>
    <n v="70762226.820000008"/>
  </r>
  <r>
    <n v="420101"/>
    <x v="160"/>
    <n v="12232258.02"/>
    <m/>
    <m/>
    <n v="12232258.02"/>
    <x v="3"/>
    <x v="21"/>
    <s v="Salaries Wages and Bonus"/>
    <x v="2"/>
    <s v="PL2110"/>
    <x v="45"/>
    <m/>
    <n v="9868165.3199999984"/>
    <m/>
    <m/>
    <n v="9868165.3199999984"/>
    <m/>
    <n v="6154505.9900000002"/>
    <m/>
    <m/>
    <n v="6154505.9900000002"/>
  </r>
  <r>
    <n v="420102"/>
    <x v="161"/>
    <n v="198515.56"/>
    <m/>
    <m/>
    <n v="198515.56"/>
    <x v="3"/>
    <x v="21"/>
    <s v="Salaries Wages and Bonus"/>
    <x v="2"/>
    <s v="PL2110"/>
    <x v="45"/>
    <m/>
    <n v="333272.39"/>
    <m/>
    <m/>
    <n v="333272.39"/>
    <m/>
    <n v="466245.74"/>
    <m/>
    <m/>
    <n v="466245.74"/>
  </r>
  <r>
    <n v="420103"/>
    <x v="162"/>
    <n v="728563.90999999992"/>
    <m/>
    <m/>
    <n v="728563.90999999992"/>
    <x v="3"/>
    <x v="21"/>
    <s v="Gratuity"/>
    <x v="2"/>
    <s v="PL2110"/>
    <x v="46"/>
    <m/>
    <n v="500082.21"/>
    <m/>
    <m/>
    <n v="500082.21"/>
    <m/>
    <n v="481997.68000000005"/>
    <m/>
    <m/>
    <n v="481997.68000000005"/>
  </r>
  <r>
    <n v="420104"/>
    <x v="163"/>
    <n v="259111.71000000002"/>
    <m/>
    <m/>
    <n v="259111.71000000002"/>
    <x v="3"/>
    <x v="21"/>
    <s v="Staff welfare expenses"/>
    <x v="2"/>
    <s v="PL2110"/>
    <x v="47"/>
    <m/>
    <n v="180166.68"/>
    <m/>
    <m/>
    <n v="180166.68"/>
    <m/>
    <n v="167377.07"/>
    <m/>
    <m/>
    <n v="167377.07"/>
  </r>
  <r>
    <n v="420201"/>
    <x v="164"/>
    <n v="2508462.5"/>
    <m/>
    <m/>
    <n v="2508462.5"/>
    <x v="3"/>
    <x v="21"/>
    <s v="Salaries Wages and Bonus"/>
    <x v="2"/>
    <s v="PL2115"/>
    <x v="45"/>
    <m/>
    <n v="1017886"/>
    <m/>
    <m/>
    <n v="1017886"/>
    <m/>
    <n v="434082.78"/>
    <m/>
    <m/>
    <n v="434082.78"/>
  </r>
  <r>
    <n v="420301"/>
    <x v="165"/>
    <n v="985603.21"/>
    <m/>
    <m/>
    <n v="985603.21"/>
    <x v="3"/>
    <x v="21"/>
    <s v="Staff welfare expenses"/>
    <x v="2"/>
    <s v="PL2150"/>
    <x v="47"/>
    <m/>
    <n v="767122.09000000008"/>
    <m/>
    <m/>
    <n v="767122.09000000008"/>
    <m/>
    <n v="735075.33"/>
    <m/>
    <m/>
    <n v="735075.33"/>
  </r>
  <r>
    <n v="420302"/>
    <x v="166"/>
    <n v="0"/>
    <m/>
    <m/>
    <n v="0"/>
    <x v="3"/>
    <x v="21"/>
    <s v="Salaries Wages and Bonus"/>
    <x v="2"/>
    <s v="PL2150"/>
    <x v="45"/>
    <m/>
    <n v="0"/>
    <m/>
    <m/>
    <n v="0"/>
    <m/>
    <n v="0"/>
    <m/>
    <m/>
    <n v="0"/>
  </r>
  <r>
    <n v="420304"/>
    <x v="167"/>
    <n v="22387"/>
    <m/>
    <m/>
    <n v="22387"/>
    <x v="3"/>
    <x v="21"/>
    <s v="Staff welfare expenses"/>
    <x v="2"/>
    <s v="PL2150"/>
    <x v="47"/>
    <m/>
    <n v="967"/>
    <m/>
    <m/>
    <n v="967"/>
    <m/>
    <n v="7042.5"/>
    <m/>
    <m/>
    <n v="7042.5"/>
  </r>
  <r>
    <n v="420305"/>
    <x v="168"/>
    <n v="181371.63"/>
    <m/>
    <m/>
    <n v="181371.63"/>
    <x v="3"/>
    <x v="21"/>
    <s v="Staff Training, Recruitment and Other Costs"/>
    <x v="2"/>
    <s v="PL2150"/>
    <x v="48"/>
    <m/>
    <n v="159840.59000000003"/>
    <m/>
    <m/>
    <n v="159840.59000000003"/>
    <m/>
    <n v="100009.87"/>
    <m/>
    <m/>
    <n v="100009.87"/>
  </r>
  <r>
    <n v="420306"/>
    <x v="169"/>
    <n v="1860"/>
    <m/>
    <m/>
    <n v="1860"/>
    <x v="3"/>
    <x v="21"/>
    <s v="Staff Training, Recruitment and Other Costs"/>
    <x v="2"/>
    <s v="PL2150"/>
    <x v="48"/>
    <m/>
    <n v="12950"/>
    <m/>
    <m/>
    <n v="12950"/>
    <m/>
    <n v="1240"/>
    <m/>
    <m/>
    <n v="1240"/>
  </r>
  <r>
    <n v="420307"/>
    <x v="170"/>
    <n v="1183454.1399999999"/>
    <m/>
    <m/>
    <n v="1183454.1399999999"/>
    <x v="3"/>
    <x v="21"/>
    <s v="Staff welfare expenses"/>
    <x v="2"/>
    <s v="PL2150"/>
    <x v="47"/>
    <m/>
    <n v="732331.29"/>
    <m/>
    <m/>
    <n v="732331.29"/>
    <m/>
    <n v="304666.23999999999"/>
    <m/>
    <m/>
    <n v="304666.23999999999"/>
  </r>
  <r>
    <n v="420308"/>
    <x v="171"/>
    <n v="26252.32"/>
    <m/>
    <m/>
    <n v="26252.32"/>
    <x v="3"/>
    <x v="21"/>
    <s v="Staff welfare expenses"/>
    <x v="2"/>
    <s v="PL2150"/>
    <x v="47"/>
    <m/>
    <n v="18878"/>
    <m/>
    <m/>
    <n v="18878"/>
    <m/>
    <n v="7659"/>
    <m/>
    <m/>
    <n v="7659"/>
  </r>
  <r>
    <n v="420309"/>
    <x v="172"/>
    <n v="59189"/>
    <m/>
    <m/>
    <n v="59189"/>
    <x v="3"/>
    <x v="21"/>
    <s v="Staff welfare expenses"/>
    <x v="2"/>
    <s v="PL2150"/>
    <x v="47"/>
    <m/>
    <n v="57600"/>
    <m/>
    <m/>
    <n v="57600"/>
    <m/>
    <n v="77500"/>
    <m/>
    <m/>
    <n v="77500"/>
  </r>
  <r>
    <n v="430101"/>
    <x v="173"/>
    <n v="4766.88"/>
    <m/>
    <m/>
    <n v="4766.88"/>
    <x v="3"/>
    <x v="22"/>
    <s v="Advertisement and publicity expenses"/>
    <x v="2"/>
    <s v="PL2210"/>
    <x v="49"/>
    <m/>
    <n v="0"/>
    <m/>
    <m/>
    <n v="0"/>
    <m/>
    <n v="0"/>
    <m/>
    <m/>
    <n v="0"/>
  </r>
  <r>
    <n v="430302"/>
    <x v="174"/>
    <n v="0"/>
    <m/>
    <m/>
    <n v="0"/>
    <x v="3"/>
    <x v="22"/>
    <s v="Advertisement and publicity expenses"/>
    <x v="2"/>
    <s v="PL2220"/>
    <x v="49"/>
    <m/>
    <n v="0"/>
    <m/>
    <m/>
    <n v="0"/>
    <m/>
    <n v="0"/>
    <m/>
    <m/>
    <n v="0"/>
  </r>
  <r>
    <n v="430401"/>
    <x v="175"/>
    <n v="0"/>
    <m/>
    <m/>
    <n v="0"/>
    <x v="3"/>
    <x v="19"/>
    <s v="Miscellaneous Income"/>
    <x v="2"/>
    <s v="PL2225"/>
    <x v="42"/>
    <m/>
    <n v="0"/>
    <m/>
    <m/>
    <n v="0"/>
    <m/>
    <n v="0"/>
    <m/>
    <m/>
    <n v="0"/>
  </r>
  <r>
    <n v="430501"/>
    <x v="176"/>
    <n v="476766.3"/>
    <m/>
    <m/>
    <n v="476766.3"/>
    <x v="3"/>
    <x v="22"/>
    <s v="Advertisement and publicity expenses"/>
    <x v="2"/>
    <s v="PL2230"/>
    <x v="49"/>
    <m/>
    <n v="182701.77000000002"/>
    <m/>
    <m/>
    <n v="182701.77000000002"/>
    <m/>
    <n v="35832.959999999999"/>
    <m/>
    <m/>
    <n v="35832.959999999999"/>
  </r>
  <r>
    <n v="430601"/>
    <x v="177"/>
    <n v="-35728.57"/>
    <m/>
    <m/>
    <n v="-35728.57"/>
    <x v="3"/>
    <x v="19"/>
    <s v="Miscellaneous Income"/>
    <x v="2"/>
    <s v="PL2235"/>
    <x v="42"/>
    <m/>
    <n v="0"/>
    <m/>
    <m/>
    <n v="0"/>
    <m/>
    <n v="0"/>
    <m/>
    <m/>
    <n v="0"/>
  </r>
  <r>
    <n v="430602"/>
    <x v="178"/>
    <n v="0"/>
    <m/>
    <m/>
    <n v="0"/>
    <x v="3"/>
    <x v="23"/>
    <s v="Miscellaneous Expenses"/>
    <x v="2"/>
    <s v="PL2230"/>
    <x v="50"/>
    <m/>
    <n v="0"/>
    <m/>
    <m/>
    <n v="0"/>
    <m/>
    <n v="0"/>
    <m/>
    <m/>
    <n v="0"/>
  </r>
  <r>
    <n v="440102"/>
    <x v="179"/>
    <n v="741961.67"/>
    <m/>
    <m/>
    <n v="741961.67"/>
    <x v="3"/>
    <x v="22"/>
    <s v="Advertisement and publicity expenses"/>
    <x v="2"/>
    <s v="PL2240"/>
    <x v="49"/>
    <m/>
    <n v="623615.6"/>
    <m/>
    <m/>
    <n v="623615.6"/>
    <m/>
    <n v="373934.27"/>
    <m/>
    <m/>
    <n v="373934.27"/>
  </r>
  <r>
    <n v="440103"/>
    <x v="180"/>
    <n v="36598.119999999995"/>
    <m/>
    <m/>
    <n v="36598.119999999995"/>
    <x v="3"/>
    <x v="22"/>
    <s v="Advertisement and publicity expenses"/>
    <x v="2"/>
    <s v="PL2240"/>
    <x v="49"/>
    <m/>
    <n v="24775.81"/>
    <m/>
    <m/>
    <n v="24775.81"/>
    <m/>
    <n v="2478.3400000000006"/>
    <m/>
    <m/>
    <n v="2478.3400000000006"/>
  </r>
  <r>
    <n v="440104"/>
    <x v="181"/>
    <n v="55587.950000000004"/>
    <m/>
    <m/>
    <n v="55587.950000000004"/>
    <x v="3"/>
    <x v="22"/>
    <s v="Advertisement and publicity expenses"/>
    <x v="2"/>
    <s v="PL2240"/>
    <x v="49"/>
    <m/>
    <n v="11367.670000000002"/>
    <m/>
    <m/>
    <n v="11367.670000000002"/>
    <m/>
    <n v="1692.71"/>
    <m/>
    <m/>
    <n v="1692.71"/>
  </r>
  <r>
    <n v="440105"/>
    <x v="182"/>
    <n v="57066.229999999996"/>
    <m/>
    <m/>
    <n v="57066.229999999996"/>
    <x v="3"/>
    <x v="23"/>
    <s v="Printing and Stationery"/>
    <x v="2"/>
    <s v="PL2240"/>
    <x v="51"/>
    <m/>
    <n v="13684.13"/>
    <m/>
    <m/>
    <n v="13684.13"/>
    <m/>
    <n v="0"/>
    <m/>
    <m/>
    <n v="0"/>
  </r>
  <r>
    <n v="440106"/>
    <x v="183"/>
    <n v="0"/>
    <m/>
    <m/>
    <n v="0"/>
    <x v="3"/>
    <x v="22"/>
    <s v="Advertisement and publicity expenses"/>
    <x v="2"/>
    <s v="PL2240"/>
    <x v="49"/>
    <m/>
    <n v="0"/>
    <m/>
    <m/>
    <n v="0"/>
    <m/>
    <n v="900"/>
    <m/>
    <m/>
    <n v="900"/>
  </r>
  <r>
    <n v="440107"/>
    <x v="184"/>
    <n v="96347.86"/>
    <m/>
    <m/>
    <n v="96347.86"/>
    <x v="3"/>
    <x v="23"/>
    <s v="Miscellaneous Expenses"/>
    <x v="2"/>
    <s v="PL2230"/>
    <x v="50"/>
    <m/>
    <n v="58279.91"/>
    <m/>
    <m/>
    <n v="58279.91"/>
    <m/>
    <n v="20244.900000000001"/>
    <m/>
    <m/>
    <n v="20244.900000000001"/>
  </r>
  <r>
    <n v="440108"/>
    <x v="185"/>
    <n v="6239.08"/>
    <m/>
    <m/>
    <n v="6239.08"/>
    <x v="3"/>
    <x v="22"/>
    <s v="Advertisement and publicity expenses"/>
    <x v="2"/>
    <s v="PL2240"/>
    <x v="49"/>
    <m/>
    <n v="9076.6899999999987"/>
    <m/>
    <m/>
    <n v="9076.6899999999987"/>
    <m/>
    <n v="2113.69"/>
    <m/>
    <m/>
    <n v="2113.69"/>
  </r>
  <r>
    <n v="440109"/>
    <x v="186"/>
    <n v="9060.9000000000015"/>
    <m/>
    <m/>
    <n v="9060.9000000000015"/>
    <x v="3"/>
    <x v="22"/>
    <s v="Advertisement and publicity expenses"/>
    <x v="2"/>
    <s v="PL2240"/>
    <x v="49"/>
    <m/>
    <n v="7485.09"/>
    <m/>
    <m/>
    <n v="7485.09"/>
    <m/>
    <n v="2481.5999999999985"/>
    <m/>
    <m/>
    <n v="2481.5999999999985"/>
  </r>
  <r>
    <n v="460101"/>
    <x v="187"/>
    <n v="274244.91000000003"/>
    <m/>
    <m/>
    <n v="274244.91000000003"/>
    <x v="3"/>
    <x v="23"/>
    <s v="Communication expenses"/>
    <x v="2"/>
    <s v="PL2310"/>
    <x v="52"/>
    <m/>
    <n v="231490.16"/>
    <m/>
    <m/>
    <n v="231490.16"/>
    <m/>
    <n v="279687.73"/>
    <m/>
    <m/>
    <n v="279687.73"/>
  </r>
  <r>
    <n v="460102"/>
    <x v="188"/>
    <n v="71283.89"/>
    <m/>
    <m/>
    <n v="71283.89"/>
    <x v="3"/>
    <x v="23"/>
    <s v="Printing and Stationery"/>
    <x v="2"/>
    <s v="PL2310"/>
    <x v="51"/>
    <m/>
    <n v="37579.46"/>
    <m/>
    <m/>
    <n v="37579.46"/>
    <m/>
    <n v="16796.440000000002"/>
    <m/>
    <m/>
    <n v="16796.440000000002"/>
  </r>
  <r>
    <n v="460103"/>
    <x v="189"/>
    <n v="25332.080000000002"/>
    <m/>
    <m/>
    <n v="25332.080000000002"/>
    <x v="3"/>
    <x v="23"/>
    <s v="Repairs to plant and machinery"/>
    <x v="2"/>
    <s v="PL2310"/>
    <x v="53"/>
    <m/>
    <n v="36815.72"/>
    <m/>
    <m/>
    <n v="36815.72"/>
    <m/>
    <n v="10175.19"/>
    <m/>
    <m/>
    <n v="10175.19"/>
  </r>
  <r>
    <n v="460104"/>
    <x v="190"/>
    <n v="39600"/>
    <m/>
    <m/>
    <n v="39600"/>
    <x v="3"/>
    <x v="23"/>
    <s v="Security Services"/>
    <x v="2"/>
    <s v="PL2310"/>
    <x v="54"/>
    <m/>
    <n v="41200"/>
    <m/>
    <m/>
    <n v="41200"/>
    <m/>
    <n v="44400"/>
    <m/>
    <m/>
    <n v="44400"/>
  </r>
  <r>
    <n v="460201"/>
    <x v="191"/>
    <n v="100634.1"/>
    <m/>
    <m/>
    <n v="100634.1"/>
    <x v="3"/>
    <x v="23"/>
    <s v="Rent"/>
    <x v="2"/>
    <s v="PL2330"/>
    <x v="55"/>
    <m/>
    <n v="100686.16"/>
    <m/>
    <m/>
    <n v="100686.16"/>
    <m/>
    <n v="134113.16999999998"/>
    <m/>
    <m/>
    <n v="134113.16999999998"/>
  </r>
  <r>
    <n v="460202"/>
    <x v="192"/>
    <n v="28217.399999999998"/>
    <m/>
    <m/>
    <n v="28217.399999999998"/>
    <x v="3"/>
    <x v="23"/>
    <s v="Electricity"/>
    <x v="2"/>
    <s v="PL2330"/>
    <x v="56"/>
    <m/>
    <n v="22596.7"/>
    <m/>
    <m/>
    <n v="22596.7"/>
    <m/>
    <n v="24532.700000000004"/>
    <m/>
    <m/>
    <n v="24532.700000000004"/>
  </r>
  <r>
    <n v="460301"/>
    <x v="193"/>
    <n v="44502.929999999993"/>
    <m/>
    <m/>
    <n v="44502.929999999993"/>
    <x v="3"/>
    <x v="23"/>
    <s v="Repairs to others"/>
    <x v="2"/>
    <s v="PL2340"/>
    <x v="57"/>
    <m/>
    <n v="40588.729999999996"/>
    <m/>
    <m/>
    <n v="40588.729999999996"/>
    <m/>
    <n v="92939.6"/>
    <m/>
    <m/>
    <n v="92939.6"/>
  </r>
  <r>
    <n v="460302"/>
    <x v="194"/>
    <n v="56581.020000000004"/>
    <m/>
    <m/>
    <n v="56581.020000000004"/>
    <x v="3"/>
    <x v="23"/>
    <s v="Vehicle Running and Maintenance Expenses"/>
    <x v="2"/>
    <s v="PL2340"/>
    <x v="58"/>
    <m/>
    <n v="80446.98"/>
    <m/>
    <m/>
    <n v="80446.98"/>
    <m/>
    <n v="56212.159999999996"/>
    <m/>
    <m/>
    <n v="56212.159999999996"/>
  </r>
  <r>
    <n v="460401"/>
    <x v="195"/>
    <n v="405665.93"/>
    <m/>
    <m/>
    <n v="405665.93"/>
    <x v="3"/>
    <x v="23"/>
    <s v="Repairs to others"/>
    <x v="2"/>
    <s v="PL2345"/>
    <x v="57"/>
    <m/>
    <n v="265960.90000000002"/>
    <m/>
    <m/>
    <n v="265960.90000000002"/>
    <m/>
    <n v="242413.63999999998"/>
    <m/>
    <m/>
    <n v="242413.63999999998"/>
  </r>
  <r>
    <n v="460402"/>
    <x v="196"/>
    <n v="33600"/>
    <m/>
    <m/>
    <n v="33600"/>
    <x v="3"/>
    <x v="23"/>
    <s v="Repairs to others"/>
    <x v="2"/>
    <s v="PL2345"/>
    <x v="57"/>
    <m/>
    <n v="33600"/>
    <m/>
    <m/>
    <n v="33600"/>
    <m/>
    <n v="33600"/>
    <m/>
    <m/>
    <n v="33600"/>
  </r>
  <r>
    <n v="460403"/>
    <x v="197"/>
    <n v="0"/>
    <m/>
    <m/>
    <n v="0"/>
    <x v="3"/>
    <x v="23"/>
    <s v="Miscellaneous Expenses"/>
    <x v="2"/>
    <s v="PL2370"/>
    <x v="50"/>
    <m/>
    <n v="0"/>
    <m/>
    <m/>
    <n v="0"/>
    <m/>
    <n v="537.5"/>
    <m/>
    <m/>
    <n v="537.5"/>
  </r>
  <r>
    <n v="460405"/>
    <x v="198"/>
    <n v="0"/>
    <m/>
    <m/>
    <n v="0"/>
    <x v="3"/>
    <x v="23"/>
    <s v="Inter Compnay Other Expenses"/>
    <x v="2"/>
    <s v="PL2390"/>
    <x v="59"/>
    <m/>
    <n v="0"/>
    <m/>
    <m/>
    <n v="0"/>
    <m/>
    <n v="66180.790000000008"/>
    <m/>
    <m/>
    <n v="66180.790000000008"/>
  </r>
  <r>
    <n v="460406"/>
    <x v="199"/>
    <n v="0"/>
    <m/>
    <m/>
    <n v="0"/>
    <x v="3"/>
    <x v="23"/>
    <s v="Miscellaneous Expenses"/>
    <x v="2"/>
    <m/>
    <x v="50"/>
    <m/>
    <n v="0"/>
    <m/>
    <m/>
    <n v="0"/>
    <m/>
    <n v="0"/>
    <m/>
    <m/>
    <n v="0"/>
  </r>
  <r>
    <n v="460407"/>
    <x v="200"/>
    <n v="972306.30999999994"/>
    <m/>
    <m/>
    <n v="972306.30999999994"/>
    <x v="3"/>
    <x v="23"/>
    <s v="Miscellaneous Expenses"/>
    <x v="2"/>
    <s v="PL2345"/>
    <x v="50"/>
    <m/>
    <n v="774886.1"/>
    <m/>
    <m/>
    <n v="774886.1"/>
    <m/>
    <n v="888947.69"/>
    <m/>
    <m/>
    <n v="888947.69"/>
  </r>
  <r>
    <n v="460408"/>
    <x v="201"/>
    <n v="0"/>
    <m/>
    <m/>
    <n v="0"/>
    <x v="3"/>
    <x v="23"/>
    <s v="Repairs to others"/>
    <x v="2"/>
    <s v="PL2345"/>
    <x v="57"/>
    <m/>
    <n v="-15000"/>
    <m/>
    <m/>
    <n v="-15000"/>
    <m/>
    <n v="17.860000000000127"/>
    <m/>
    <m/>
    <n v="17.860000000000127"/>
  </r>
  <r>
    <n v="460501"/>
    <x v="202"/>
    <n v="66892.350000000006"/>
    <m/>
    <m/>
    <n v="66892.350000000006"/>
    <x v="3"/>
    <x v="23"/>
    <s v="Travelling Expenses"/>
    <x v="2"/>
    <s v="PL2350"/>
    <x v="60"/>
    <m/>
    <n v="24792.03"/>
    <m/>
    <m/>
    <n v="24792.03"/>
    <m/>
    <n v="12164.37"/>
    <m/>
    <m/>
    <n v="12164.37"/>
  </r>
  <r>
    <n v="460502"/>
    <x v="203"/>
    <n v="273912.21999999997"/>
    <m/>
    <m/>
    <n v="273912.21999999997"/>
    <x v="3"/>
    <x v="23"/>
    <s v="Travelling Expenses"/>
    <x v="2"/>
    <s v="PL2350"/>
    <x v="60"/>
    <m/>
    <n v="112275.29000000001"/>
    <m/>
    <m/>
    <n v="112275.29000000001"/>
    <m/>
    <n v="4112.6000000000004"/>
    <m/>
    <m/>
    <n v="4112.6000000000004"/>
  </r>
  <r>
    <n v="460503"/>
    <x v="204"/>
    <n v="152566.07"/>
    <m/>
    <m/>
    <n v="152566.07"/>
    <x v="3"/>
    <x v="23"/>
    <s v="Travelling Expenses"/>
    <x v="2"/>
    <s v="PL2350"/>
    <x v="60"/>
    <m/>
    <n v="76121.429999999993"/>
    <m/>
    <m/>
    <n v="76121.429999999993"/>
    <m/>
    <n v="17750.119999999995"/>
    <m/>
    <m/>
    <n v="17750.119999999995"/>
  </r>
  <r>
    <n v="460504"/>
    <x v="205"/>
    <n v="0"/>
    <m/>
    <m/>
    <n v="0"/>
    <x v="3"/>
    <x v="23"/>
    <s v="Travelling Expenses"/>
    <x v="2"/>
    <s v="PL2350"/>
    <x v="60"/>
    <m/>
    <n v="0"/>
    <m/>
    <m/>
    <n v="0"/>
    <m/>
    <n v="0"/>
    <m/>
    <m/>
    <n v="0"/>
  </r>
  <r>
    <n v="460505"/>
    <x v="206"/>
    <n v="33603.71"/>
    <m/>
    <m/>
    <n v="33603.71"/>
    <x v="3"/>
    <x v="23"/>
    <s v="Travelling Expenses"/>
    <x v="2"/>
    <s v="PL2350"/>
    <x v="60"/>
    <m/>
    <n v="15961.91"/>
    <m/>
    <m/>
    <n v="15961.91"/>
    <m/>
    <n v="4717.07"/>
    <m/>
    <m/>
    <n v="4717.07"/>
  </r>
  <r>
    <n v="460506"/>
    <x v="207"/>
    <n v="35980.03"/>
    <m/>
    <m/>
    <n v="35980.03"/>
    <x v="3"/>
    <x v="23"/>
    <s v="Travelling expenses"/>
    <x v="2"/>
    <s v="PL2240"/>
    <x v="60"/>
    <m/>
    <n v="19976.66"/>
    <m/>
    <m/>
    <n v="19976.66"/>
    <m/>
    <n v="1736.75"/>
    <m/>
    <m/>
    <n v="1736.75"/>
  </r>
  <r>
    <n v="460507"/>
    <x v="208"/>
    <n v="19407.7"/>
    <m/>
    <m/>
    <n v="19407.7"/>
    <x v="3"/>
    <x v="23"/>
    <s v="Travelling expenses"/>
    <x v="2"/>
    <s v="PL2240"/>
    <x v="60"/>
    <m/>
    <n v="6785.52"/>
    <m/>
    <m/>
    <n v="6785.52"/>
    <m/>
    <n v="2020.16"/>
    <m/>
    <m/>
    <n v="2020.16"/>
  </r>
  <r>
    <n v="460508"/>
    <x v="209"/>
    <n v="0"/>
    <m/>
    <m/>
    <n v="0"/>
    <x v="3"/>
    <x v="22"/>
    <s v="Advertisement and publicity expenses"/>
    <x v="2"/>
    <m/>
    <x v="49"/>
    <m/>
    <n v="0"/>
    <m/>
    <m/>
    <n v="0"/>
    <m/>
    <n v="0"/>
    <m/>
    <m/>
    <n v="0"/>
  </r>
  <r>
    <n v="460601"/>
    <x v="210"/>
    <n v="250000"/>
    <m/>
    <m/>
    <n v="250000"/>
    <x v="3"/>
    <x v="23"/>
    <s v="Provisions for doubtful debts and Advances (net off bad debt written off)"/>
    <x v="2"/>
    <s v="PL2360"/>
    <x v="61"/>
    <m/>
    <n v="100000"/>
    <m/>
    <m/>
    <n v="100000"/>
    <m/>
    <n v="172186.46000000002"/>
    <m/>
    <m/>
    <n v="172186.46000000002"/>
  </r>
  <r>
    <n v="460701"/>
    <x v="211"/>
    <n v="107669.75"/>
    <m/>
    <m/>
    <n v="107669.75"/>
    <x v="3"/>
    <x v="23"/>
    <s v="Licence fees"/>
    <x v="2"/>
    <s v="PL2370"/>
    <x v="62"/>
    <m/>
    <n v="107738.07999999999"/>
    <m/>
    <m/>
    <n v="107738.07999999999"/>
    <m/>
    <n v="122395.92000000001"/>
    <m/>
    <m/>
    <n v="122395.92000000001"/>
  </r>
  <r>
    <n v="460702"/>
    <x v="212"/>
    <n v="16876.260000000002"/>
    <m/>
    <m/>
    <n v="16876.260000000002"/>
    <x v="3"/>
    <x v="23"/>
    <s v="Legal and Professional Charges (refer note 21 (a))"/>
    <x v="2"/>
    <s v="PL2370"/>
    <x v="63"/>
    <m/>
    <n v="76908.400000000009"/>
    <m/>
    <m/>
    <n v="76908.400000000009"/>
    <m/>
    <n v="64457.97"/>
    <m/>
    <m/>
    <n v="64457.97"/>
  </r>
  <r>
    <n v="460703"/>
    <x v="213"/>
    <n v="0"/>
    <m/>
    <m/>
    <n v="0"/>
    <x v="3"/>
    <x v="23"/>
    <s v="Miscellaneous Expenses"/>
    <x v="2"/>
    <s v="PL2370"/>
    <x v="50"/>
    <m/>
    <n v="0"/>
    <m/>
    <m/>
    <n v="0"/>
    <m/>
    <n v="250"/>
    <m/>
    <m/>
    <n v="250"/>
  </r>
  <r>
    <n v="460704"/>
    <x v="214"/>
    <n v="153132.04999999999"/>
    <m/>
    <m/>
    <n v="153132.04999999999"/>
    <x v="3"/>
    <x v="24"/>
    <s v="Other Finance Charges"/>
    <x v="2"/>
    <s v="PL2370"/>
    <x v="64"/>
    <m/>
    <n v="82931.320000000007"/>
    <m/>
    <m/>
    <n v="82931.320000000007"/>
    <m/>
    <n v="110435.54"/>
    <m/>
    <m/>
    <n v="110435.54"/>
  </r>
  <r>
    <n v="460705"/>
    <x v="215"/>
    <n v="51894.990000000005"/>
    <m/>
    <m/>
    <n v="51894.990000000005"/>
    <x v="3"/>
    <x v="24"/>
    <s v="Other Finance Charges"/>
    <x v="2"/>
    <s v="PL2370"/>
    <x v="64"/>
    <m/>
    <n v="214770.68"/>
    <m/>
    <m/>
    <n v="214770.68"/>
    <m/>
    <n v="13820.22"/>
    <m/>
    <m/>
    <n v="13820.22"/>
  </r>
  <r>
    <n v="460706"/>
    <x v="216"/>
    <n v="82846.34"/>
    <m/>
    <m/>
    <n v="82846.34"/>
    <x v="3"/>
    <x v="23"/>
    <s v="Insurance"/>
    <x v="2"/>
    <s v="PL2370"/>
    <x v="65"/>
    <m/>
    <n v="67094.12"/>
    <m/>
    <m/>
    <n v="67094.12"/>
    <m/>
    <n v="85550.49"/>
    <m/>
    <m/>
    <n v="85550.49"/>
  </r>
  <r>
    <n v="460707"/>
    <x v="217"/>
    <n v="5749.05"/>
    <m/>
    <m/>
    <n v="5749.05"/>
    <x v="3"/>
    <x v="23"/>
    <s v="Vehicle Running and Maintenance Expenses"/>
    <x v="2"/>
    <s v="PL2370"/>
    <x v="58"/>
    <m/>
    <n v="19827.89"/>
    <m/>
    <m/>
    <n v="19827.89"/>
    <m/>
    <n v="10061.68"/>
    <m/>
    <m/>
    <n v="10061.68"/>
  </r>
  <r>
    <n v="460708"/>
    <x v="218"/>
    <n v="42929.17"/>
    <m/>
    <m/>
    <n v="42929.17"/>
    <x v="3"/>
    <x v="23"/>
    <s v="Vehicle Running and Maintenance Expenses"/>
    <x v="2"/>
    <s v="PL2370"/>
    <x v="58"/>
    <m/>
    <n v="35073.64"/>
    <m/>
    <m/>
    <n v="35073.64"/>
    <m/>
    <n v="40986.85"/>
    <m/>
    <m/>
    <n v="40986.85"/>
  </r>
  <r>
    <n v="460709"/>
    <x v="219"/>
    <n v="22242.27"/>
    <m/>
    <m/>
    <n v="22242.27"/>
    <x v="3"/>
    <x v="23"/>
    <s v="Miscellaneous Expenses"/>
    <x v="2"/>
    <s v="PL2370"/>
    <x v="50"/>
    <m/>
    <n v="17443.03"/>
    <m/>
    <m/>
    <n v="17443.03"/>
    <m/>
    <n v="10820.32"/>
    <m/>
    <m/>
    <n v="10820.32"/>
  </r>
  <r>
    <n v="460710"/>
    <x v="220"/>
    <n v="35229.919999999998"/>
    <m/>
    <m/>
    <n v="35229.919999999998"/>
    <x v="3"/>
    <x v="23"/>
    <s v="Miscellaneous Expenses"/>
    <x v="2"/>
    <s v="PL2370"/>
    <x v="50"/>
    <m/>
    <n v="35524.29"/>
    <m/>
    <m/>
    <n v="35524.29"/>
    <m/>
    <n v="12225.99"/>
    <m/>
    <m/>
    <n v="12225.99"/>
  </r>
  <r>
    <n v="460711"/>
    <x v="221"/>
    <n v="199737.13"/>
    <m/>
    <m/>
    <n v="199737.13"/>
    <x v="3"/>
    <x v="23"/>
    <s v="Legal and Professional Charges (refer note 21 (a))"/>
    <x v="2"/>
    <s v="PL2370"/>
    <x v="63"/>
    <m/>
    <n v="93777.05"/>
    <m/>
    <m/>
    <n v="93777.05"/>
    <m/>
    <n v="195003.33"/>
    <m/>
    <m/>
    <n v="195003.33"/>
  </r>
  <r>
    <n v="460713"/>
    <x v="222"/>
    <n v="34720.410000000003"/>
    <m/>
    <m/>
    <n v="34720.410000000003"/>
    <x v="3"/>
    <x v="23"/>
    <s v="Vehicle Running and Maintenance Expenses"/>
    <x v="2"/>
    <s v="PL2370"/>
    <x v="58"/>
    <m/>
    <n v="34828.660000000003"/>
    <m/>
    <m/>
    <n v="34828.660000000003"/>
    <m/>
    <n v="59753.95"/>
    <m/>
    <m/>
    <n v="59753.95"/>
  </r>
  <r>
    <n v="460714"/>
    <x v="223"/>
    <n v="208135.96"/>
    <m/>
    <m/>
    <n v="208135.96"/>
    <x v="3"/>
    <x v="23"/>
    <s v="Legal and Professional Charges (refer note 21 (a))"/>
    <x v="2"/>
    <s v="PL2370"/>
    <x v="63"/>
    <m/>
    <n v="187253.74000000002"/>
    <m/>
    <m/>
    <n v="187253.74000000002"/>
    <m/>
    <n v="126330.41"/>
    <m/>
    <m/>
    <n v="126330.41"/>
  </r>
  <r>
    <n v="460715"/>
    <x v="224"/>
    <n v="4254.16"/>
    <m/>
    <m/>
    <n v="4254.16"/>
    <x v="3"/>
    <x v="23"/>
    <s v="Miscellaneous Expenses"/>
    <x v="2"/>
    <s v="PL2370"/>
    <x v="50"/>
    <m/>
    <n v="2609.96"/>
    <m/>
    <m/>
    <n v="2609.96"/>
    <m/>
    <n v="933.65000000000009"/>
    <m/>
    <m/>
    <n v="933.65000000000009"/>
  </r>
  <r>
    <n v="460801"/>
    <x v="225"/>
    <n v="0"/>
    <m/>
    <m/>
    <n v="0"/>
    <x v="3"/>
    <x v="19"/>
    <s v="Group Resource Income [GRC]"/>
    <x v="2"/>
    <s v="PL2380"/>
    <x v="66"/>
    <m/>
    <n v="-450000"/>
    <m/>
    <m/>
    <n v="-450000"/>
    <m/>
    <n v="-664507"/>
    <m/>
    <m/>
    <n v="-664507"/>
  </r>
  <r>
    <n v="460802"/>
    <x v="226"/>
    <n v="22026"/>
    <m/>
    <m/>
    <n v="22026"/>
    <x v="3"/>
    <x v="23"/>
    <s v="Inter Compnay Other Expenses"/>
    <x v="2"/>
    <s v="PL2390"/>
    <x v="59"/>
    <m/>
    <n v="22026"/>
    <m/>
    <m/>
    <n v="22026"/>
    <m/>
    <n v="22026"/>
    <m/>
    <m/>
    <n v="22026"/>
  </r>
  <r>
    <n v="460803"/>
    <x v="227"/>
    <n v="341101.43"/>
    <m/>
    <m/>
    <n v="341101.43"/>
    <x v="3"/>
    <x v="23"/>
    <s v="Inter Compnay Management Fee (Expenses)"/>
    <x v="2"/>
    <s v="PL3220"/>
    <x v="67"/>
    <m/>
    <n v="213251.42000000004"/>
    <m/>
    <m/>
    <n v="213251.42000000004"/>
    <m/>
    <n v="260623.76"/>
    <m/>
    <m/>
    <n v="260623.76"/>
  </r>
  <r>
    <n v="470101"/>
    <x v="228"/>
    <n v="44502"/>
    <m/>
    <m/>
    <n v="44502"/>
    <x v="3"/>
    <x v="25"/>
    <s v="Depreciation on Tangible Assets"/>
    <x v="2"/>
    <s v="PL2900"/>
    <x v="68"/>
    <m/>
    <n v="38502"/>
    <m/>
    <m/>
    <n v="38502"/>
    <m/>
    <n v="38740.5"/>
    <m/>
    <m/>
    <n v="38740.5"/>
  </r>
  <r>
    <n v="470103"/>
    <x v="229"/>
    <n v="0"/>
    <m/>
    <m/>
    <n v="0"/>
    <x v="3"/>
    <x v="25"/>
    <s v="Depreciation on Tangible Assets"/>
    <x v="2"/>
    <s v="PL2900"/>
    <x v="68"/>
    <m/>
    <n v="0"/>
    <m/>
    <m/>
    <n v="0"/>
    <m/>
    <n v="0"/>
    <m/>
    <m/>
    <n v="0"/>
  </r>
  <r>
    <n v="470104"/>
    <x v="230"/>
    <n v="36225.449999999997"/>
    <m/>
    <m/>
    <n v="36225.449999999997"/>
    <x v="3"/>
    <x v="25"/>
    <s v="Depreciation on Tangible Assets"/>
    <x v="2"/>
    <s v="PL2900"/>
    <x v="68"/>
    <m/>
    <n v="25563.279999999999"/>
    <m/>
    <m/>
    <n v="25563.279999999999"/>
    <m/>
    <n v="16199.689999999999"/>
    <m/>
    <m/>
    <n v="16199.689999999999"/>
  </r>
  <r>
    <n v="470105"/>
    <x v="231"/>
    <n v="162619"/>
    <m/>
    <m/>
    <n v="162619"/>
    <x v="3"/>
    <x v="25"/>
    <s v="Amortisation on Intangible Assets"/>
    <x v="2"/>
    <s v="PL2902"/>
    <x v="69"/>
    <m/>
    <n v="162624"/>
    <m/>
    <m/>
    <n v="162624"/>
    <m/>
    <n v="162592.15"/>
    <m/>
    <m/>
    <n v="162592.15"/>
  </r>
  <r>
    <n v="470106"/>
    <x v="232"/>
    <n v="6623.5"/>
    <m/>
    <m/>
    <n v="6623.5"/>
    <x v="3"/>
    <x v="25"/>
    <s v="Depreciation on Tangible Assets"/>
    <x v="2"/>
    <s v="PL2900"/>
    <x v="68"/>
    <m/>
    <n v="3661"/>
    <m/>
    <m/>
    <n v="3661"/>
    <m/>
    <n v="2532"/>
    <m/>
    <m/>
    <n v="2532"/>
  </r>
  <r>
    <n v="470107"/>
    <x v="233"/>
    <n v="10876.27"/>
    <m/>
    <m/>
    <n v="10876.27"/>
    <x v="3"/>
    <x v="25"/>
    <s v="Depreciation on Tangible Assets"/>
    <x v="2"/>
    <s v="PL2900"/>
    <x v="68"/>
    <m/>
    <n v="81048.800000000003"/>
    <m/>
    <m/>
    <n v="81048.800000000003"/>
    <m/>
    <n v="194675.34"/>
    <m/>
    <m/>
    <n v="194675.34"/>
  </r>
  <r>
    <n v="470108"/>
    <x v="234"/>
    <n v="0"/>
    <m/>
    <m/>
    <n v="0"/>
    <x v="3"/>
    <x v="25"/>
    <s v="Amortisation on Intangible Assets"/>
    <x v="2"/>
    <s v="PL2900"/>
    <x v="69"/>
    <m/>
    <n v="0"/>
    <m/>
    <m/>
    <n v="0"/>
    <m/>
    <n v="0"/>
    <m/>
    <m/>
    <n v="0"/>
  </r>
  <r>
    <n v="470109"/>
    <x v="235"/>
    <n v="439890"/>
    <m/>
    <m/>
    <n v="439890"/>
    <x v="3"/>
    <x v="25"/>
    <s v="ROU Assets Depreciation"/>
    <x v="2"/>
    <s v="PL2720"/>
    <x v="70"/>
    <m/>
    <n v="429420"/>
    <m/>
    <m/>
    <n v="429420"/>
    <m/>
    <n v="588141.1"/>
    <m/>
    <m/>
    <n v="588141.1"/>
  </r>
  <r>
    <n v="480101"/>
    <x v="236"/>
    <n v="1154272.51"/>
    <m/>
    <m/>
    <n v="1154272.51"/>
    <x v="3"/>
    <x v="24"/>
    <s v="Inter Company Interest expenses"/>
    <x v="2"/>
    <s v="PL3625"/>
    <x v="71"/>
    <m/>
    <n v="599938.93999999994"/>
    <m/>
    <m/>
    <n v="599938.93999999994"/>
    <m/>
    <n v="187156.09999999998"/>
    <m/>
    <m/>
    <n v="187156.09999999998"/>
  </r>
  <r>
    <n v="480102"/>
    <x v="237"/>
    <n v="1235697.3600000001"/>
    <m/>
    <m/>
    <n v="1235697.3600000001"/>
    <x v="3"/>
    <x v="24"/>
    <s v="Other Finance Charges"/>
    <x v="2"/>
    <s v="PL3620"/>
    <x v="64"/>
    <m/>
    <n v="771796.77"/>
    <m/>
    <m/>
    <n v="771796.77"/>
    <m/>
    <n v="651514.64"/>
    <m/>
    <m/>
    <n v="651514.64"/>
  </r>
  <r>
    <n v="480103"/>
    <x v="238"/>
    <n v="56037.279999999999"/>
    <m/>
    <m/>
    <n v="56037.279999999999"/>
    <x v="3"/>
    <x v="24"/>
    <s v="Other Finance Charges"/>
    <x v="2"/>
    <s v="PL3620"/>
    <x v="64"/>
    <m/>
    <n v="99077.920000000013"/>
    <m/>
    <m/>
    <n v="99077.920000000013"/>
    <m/>
    <n v="134209.02000000002"/>
    <m/>
    <m/>
    <n v="134209.02000000002"/>
  </r>
  <r>
    <n v="480104"/>
    <x v="239"/>
    <n v="22358"/>
    <m/>
    <m/>
    <n v="22358"/>
    <x v="3"/>
    <x v="24"/>
    <s v="Interest on ROU Liabilities (IFRS 16/IND AS 116)"/>
    <x v="2"/>
    <s v="PL3650"/>
    <x v="72"/>
    <m/>
    <n v="14338"/>
    <m/>
    <m/>
    <n v="14338"/>
    <m/>
    <n v="36305"/>
    <m/>
    <m/>
    <n v="36305"/>
  </r>
  <r>
    <n v="480201"/>
    <x v="240"/>
    <n v="0"/>
    <m/>
    <m/>
    <n v="0"/>
    <x v="3"/>
    <x v="19"/>
    <s v="-On Others"/>
    <x v="2"/>
    <s v="PL3615"/>
    <x v="73"/>
    <m/>
    <n v="0"/>
    <m/>
    <m/>
    <n v="0"/>
    <m/>
    <n v="-7932.81"/>
    <m/>
    <m/>
    <n v="-7932.81"/>
  </r>
  <r>
    <n v="480202"/>
    <x v="241"/>
    <n v="-397.54999999999995"/>
    <m/>
    <m/>
    <n v="-397.54999999999995"/>
    <x v="3"/>
    <x v="19"/>
    <s v="-On Others"/>
    <x v="2"/>
    <s v="PL3610"/>
    <x v="73"/>
    <m/>
    <n v="-1473.75"/>
    <m/>
    <m/>
    <n v="-1473.75"/>
    <m/>
    <n v="-1117.9000000000001"/>
    <m/>
    <m/>
    <n v="-1117.9000000000001"/>
  </r>
  <r>
    <n v="480301"/>
    <x v="242"/>
    <n v="-93651.03"/>
    <m/>
    <m/>
    <n v="-93651.03"/>
    <x v="3"/>
    <x v="19"/>
    <s v="Exchange gain other than in the normal course of business as an authorised foreign exchange dealer"/>
    <x v="2"/>
    <s v="PL3510"/>
    <x v="41"/>
    <m/>
    <n v="-11393.25"/>
    <m/>
    <m/>
    <n v="-11393.25"/>
    <m/>
    <n v="-3223.1699999999996"/>
    <m/>
    <m/>
    <n v="-3223.1699999999996"/>
  </r>
  <r>
    <n v="490101"/>
    <x v="243"/>
    <n v="0"/>
    <m/>
    <m/>
    <n v="0"/>
    <x v="3"/>
    <x v="23"/>
    <s v="Miscellaneous Expenses"/>
    <x v="2"/>
    <s v="PL2890"/>
    <x v="50"/>
    <m/>
    <n v="0"/>
    <m/>
    <m/>
    <n v="0"/>
    <m/>
    <n v="0"/>
    <m/>
    <m/>
    <n v="0"/>
  </r>
  <r>
    <n v="460716"/>
    <x v="244"/>
    <n v="1119380.3"/>
    <m/>
    <m/>
    <n v="1119380.3"/>
    <x v="3"/>
    <x v="23"/>
    <s v="Miscellaneous Expenses"/>
    <x v="2"/>
    <s v="PL2370"/>
    <x v="50"/>
    <m/>
    <n v="517890.01"/>
    <m/>
    <m/>
    <n v="517890.01"/>
    <m/>
    <n v="98646.1"/>
    <m/>
    <m/>
    <n v="98646.1"/>
  </r>
  <r>
    <m/>
    <x v="145"/>
    <m/>
    <m/>
    <m/>
    <m/>
    <x v="2"/>
    <x v="15"/>
    <m/>
    <x v="1"/>
    <m/>
    <x v="74"/>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8" minRefreshableVersion="3" itemPrintTitles="1" createdVersion="6" indent="0" outline="1" outlineData="1" multipleFieldFilters="0">
  <location ref="J3:K142" firstHeaderRow="1" firstDataRow="1" firstDataCol="1" rowPageCount="1" colPageCount="1"/>
  <pivotFields count="22">
    <pivotField showAll="0"/>
    <pivotField axis="axisRow" showAll="0">
      <items count="246">
        <item x="127"/>
        <item x="143"/>
        <item x="115"/>
        <item x="104"/>
        <item x="109"/>
        <item x="108"/>
        <item x="144"/>
        <item x="140"/>
        <item x="142"/>
        <item x="15"/>
        <item x="139"/>
        <item x="79"/>
        <item x="78"/>
        <item x="244"/>
        <item x="172"/>
        <item x="235"/>
        <item x="239"/>
        <item x="161"/>
        <item x="107"/>
        <item x="126"/>
        <item x="111"/>
        <item x="131"/>
        <item x="20"/>
        <item x="110"/>
        <item x="130"/>
        <item x="103"/>
        <item x="106"/>
        <item x="105"/>
        <item x="112"/>
        <item x="114"/>
        <item x="101"/>
        <item x="27"/>
        <item x="26"/>
        <item x="119"/>
        <item x="120"/>
        <item x="129"/>
        <item x="116"/>
        <item x="102"/>
        <item x="24"/>
        <item x="67"/>
        <item x="71"/>
        <item x="69"/>
        <item x="77"/>
        <item x="75"/>
        <item x="65"/>
        <item x="35"/>
        <item x="173"/>
        <item x="163"/>
        <item x="203"/>
        <item x="213"/>
        <item x="46"/>
        <item x="122"/>
        <item x="33"/>
        <item x="39"/>
        <item x="55"/>
        <item x="48"/>
        <item x="134"/>
        <item x="223"/>
        <item x="52"/>
        <item x="210"/>
        <item x="0"/>
        <item x="214"/>
        <item x="175"/>
        <item x="174"/>
        <item x="3"/>
        <item x="243"/>
        <item x="226"/>
        <item x="9"/>
        <item x="10"/>
        <item x="224"/>
        <item x="182"/>
        <item x="177"/>
        <item x="178"/>
        <item x="238"/>
        <item x="159"/>
        <item x="17"/>
        <item x="92"/>
        <item x="215"/>
        <item x="96"/>
        <item x="36"/>
        <item x="22"/>
        <item x="232"/>
        <item x="233"/>
        <item x="230"/>
        <item x="234"/>
        <item x="231"/>
        <item x="229"/>
        <item x="228"/>
        <item x="58"/>
        <item x="59"/>
        <item x="154"/>
        <item x="54"/>
        <item x="31"/>
        <item x="16"/>
        <item x="47"/>
        <item x="82"/>
        <item x="168"/>
        <item x="219"/>
        <item x="72"/>
        <item x="183"/>
        <item x="80"/>
        <item x="117"/>
        <item x="156"/>
        <item x="152"/>
        <item x="162"/>
        <item x="133"/>
        <item x="123"/>
        <item x="56"/>
        <item x="204"/>
        <item x="97"/>
        <item x="98"/>
        <item x="85"/>
        <item x="151"/>
        <item x="225"/>
        <item x="216"/>
        <item x="38"/>
        <item x="237"/>
        <item x="236"/>
        <item x="240"/>
        <item x="241"/>
        <item x="196"/>
        <item x="199"/>
        <item x="132"/>
        <item x="37"/>
        <item x="227"/>
        <item x="41"/>
        <item x="50"/>
        <item x="49"/>
        <item x="40"/>
        <item x="137"/>
        <item x="53"/>
        <item x="212"/>
        <item x="81"/>
        <item x="135"/>
        <item x="128"/>
        <item x="189"/>
        <item x="45"/>
        <item x="64"/>
        <item x="217"/>
        <item x="194"/>
        <item x="11"/>
        <item x="195"/>
        <item x="136"/>
        <item x="242"/>
        <item x="32"/>
        <item x="19"/>
        <item x="89"/>
        <item x="88"/>
        <item x="94"/>
        <item x="93"/>
        <item x="91"/>
        <item x="187"/>
        <item x="68"/>
        <item x="70"/>
        <item x="66"/>
        <item x="193"/>
        <item x="191"/>
        <item x="190"/>
        <item x="192"/>
        <item x="121"/>
        <item x="201"/>
        <item x="200"/>
        <item x="34"/>
        <item x="153"/>
        <item x="157"/>
        <item x="181"/>
        <item x="170"/>
        <item x="218"/>
        <item x="42"/>
        <item x="155"/>
        <item x="197"/>
        <item x="198"/>
        <item x="2"/>
        <item x="205"/>
        <item x="4"/>
        <item x="188"/>
        <item x="158"/>
        <item x="43"/>
        <item x="76"/>
        <item x="180"/>
        <item x="184"/>
        <item x="73"/>
        <item x="141"/>
        <item x="87"/>
        <item x="60"/>
        <item x="25"/>
        <item x="1"/>
        <item x="84"/>
        <item x="44"/>
        <item x="207"/>
        <item x="208"/>
        <item x="185"/>
        <item x="186"/>
        <item x="179"/>
        <item x="206"/>
        <item x="148"/>
        <item x="118"/>
        <item x="7"/>
        <item x="86"/>
        <item x="62"/>
        <item x="61"/>
        <item x="125"/>
        <item x="113"/>
        <item x="63"/>
        <item x="30"/>
        <item x="8"/>
        <item x="160"/>
        <item x="150"/>
        <item x="149"/>
        <item x="74"/>
        <item x="221"/>
        <item x="166"/>
        <item x="28"/>
        <item x="5"/>
        <item x="165"/>
        <item x="169"/>
        <item x="13"/>
        <item x="14"/>
        <item x="124"/>
        <item x="176"/>
        <item x="220"/>
        <item x="90"/>
        <item x="171"/>
        <item x="57"/>
        <item x="95"/>
        <item x="21"/>
        <item x="211"/>
        <item x="202"/>
        <item x="146"/>
        <item x="147"/>
        <item x="138"/>
        <item x="6"/>
        <item x="12"/>
        <item x="167"/>
        <item x="18"/>
        <item x="83"/>
        <item x="164"/>
        <item x="100"/>
        <item x="99"/>
        <item x="23"/>
        <item x="222"/>
        <item x="29"/>
        <item x="209"/>
        <item x="51"/>
        <item x="145"/>
        <item t="default"/>
      </items>
    </pivotField>
    <pivotField showAll="0"/>
    <pivotField showAll="0"/>
    <pivotField showAll="0"/>
    <pivotField showAll="0"/>
    <pivotField axis="axisRow" showAll="0">
      <items count="116">
        <item x="0"/>
        <item x="1"/>
        <item x="3"/>
        <item x="2"/>
        <item m="1" x="60"/>
        <item m="1" x="100"/>
        <item m="1" x="45"/>
        <item m="1" x="104"/>
        <item m="1" x="4"/>
        <item m="1" x="76"/>
        <item m="1" x="34"/>
        <item m="1" x="99"/>
        <item m="1" x="13"/>
        <item m="1" x="94"/>
        <item m="1" x="61"/>
        <item m="1" x="53"/>
        <item m="1" x="40"/>
        <item m="1" x="33"/>
        <item m="1" x="19"/>
        <item m="1" x="81"/>
        <item m="1" x="64"/>
        <item m="1" x="92"/>
        <item m="1" x="7"/>
        <item m="1" x="102"/>
        <item m="1" x="17"/>
        <item m="1" x="22"/>
        <item m="1" x="108"/>
        <item m="1" x="38"/>
        <item m="1" x="30"/>
        <item m="1" x="56"/>
        <item m="1" x="15"/>
        <item m="1" x="68"/>
        <item m="1" x="29"/>
        <item m="1" x="93"/>
        <item m="1" x="87"/>
        <item m="1" x="16"/>
        <item m="1" x="58"/>
        <item m="1" x="109"/>
        <item m="1" x="95"/>
        <item m="1" x="18"/>
        <item m="1" x="86"/>
        <item m="1" x="111"/>
        <item m="1" x="8"/>
        <item m="1" x="71"/>
        <item m="1" x="49"/>
        <item m="1" x="63"/>
        <item m="1" x="62"/>
        <item m="1" x="12"/>
        <item m="1" x="41"/>
        <item m="1" x="21"/>
        <item m="1" x="25"/>
        <item m="1" x="65"/>
        <item m="1" x="46"/>
        <item m="1" x="14"/>
        <item m="1" x="36"/>
        <item m="1" x="23"/>
        <item m="1" x="42"/>
        <item m="1" x="47"/>
        <item m="1" x="39"/>
        <item m="1" x="90"/>
        <item m="1" x="69"/>
        <item m="1" x="105"/>
        <item m="1" x="6"/>
        <item m="1" x="78"/>
        <item m="1" x="97"/>
        <item m="1" x="70"/>
        <item m="1" x="20"/>
        <item m="1" x="43"/>
        <item m="1" x="83"/>
        <item m="1" x="88"/>
        <item m="1" x="96"/>
        <item m="1" x="114"/>
        <item m="1" x="106"/>
        <item m="1" x="52"/>
        <item m="1" x="107"/>
        <item m="1" x="113"/>
        <item m="1" x="35"/>
        <item m="1" x="54"/>
        <item m="1" x="77"/>
        <item m="1" x="73"/>
        <item m="1" x="79"/>
        <item m="1" x="59"/>
        <item m="1" x="9"/>
        <item m="1" x="51"/>
        <item m="1" x="74"/>
        <item m="1" x="67"/>
        <item m="1" x="98"/>
        <item m="1" x="37"/>
        <item m="1" x="110"/>
        <item m="1" x="48"/>
        <item m="1" x="44"/>
        <item m="1" x="57"/>
        <item m="1" x="10"/>
        <item m="1" x="103"/>
        <item m="1" x="27"/>
        <item m="1" x="75"/>
        <item m="1" x="5"/>
        <item m="1" x="31"/>
        <item m="1" x="66"/>
        <item m="1" x="55"/>
        <item m="1" x="32"/>
        <item m="1" x="82"/>
        <item m="1" x="11"/>
        <item m="1" x="91"/>
        <item m="1" x="24"/>
        <item m="1" x="112"/>
        <item m="1" x="101"/>
        <item m="1" x="85"/>
        <item m="1" x="89"/>
        <item m="1" x="28"/>
        <item m="1" x="84"/>
        <item m="1" x="50"/>
        <item m="1" x="80"/>
        <item m="1" x="72"/>
        <item m="1" x="26"/>
        <item t="default"/>
      </items>
    </pivotField>
    <pivotField axis="axisRow" showAll="0">
      <items count="79">
        <item x="7"/>
        <item x="4"/>
        <item x="3"/>
        <item x="1"/>
        <item x="2"/>
        <item x="8"/>
        <item x="5"/>
        <item x="22"/>
        <item x="20"/>
        <item x="25"/>
        <item x="21"/>
        <item x="14"/>
        <item x="13"/>
        <item x="16"/>
        <item x="24"/>
        <item x="9"/>
        <item x="0"/>
        <item x="6"/>
        <item x="23"/>
        <item x="19"/>
        <item x="11"/>
        <item x="10"/>
        <item x="17"/>
        <item x="18"/>
        <item x="12"/>
        <item x="15"/>
        <item m="1" x="53"/>
        <item m="1" x="31"/>
        <item m="1" x="26"/>
        <item m="1" x="35"/>
        <item m="1" x="77"/>
        <item m="1" x="50"/>
        <item m="1" x="64"/>
        <item m="1" x="33"/>
        <item m="1" x="66"/>
        <item m="1" x="27"/>
        <item m="1" x="30"/>
        <item m="1" x="68"/>
        <item m="1" x="39"/>
        <item m="1" x="71"/>
        <item m="1" x="70"/>
        <item m="1" x="55"/>
        <item m="1" x="28"/>
        <item m="1" x="34"/>
        <item m="1" x="49"/>
        <item m="1" x="57"/>
        <item m="1" x="73"/>
        <item m="1" x="37"/>
        <item m="1" x="42"/>
        <item m="1" x="45"/>
        <item m="1" x="52"/>
        <item m="1" x="54"/>
        <item m="1" x="38"/>
        <item m="1" x="47"/>
        <item m="1" x="75"/>
        <item m="1" x="58"/>
        <item m="1" x="76"/>
        <item m="1" x="36"/>
        <item m="1" x="60"/>
        <item m="1" x="43"/>
        <item m="1" x="56"/>
        <item m="1" x="74"/>
        <item m="1" x="62"/>
        <item m="1" x="44"/>
        <item m="1" x="48"/>
        <item m="1" x="63"/>
        <item m="1" x="69"/>
        <item m="1" x="51"/>
        <item m="1" x="67"/>
        <item m="1" x="41"/>
        <item m="1" x="29"/>
        <item m="1" x="46"/>
        <item m="1" x="61"/>
        <item m="1" x="65"/>
        <item m="1" x="40"/>
        <item m="1" x="32"/>
        <item m="1" x="72"/>
        <item m="1" x="59"/>
        <item t="default"/>
      </items>
    </pivotField>
    <pivotField showAll="0"/>
    <pivotField axis="axisPage" multipleItemSelectionAllowed="1" showAll="0">
      <items count="4">
        <item h="1" x="0"/>
        <item x="2"/>
        <item h="1" x="1"/>
        <item t="default"/>
      </items>
    </pivotField>
    <pivotField showAll="0"/>
    <pivotField axis="axisRow" showAll="0">
      <items count="76">
        <item x="36"/>
        <item x="5"/>
        <item x="32"/>
        <item x="31"/>
        <item x="4"/>
        <item x="3"/>
        <item x="8"/>
        <item x="7"/>
        <item x="1"/>
        <item x="6"/>
        <item x="30"/>
        <item x="29"/>
        <item x="2"/>
        <item x="34"/>
        <item x="33"/>
        <item x="17"/>
        <item x="12"/>
        <item x="9"/>
        <item x="16"/>
        <item x="49"/>
        <item x="44"/>
        <item x="69"/>
        <item x="68"/>
        <item x="70"/>
        <item x="46"/>
        <item x="45"/>
        <item x="48"/>
        <item x="47"/>
        <item x="35"/>
        <item x="28"/>
        <item x="27"/>
        <item x="37"/>
        <item x="71"/>
        <item x="72"/>
        <item x="64"/>
        <item x="18"/>
        <item x="20"/>
        <item x="19"/>
        <item x="13"/>
        <item x="14"/>
        <item x="0"/>
        <item x="15"/>
        <item x="10"/>
        <item x="11"/>
        <item x="52"/>
        <item x="56"/>
        <item x="65"/>
        <item x="67"/>
        <item x="59"/>
        <item x="63"/>
        <item x="62"/>
        <item x="50"/>
        <item x="51"/>
        <item x="61"/>
        <item x="55"/>
        <item x="57"/>
        <item x="53"/>
        <item x="54"/>
        <item x="60"/>
        <item x="58"/>
        <item x="41"/>
        <item x="66"/>
        <item x="42"/>
        <item x="73"/>
        <item x="43"/>
        <item x="25"/>
        <item x="24"/>
        <item x="23"/>
        <item x="22"/>
        <item x="21"/>
        <item x="38"/>
        <item x="39"/>
        <item x="40"/>
        <item x="26"/>
        <item x="74"/>
        <item t="default"/>
      </items>
    </pivotField>
    <pivotField showAll="0"/>
    <pivotField showAll="0"/>
    <pivotField showAll="0"/>
    <pivotField showAll="0"/>
    <pivotField dataField="1" showAll="0"/>
    <pivotField showAll="0"/>
    <pivotField showAll="0"/>
    <pivotField showAll="0"/>
    <pivotField showAll="0"/>
    <pivotField showAll="0"/>
  </pivotFields>
  <rowFields count="4">
    <field x="6"/>
    <field x="7"/>
    <field x="11"/>
    <field x="1"/>
  </rowFields>
  <rowItems count="139">
    <i>
      <x v="2"/>
    </i>
    <i r="1">
      <x v="7"/>
    </i>
    <i r="2">
      <x v="19"/>
    </i>
    <i r="3">
      <x v="46"/>
    </i>
    <i r="3">
      <x v="63"/>
    </i>
    <i r="3">
      <x v="99"/>
    </i>
    <i r="3">
      <x v="165"/>
    </i>
    <i r="3">
      <x v="179"/>
    </i>
    <i r="3">
      <x v="191"/>
    </i>
    <i r="3">
      <x v="192"/>
    </i>
    <i r="3">
      <x v="193"/>
    </i>
    <i r="3">
      <x v="219"/>
    </i>
    <i r="3">
      <x v="242"/>
    </i>
    <i r="1">
      <x v="8"/>
    </i>
    <i r="2">
      <x v="20"/>
    </i>
    <i r="3">
      <x v="74"/>
    </i>
    <i r="1">
      <x v="9"/>
    </i>
    <i r="2">
      <x v="21"/>
    </i>
    <i r="3">
      <x v="84"/>
    </i>
    <i r="3">
      <x v="85"/>
    </i>
    <i r="2">
      <x v="22"/>
    </i>
    <i r="3">
      <x v="81"/>
    </i>
    <i r="3">
      <x v="82"/>
    </i>
    <i r="3">
      <x v="83"/>
    </i>
    <i r="3">
      <x v="86"/>
    </i>
    <i r="3">
      <x v="87"/>
    </i>
    <i r="2">
      <x v="23"/>
    </i>
    <i r="3">
      <x v="15"/>
    </i>
    <i r="1">
      <x v="10"/>
    </i>
    <i r="2">
      <x v="24"/>
    </i>
    <i r="3">
      <x v="104"/>
    </i>
    <i r="2">
      <x v="25"/>
    </i>
    <i r="3">
      <x v="17"/>
    </i>
    <i r="3">
      <x v="206"/>
    </i>
    <i r="3">
      <x v="211"/>
    </i>
    <i r="3">
      <x v="236"/>
    </i>
    <i r="2">
      <x v="26"/>
    </i>
    <i r="3">
      <x v="96"/>
    </i>
    <i r="3">
      <x v="215"/>
    </i>
    <i r="2">
      <x v="27"/>
    </i>
    <i r="3">
      <x v="14"/>
    </i>
    <i r="3">
      <x v="47"/>
    </i>
    <i r="3">
      <x v="166"/>
    </i>
    <i r="3">
      <x v="214"/>
    </i>
    <i r="3">
      <x v="222"/>
    </i>
    <i r="3">
      <x v="233"/>
    </i>
    <i r="1">
      <x v="14"/>
    </i>
    <i r="2">
      <x v="32"/>
    </i>
    <i r="3">
      <x v="117"/>
    </i>
    <i r="2">
      <x v="33"/>
    </i>
    <i r="3">
      <x v="16"/>
    </i>
    <i r="2">
      <x v="34"/>
    </i>
    <i r="3">
      <x v="61"/>
    </i>
    <i r="3">
      <x v="73"/>
    </i>
    <i r="3">
      <x v="77"/>
    </i>
    <i r="3">
      <x v="116"/>
    </i>
    <i r="1">
      <x v="18"/>
    </i>
    <i r="2">
      <x v="44"/>
    </i>
    <i r="3">
      <x v="151"/>
    </i>
    <i r="2">
      <x v="45"/>
    </i>
    <i r="3">
      <x v="158"/>
    </i>
    <i r="2">
      <x v="46"/>
    </i>
    <i r="3">
      <x v="114"/>
    </i>
    <i r="2">
      <x v="47"/>
    </i>
    <i r="3">
      <x v="124"/>
    </i>
    <i r="2">
      <x v="48"/>
    </i>
    <i r="3">
      <x v="66"/>
    </i>
    <i r="3">
      <x v="171"/>
    </i>
    <i r="2">
      <x v="49"/>
    </i>
    <i r="3">
      <x v="57"/>
    </i>
    <i r="3">
      <x v="131"/>
    </i>
    <i r="3">
      <x v="210"/>
    </i>
    <i r="2">
      <x v="50"/>
    </i>
    <i r="3">
      <x v="226"/>
    </i>
    <i r="2">
      <x v="51"/>
    </i>
    <i r="3">
      <x v="13"/>
    </i>
    <i r="3">
      <x v="49"/>
    </i>
    <i r="3">
      <x v="65"/>
    </i>
    <i r="3">
      <x v="69"/>
    </i>
    <i r="3">
      <x v="72"/>
    </i>
    <i r="3">
      <x v="97"/>
    </i>
    <i r="3">
      <x v="121"/>
    </i>
    <i r="3">
      <x v="161"/>
    </i>
    <i r="3">
      <x v="170"/>
    </i>
    <i r="3">
      <x v="180"/>
    </i>
    <i r="3">
      <x v="220"/>
    </i>
    <i r="2">
      <x v="52"/>
    </i>
    <i r="3">
      <x v="70"/>
    </i>
    <i r="3">
      <x v="175"/>
    </i>
    <i r="2">
      <x v="53"/>
    </i>
    <i r="3">
      <x v="59"/>
    </i>
    <i r="2">
      <x v="54"/>
    </i>
    <i r="3">
      <x v="156"/>
    </i>
    <i r="2">
      <x v="55"/>
    </i>
    <i r="3">
      <x v="120"/>
    </i>
    <i r="3">
      <x v="141"/>
    </i>
    <i r="3">
      <x v="155"/>
    </i>
    <i r="3">
      <x v="160"/>
    </i>
    <i r="2">
      <x v="56"/>
    </i>
    <i r="3">
      <x v="135"/>
    </i>
    <i r="2">
      <x v="57"/>
    </i>
    <i r="3">
      <x v="157"/>
    </i>
    <i r="2">
      <x v="58"/>
    </i>
    <i r="3">
      <x v="48"/>
    </i>
    <i r="3">
      <x v="108"/>
    </i>
    <i r="3">
      <x v="173"/>
    </i>
    <i r="3">
      <x v="189"/>
    </i>
    <i r="3">
      <x v="190"/>
    </i>
    <i r="3">
      <x v="194"/>
    </i>
    <i r="3">
      <x v="227"/>
    </i>
    <i r="2">
      <x v="59"/>
    </i>
    <i r="3">
      <x v="138"/>
    </i>
    <i r="3">
      <x v="139"/>
    </i>
    <i r="3">
      <x v="167"/>
    </i>
    <i r="3">
      <x v="240"/>
    </i>
    <i r="1">
      <x v="19"/>
    </i>
    <i r="2">
      <x v="60"/>
    </i>
    <i r="3">
      <x v="103"/>
    </i>
    <i r="3">
      <x v="143"/>
    </i>
    <i r="2">
      <x v="61"/>
    </i>
    <i r="3">
      <x v="113"/>
    </i>
    <i r="2">
      <x v="62"/>
    </i>
    <i r="3">
      <x v="62"/>
    </i>
    <i r="3">
      <x v="71"/>
    </i>
    <i r="3">
      <x v="163"/>
    </i>
    <i r="3">
      <x v="164"/>
    </i>
    <i r="2">
      <x v="63"/>
    </i>
    <i r="3">
      <x v="118"/>
    </i>
    <i r="3">
      <x v="119"/>
    </i>
    <i r="2">
      <x v="64"/>
    </i>
    <i r="3">
      <x v="102"/>
    </i>
    <i r="1">
      <x v="23"/>
    </i>
    <i r="2">
      <x v="72"/>
    </i>
    <i r="3">
      <x v="90"/>
    </i>
    <i r="3">
      <x v="112"/>
    </i>
    <i r="3">
      <x v="169"/>
    </i>
    <i r="3">
      <x v="176"/>
    </i>
    <i r="3">
      <x v="207"/>
    </i>
    <i t="grand">
      <x/>
    </i>
  </rowItems>
  <colItems count="1">
    <i/>
  </colItems>
  <pageFields count="1">
    <pageField fld="9" hier="-1"/>
  </pageFields>
  <dataFields count="1">
    <dataField name="Sum of Adjusted Amounts (31.03.22)" fld="16" baseField="0" baseItem="0"/>
  </dataFields>
  <formats count="11">
    <format dxfId="44">
      <pivotArea outline="0" collapsedLevelsAreSubtotals="1" fieldPosition="0"/>
    </format>
    <format dxfId="43">
      <pivotArea dataOnly="0" labelOnly="1" outline="0" fieldPosition="0">
        <references count="1">
          <reference field="9" count="0"/>
        </references>
      </pivotArea>
    </format>
    <format dxfId="42">
      <pivotArea dataOnly="0" labelOnly="1" outline="0" fieldPosition="0">
        <references count="1">
          <reference field="4294967294" count="1">
            <x v="0"/>
          </reference>
        </references>
      </pivotArea>
    </format>
    <format dxfId="41">
      <pivotArea dataOnly="0" labelOnly="1" outline="0" fieldPosition="0">
        <references count="1">
          <reference field="4294967294" count="1">
            <x v="0"/>
          </reference>
        </references>
      </pivotArea>
    </format>
    <format dxfId="40">
      <pivotArea dataOnly="0" labelOnly="1" outline="0" fieldPosition="0">
        <references count="1">
          <reference field="4294967294" count="1">
            <x v="0"/>
          </reference>
        </references>
      </pivotArea>
    </format>
    <format dxfId="39">
      <pivotArea field="6" type="button" dataOnly="0" labelOnly="1" outline="0" axis="axisRow" fieldPosition="0"/>
    </format>
    <format dxfId="38">
      <pivotArea dataOnly="0" labelOnly="1" outline="0" axis="axisValues" fieldPosition="0"/>
    </format>
    <format dxfId="37">
      <pivotArea field="6" type="button" dataOnly="0" labelOnly="1" outline="0" axis="axisRow" fieldPosition="0"/>
    </format>
    <format dxfId="36">
      <pivotArea dataOnly="0" labelOnly="1" outline="0" axis="axisValues" fieldPosition="0"/>
    </format>
    <format dxfId="35">
      <pivotArea field="6" type="button" dataOnly="0" labelOnly="1" outline="0" axis="axisRow" fieldPosition="0"/>
    </format>
    <format dxfId="3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2" cacheId="0" applyNumberFormats="0" applyBorderFormats="0" applyFontFormats="0" applyPatternFormats="0" applyAlignmentFormats="0" applyWidthHeightFormats="1" dataCaption="Values" updatedVersion="8" minRefreshableVersion="3" itemPrintTitles="1" createdVersion="6" indent="0" outline="1" outlineData="1" multipleFieldFilters="0">
  <location ref="C3:D111" firstHeaderRow="1" firstDataRow="1" firstDataCol="1" rowPageCount="1" colPageCount="1"/>
  <pivotFields count="22">
    <pivotField showAll="0"/>
    <pivotField showAll="0"/>
    <pivotField showAll="0"/>
    <pivotField showAll="0"/>
    <pivotField showAll="0"/>
    <pivotField showAll="0"/>
    <pivotField axis="axisRow" showAll="0">
      <items count="116">
        <item x="0"/>
        <item x="1"/>
        <item x="3"/>
        <item x="2"/>
        <item m="1" x="60"/>
        <item m="1" x="100"/>
        <item m="1" x="45"/>
        <item m="1" x="104"/>
        <item m="1" x="4"/>
        <item m="1" x="76"/>
        <item m="1" x="34"/>
        <item m="1" x="99"/>
        <item m="1" x="13"/>
        <item m="1" x="94"/>
        <item m="1" x="61"/>
        <item m="1" x="53"/>
        <item m="1" x="40"/>
        <item m="1" x="33"/>
        <item m="1" x="19"/>
        <item m="1" x="81"/>
        <item m="1" x="64"/>
        <item m="1" x="92"/>
        <item m="1" x="7"/>
        <item m="1" x="102"/>
        <item m="1" x="17"/>
        <item m="1" x="22"/>
        <item m="1" x="108"/>
        <item m="1" x="38"/>
        <item m="1" x="30"/>
        <item m="1" x="56"/>
        <item m="1" x="15"/>
        <item m="1" x="68"/>
        <item m="1" x="29"/>
        <item m="1" x="93"/>
        <item m="1" x="87"/>
        <item m="1" x="16"/>
        <item m="1" x="58"/>
        <item m="1" x="109"/>
        <item m="1" x="95"/>
        <item m="1" x="18"/>
        <item m="1" x="86"/>
        <item m="1" x="111"/>
        <item m="1" x="8"/>
        <item m="1" x="71"/>
        <item m="1" x="49"/>
        <item m="1" x="63"/>
        <item m="1" x="62"/>
        <item m="1" x="12"/>
        <item m="1" x="41"/>
        <item m="1" x="21"/>
        <item m="1" x="25"/>
        <item m="1" x="65"/>
        <item m="1" x="46"/>
        <item m="1" x="14"/>
        <item m="1" x="36"/>
        <item m="1" x="23"/>
        <item m="1" x="42"/>
        <item m="1" x="47"/>
        <item m="1" x="39"/>
        <item m="1" x="90"/>
        <item m="1" x="69"/>
        <item m="1" x="105"/>
        <item m="1" x="6"/>
        <item m="1" x="78"/>
        <item m="1" x="97"/>
        <item m="1" x="70"/>
        <item m="1" x="20"/>
        <item m="1" x="43"/>
        <item m="1" x="83"/>
        <item m="1" x="88"/>
        <item m="1" x="96"/>
        <item m="1" x="114"/>
        <item m="1" x="106"/>
        <item m="1" x="52"/>
        <item m="1" x="107"/>
        <item m="1" x="113"/>
        <item m="1" x="35"/>
        <item m="1" x="54"/>
        <item m="1" x="77"/>
        <item m="1" x="73"/>
        <item m="1" x="79"/>
        <item m="1" x="59"/>
        <item m="1" x="9"/>
        <item m="1" x="51"/>
        <item m="1" x="74"/>
        <item m="1" x="67"/>
        <item m="1" x="98"/>
        <item m="1" x="37"/>
        <item m="1" x="110"/>
        <item m="1" x="48"/>
        <item m="1" x="44"/>
        <item m="1" x="57"/>
        <item m="1" x="10"/>
        <item m="1" x="103"/>
        <item m="1" x="27"/>
        <item m="1" x="75"/>
        <item m="1" x="5"/>
        <item m="1" x="31"/>
        <item m="1" x="66"/>
        <item m="1" x="55"/>
        <item m="1" x="32"/>
        <item m="1" x="82"/>
        <item m="1" x="11"/>
        <item m="1" x="91"/>
        <item m="1" x="24"/>
        <item m="1" x="112"/>
        <item m="1" x="101"/>
        <item m="1" x="85"/>
        <item m="1" x="89"/>
        <item m="1" x="28"/>
        <item m="1" x="84"/>
        <item m="1" x="50"/>
        <item m="1" x="80"/>
        <item m="1" x="72"/>
        <item m="1" x="26"/>
        <item t="default"/>
      </items>
    </pivotField>
    <pivotField axis="axisRow" showAll="0">
      <items count="79">
        <item x="7"/>
        <item x="4"/>
        <item x="3"/>
        <item x="1"/>
        <item x="2"/>
        <item x="8"/>
        <item x="5"/>
        <item x="22"/>
        <item x="20"/>
        <item x="25"/>
        <item x="21"/>
        <item x="14"/>
        <item x="13"/>
        <item x="16"/>
        <item x="24"/>
        <item x="9"/>
        <item x="0"/>
        <item x="6"/>
        <item x="23"/>
        <item x="19"/>
        <item x="11"/>
        <item x="10"/>
        <item x="17"/>
        <item x="18"/>
        <item x="12"/>
        <item x="15"/>
        <item m="1" x="53"/>
        <item m="1" x="31"/>
        <item m="1" x="26"/>
        <item m="1" x="35"/>
        <item m="1" x="77"/>
        <item m="1" x="50"/>
        <item m="1" x="64"/>
        <item m="1" x="33"/>
        <item m="1" x="66"/>
        <item m="1" x="27"/>
        <item m="1" x="30"/>
        <item m="1" x="68"/>
        <item m="1" x="39"/>
        <item m="1" x="71"/>
        <item m="1" x="70"/>
        <item m="1" x="55"/>
        <item m="1" x="28"/>
        <item m="1" x="34"/>
        <item m="1" x="49"/>
        <item m="1" x="57"/>
        <item m="1" x="73"/>
        <item m="1" x="37"/>
        <item m="1" x="42"/>
        <item m="1" x="45"/>
        <item m="1" x="52"/>
        <item m="1" x="54"/>
        <item m="1" x="38"/>
        <item m="1" x="47"/>
        <item m="1" x="75"/>
        <item m="1" x="58"/>
        <item m="1" x="76"/>
        <item m="1" x="36"/>
        <item m="1" x="60"/>
        <item m="1" x="43"/>
        <item m="1" x="56"/>
        <item m="1" x="74"/>
        <item m="1" x="62"/>
        <item m="1" x="44"/>
        <item m="1" x="48"/>
        <item m="1" x="63"/>
        <item m="1" x="69"/>
        <item m="1" x="51"/>
        <item m="1" x="67"/>
        <item m="1" x="41"/>
        <item m="1" x="29"/>
        <item m="1" x="46"/>
        <item m="1" x="61"/>
        <item m="1" x="65"/>
        <item m="1" x="40"/>
        <item m="1" x="32"/>
        <item m="1" x="72"/>
        <item m="1" x="59"/>
        <item t="default"/>
      </items>
    </pivotField>
    <pivotField showAll="0"/>
    <pivotField axis="axisPage" showAll="0">
      <items count="4">
        <item x="0"/>
        <item x="2"/>
        <item x="1"/>
        <item t="default"/>
      </items>
    </pivotField>
    <pivotField showAll="0"/>
    <pivotField axis="axisRow" showAll="0">
      <items count="76">
        <item x="36"/>
        <item x="5"/>
        <item x="32"/>
        <item x="31"/>
        <item x="4"/>
        <item x="3"/>
        <item x="8"/>
        <item x="7"/>
        <item x="1"/>
        <item x="6"/>
        <item x="30"/>
        <item x="29"/>
        <item x="2"/>
        <item x="34"/>
        <item x="33"/>
        <item x="17"/>
        <item x="12"/>
        <item x="9"/>
        <item x="16"/>
        <item x="49"/>
        <item x="44"/>
        <item x="69"/>
        <item x="68"/>
        <item x="70"/>
        <item x="46"/>
        <item x="45"/>
        <item x="48"/>
        <item x="47"/>
        <item x="35"/>
        <item x="28"/>
        <item x="27"/>
        <item x="37"/>
        <item x="71"/>
        <item x="72"/>
        <item x="64"/>
        <item x="18"/>
        <item x="20"/>
        <item x="19"/>
        <item x="13"/>
        <item x="14"/>
        <item x="0"/>
        <item x="15"/>
        <item x="10"/>
        <item x="11"/>
        <item x="52"/>
        <item x="56"/>
        <item x="65"/>
        <item x="67"/>
        <item x="59"/>
        <item x="63"/>
        <item x="62"/>
        <item x="50"/>
        <item x="51"/>
        <item x="61"/>
        <item x="55"/>
        <item x="57"/>
        <item x="53"/>
        <item x="54"/>
        <item x="60"/>
        <item x="58"/>
        <item x="41"/>
        <item x="66"/>
        <item x="42"/>
        <item x="73"/>
        <item x="43"/>
        <item x="25"/>
        <item x="24"/>
        <item x="23"/>
        <item x="22"/>
        <item x="21"/>
        <item x="38"/>
        <item x="39"/>
        <item x="40"/>
        <item x="26"/>
        <item x="74"/>
        <item t="default"/>
      </items>
    </pivotField>
    <pivotField showAll="0"/>
    <pivotField showAll="0"/>
    <pivotField showAll="0"/>
    <pivotField showAll="0"/>
    <pivotField dataField="1" showAll="0"/>
    <pivotField showAll="0"/>
    <pivotField showAll="0"/>
    <pivotField showAll="0"/>
    <pivotField showAll="0"/>
    <pivotField showAll="0"/>
  </pivotFields>
  <rowFields count="3">
    <field x="6"/>
    <field x="7"/>
    <field x="11"/>
  </rowFields>
  <rowItems count="108">
    <i>
      <x/>
    </i>
    <i r="1">
      <x/>
    </i>
    <i r="2">
      <x v="18"/>
    </i>
    <i r="1">
      <x v="2"/>
    </i>
    <i r="2">
      <x v="4"/>
    </i>
    <i r="2">
      <x v="5"/>
    </i>
    <i r="1">
      <x v="3"/>
    </i>
    <i r="2">
      <x v="6"/>
    </i>
    <i r="2">
      <x v="7"/>
    </i>
    <i r="2">
      <x v="8"/>
    </i>
    <i r="2">
      <x v="9"/>
    </i>
    <i r="1">
      <x v="6"/>
    </i>
    <i r="2">
      <x v="16"/>
    </i>
    <i r="2">
      <x v="17"/>
    </i>
    <i r="1">
      <x v="15"/>
    </i>
    <i r="2">
      <x v="35"/>
    </i>
    <i r="2">
      <x v="36"/>
    </i>
    <i r="2">
      <x v="37"/>
    </i>
    <i r="1">
      <x v="16"/>
    </i>
    <i r="2">
      <x v="38"/>
    </i>
    <i r="2">
      <x v="39"/>
    </i>
    <i r="2">
      <x v="40"/>
    </i>
    <i r="2">
      <x v="41"/>
    </i>
    <i r="1">
      <x v="20"/>
    </i>
    <i r="2">
      <x v="65"/>
    </i>
    <i r="1">
      <x v="21"/>
    </i>
    <i r="2">
      <x v="66"/>
    </i>
    <i r="2">
      <x v="67"/>
    </i>
    <i r="2">
      <x v="68"/>
    </i>
    <i r="2">
      <x v="69"/>
    </i>
    <i r="1">
      <x v="24"/>
    </i>
    <i r="2">
      <x v="73"/>
    </i>
    <i>
      <x v="1"/>
    </i>
    <i r="1">
      <x/>
    </i>
    <i r="2">
      <x v="18"/>
    </i>
    <i r="1">
      <x v="1"/>
    </i>
    <i r="2">
      <x v="1"/>
    </i>
    <i r="2">
      <x v="2"/>
    </i>
    <i r="2">
      <x v="3"/>
    </i>
    <i r="1">
      <x v="4"/>
    </i>
    <i r="2">
      <x v="10"/>
    </i>
    <i r="2">
      <x v="11"/>
    </i>
    <i r="2">
      <x v="12"/>
    </i>
    <i r="2">
      <x v="13"/>
    </i>
    <i r="2">
      <x v="14"/>
    </i>
    <i r="1">
      <x v="5"/>
    </i>
    <i r="2">
      <x v="15"/>
    </i>
    <i r="1">
      <x v="11"/>
    </i>
    <i r="2">
      <x v="28"/>
    </i>
    <i r="1">
      <x v="12"/>
    </i>
    <i r="2">
      <x v="29"/>
    </i>
    <i r="2">
      <x v="30"/>
    </i>
    <i r="1">
      <x v="13"/>
    </i>
    <i r="2">
      <x v="31"/>
    </i>
    <i r="1">
      <x v="17"/>
    </i>
    <i r="2">
      <x v="42"/>
    </i>
    <i r="2">
      <x v="43"/>
    </i>
    <i r="1">
      <x v="22"/>
    </i>
    <i r="2">
      <x v="70"/>
    </i>
    <i r="2">
      <x v="71"/>
    </i>
    <i>
      <x v="2"/>
    </i>
    <i r="1">
      <x v="7"/>
    </i>
    <i r="2">
      <x v="19"/>
    </i>
    <i r="1">
      <x v="8"/>
    </i>
    <i r="2">
      <x v="20"/>
    </i>
    <i r="1">
      <x v="9"/>
    </i>
    <i r="2">
      <x v="21"/>
    </i>
    <i r="2">
      <x v="22"/>
    </i>
    <i r="2">
      <x v="23"/>
    </i>
    <i r="1">
      <x v="10"/>
    </i>
    <i r="2">
      <x v="24"/>
    </i>
    <i r="2">
      <x v="25"/>
    </i>
    <i r="2">
      <x v="26"/>
    </i>
    <i r="2">
      <x v="27"/>
    </i>
    <i r="1">
      <x v="14"/>
    </i>
    <i r="2">
      <x v="32"/>
    </i>
    <i r="2">
      <x v="33"/>
    </i>
    <i r="2">
      <x v="34"/>
    </i>
    <i r="1">
      <x v="18"/>
    </i>
    <i r="2">
      <x v="44"/>
    </i>
    <i r="2">
      <x v="45"/>
    </i>
    <i r="2">
      <x v="46"/>
    </i>
    <i r="2">
      <x v="47"/>
    </i>
    <i r="2">
      <x v="48"/>
    </i>
    <i r="2">
      <x v="49"/>
    </i>
    <i r="2">
      <x v="50"/>
    </i>
    <i r="2">
      <x v="51"/>
    </i>
    <i r="2">
      <x v="52"/>
    </i>
    <i r="2">
      <x v="53"/>
    </i>
    <i r="2">
      <x v="54"/>
    </i>
    <i r="2">
      <x v="55"/>
    </i>
    <i r="2">
      <x v="56"/>
    </i>
    <i r="2">
      <x v="57"/>
    </i>
    <i r="2">
      <x v="58"/>
    </i>
    <i r="2">
      <x v="59"/>
    </i>
    <i r="1">
      <x v="19"/>
    </i>
    <i r="2">
      <x v="60"/>
    </i>
    <i r="2">
      <x v="61"/>
    </i>
    <i r="2">
      <x v="62"/>
    </i>
    <i r="2">
      <x v="63"/>
    </i>
    <i r="2">
      <x v="64"/>
    </i>
    <i r="1">
      <x v="23"/>
    </i>
    <i r="2">
      <x v="72"/>
    </i>
    <i>
      <x v="3"/>
    </i>
    <i r="1">
      <x v="25"/>
    </i>
    <i r="2">
      <x/>
    </i>
    <i r="2">
      <x v="74"/>
    </i>
    <i t="grand">
      <x/>
    </i>
  </rowItems>
  <colItems count="1">
    <i/>
  </colItems>
  <pageFields count="1">
    <pageField fld="9" hier="-1"/>
  </pageFields>
  <dataFields count="1">
    <dataField name="Sum of Adjusted Amounts (31.03.22)" fld="16" baseField="0" baseItem="0"/>
  </dataFields>
  <formats count="11">
    <format dxfId="55">
      <pivotArea outline="0" collapsedLevelsAreSubtotals="1" fieldPosition="0"/>
    </format>
    <format dxfId="54">
      <pivotArea dataOnly="0" labelOnly="1" outline="0" fieldPosition="0">
        <references count="1">
          <reference field="9" count="0"/>
        </references>
      </pivotArea>
    </format>
    <format dxfId="53">
      <pivotArea dataOnly="0" labelOnly="1" outline="0" fieldPosition="0">
        <references count="1">
          <reference field="4294967294" count="1">
            <x v="0"/>
          </reference>
        </references>
      </pivotArea>
    </format>
    <format dxfId="52">
      <pivotArea dataOnly="0" labelOnly="1" outline="0" fieldPosition="0">
        <references count="1">
          <reference field="4294967294" count="1">
            <x v="0"/>
          </reference>
        </references>
      </pivotArea>
    </format>
    <format dxfId="51">
      <pivotArea dataOnly="0" labelOnly="1" outline="0" fieldPosition="0">
        <references count="1">
          <reference field="4294967294" count="1">
            <x v="0"/>
          </reference>
        </references>
      </pivotArea>
    </format>
    <format dxfId="50">
      <pivotArea field="6" type="button" dataOnly="0" labelOnly="1" outline="0" axis="axisRow" fieldPosition="0"/>
    </format>
    <format dxfId="49">
      <pivotArea dataOnly="0" labelOnly="1" outline="0" axis="axisValues" fieldPosition="0"/>
    </format>
    <format dxfId="48">
      <pivotArea field="6" type="button" dataOnly="0" labelOnly="1" outline="0" axis="axisRow" fieldPosition="0"/>
    </format>
    <format dxfId="47">
      <pivotArea dataOnly="0" labelOnly="1" outline="0" axis="axisValues" fieldPosition="0"/>
    </format>
    <format dxfId="46">
      <pivotArea field="6" type="button" dataOnly="0" labelOnly="1" outline="0" axis="axisRow" fieldPosition="0"/>
    </format>
    <format dxfId="4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printerSettings" Target="../printerSettings/printerSettings12.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6.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4" Type="http://schemas.openxmlformats.org/officeDocument/2006/relationships/printerSettings" Target="../printerSettings/printerSettings20.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4" Type="http://schemas.openxmlformats.org/officeDocument/2006/relationships/printerSettings" Target="../printerSettings/printerSettings2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 Id="rId4" Type="http://schemas.openxmlformats.org/officeDocument/2006/relationships/printerSettings" Target="../printerSettings/printerSettings33.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37.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 Id="rId4" Type="http://schemas.openxmlformats.org/officeDocument/2006/relationships/printerSettings" Target="../printerSettings/printerSettings41.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 Id="rId4" Type="http://schemas.openxmlformats.org/officeDocument/2006/relationships/printerSettings" Target="../printerSettings/printerSettings45.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 Id="rId4" Type="http://schemas.openxmlformats.org/officeDocument/2006/relationships/comments" Target="../comments3.xm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printerSettings" Target="../printerSettings/printerSettings48.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52.bin"/><Relationship Id="rId2" Type="http://schemas.openxmlformats.org/officeDocument/2006/relationships/printerSettings" Target="../printerSettings/printerSettings51.bin"/><Relationship Id="rId1" Type="http://schemas.openxmlformats.org/officeDocument/2006/relationships/printerSettings" Target="../printerSettings/printerSettings50.bin"/><Relationship Id="rId4" Type="http://schemas.openxmlformats.org/officeDocument/2006/relationships/printerSettings" Target="../printerSettings/printerSettings5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56.bin"/><Relationship Id="rId2" Type="http://schemas.openxmlformats.org/officeDocument/2006/relationships/printerSettings" Target="../printerSettings/printerSettings55.bin"/><Relationship Id="rId1" Type="http://schemas.openxmlformats.org/officeDocument/2006/relationships/printerSettings" Target="../printerSettings/printerSettings54.bin"/><Relationship Id="rId4" Type="http://schemas.openxmlformats.org/officeDocument/2006/relationships/printerSettings" Target="../printerSettings/printerSettings57.bin"/></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59.bin"/><Relationship Id="rId1" Type="http://schemas.openxmlformats.org/officeDocument/2006/relationships/printerSettings" Target="../printerSettings/printerSettings58.bin"/><Relationship Id="rId4" Type="http://schemas.openxmlformats.org/officeDocument/2006/relationships/comments" Target="../comments4.xm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61.bin"/><Relationship Id="rId1" Type="http://schemas.openxmlformats.org/officeDocument/2006/relationships/printerSettings" Target="../printerSettings/printerSettings60.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64.bin"/><Relationship Id="rId2" Type="http://schemas.openxmlformats.org/officeDocument/2006/relationships/printerSettings" Target="../printerSettings/printerSettings63.bin"/><Relationship Id="rId1" Type="http://schemas.openxmlformats.org/officeDocument/2006/relationships/printerSettings" Target="../printerSettings/printerSettings62.bin"/><Relationship Id="rId4" Type="http://schemas.openxmlformats.org/officeDocument/2006/relationships/printerSettings" Target="../printerSettings/printerSettings65.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68.bin"/><Relationship Id="rId2" Type="http://schemas.openxmlformats.org/officeDocument/2006/relationships/printerSettings" Target="../printerSettings/printerSettings67.bin"/><Relationship Id="rId1" Type="http://schemas.openxmlformats.org/officeDocument/2006/relationships/printerSettings" Target="../printerSettings/printerSettings66.bin"/><Relationship Id="rId4" Type="http://schemas.openxmlformats.org/officeDocument/2006/relationships/printerSettings" Target="../printerSettings/printerSettings69.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71.bin"/><Relationship Id="rId1" Type="http://schemas.openxmlformats.org/officeDocument/2006/relationships/printerSettings" Target="../printerSettings/printerSettings70.bin"/></Relationships>
</file>

<file path=xl/worksheets/_rels/sheet28.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5.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7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74.bin"/><Relationship Id="rId1" Type="http://schemas.openxmlformats.org/officeDocument/2006/relationships/printerSettings" Target="../printerSettings/printerSettings73.bin"/></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77.bin"/><Relationship Id="rId2" Type="http://schemas.openxmlformats.org/officeDocument/2006/relationships/printerSettings" Target="../printerSettings/printerSettings76.bin"/><Relationship Id="rId1" Type="http://schemas.openxmlformats.org/officeDocument/2006/relationships/printerSettings" Target="../printerSettings/printerSettings75.bin"/><Relationship Id="rId4" Type="http://schemas.openxmlformats.org/officeDocument/2006/relationships/printerSettings" Target="../printerSettings/printerSettings78.bin"/></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81.bin"/><Relationship Id="rId2" Type="http://schemas.openxmlformats.org/officeDocument/2006/relationships/printerSettings" Target="../printerSettings/printerSettings80.bin"/><Relationship Id="rId1" Type="http://schemas.openxmlformats.org/officeDocument/2006/relationships/printerSettings" Target="../printerSettings/printerSettings79.bin"/><Relationship Id="rId4" Type="http://schemas.openxmlformats.org/officeDocument/2006/relationships/printerSettings" Target="../printerSettings/printerSettings82.bin"/></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85.bin"/><Relationship Id="rId2" Type="http://schemas.openxmlformats.org/officeDocument/2006/relationships/printerSettings" Target="../printerSettings/printerSettings84.bin"/><Relationship Id="rId1" Type="http://schemas.openxmlformats.org/officeDocument/2006/relationships/printerSettings" Target="../printerSettings/printerSettings83.bin"/><Relationship Id="rId4" Type="http://schemas.openxmlformats.org/officeDocument/2006/relationships/printerSettings" Target="../printerSettings/printerSettings86.bin"/></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89.bin"/><Relationship Id="rId2" Type="http://schemas.openxmlformats.org/officeDocument/2006/relationships/printerSettings" Target="../printerSettings/printerSettings88.bin"/><Relationship Id="rId1" Type="http://schemas.openxmlformats.org/officeDocument/2006/relationships/printerSettings" Target="../printerSettings/printerSettings87.bin"/><Relationship Id="rId4" Type="http://schemas.openxmlformats.org/officeDocument/2006/relationships/printerSettings" Target="../printerSettings/printerSettings9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99.bin"/><Relationship Id="rId2" Type="http://schemas.openxmlformats.org/officeDocument/2006/relationships/printerSettings" Target="../printerSettings/printerSettings98.bin"/><Relationship Id="rId1" Type="http://schemas.openxmlformats.org/officeDocument/2006/relationships/printerSettings" Target="../printerSettings/printerSettings97.bin"/><Relationship Id="rId4" Type="http://schemas.openxmlformats.org/officeDocument/2006/relationships/printerSettings" Target="../printerSettings/printerSettings100.bin"/></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102.bin"/><Relationship Id="rId1" Type="http://schemas.openxmlformats.org/officeDocument/2006/relationships/printerSettings" Target="../printerSettings/printerSettings10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2343C-82E3-46DD-8213-459709E24B1E}">
  <sheetPr filterMode="1">
    <outlinePr summaryBelow="0" summaryRight="0"/>
    <pageSetUpPr fitToPage="1"/>
  </sheetPr>
  <dimension ref="A1:AG1033"/>
  <sheetViews>
    <sheetView tabSelected="1" zoomScale="90" zoomScaleNormal="90" workbookViewId="0">
      <pane xSplit="6" ySplit="4" topLeftCell="G46" activePane="bottomRight" state="frozen"/>
      <selection pane="topRight" activeCell="G1" sqref="G1"/>
      <selection pane="bottomLeft" activeCell="A5" sqref="A5"/>
      <selection pane="bottomRight" activeCell="F90" sqref="F90"/>
    </sheetView>
  </sheetViews>
  <sheetFormatPr defaultColWidth="12.54296875" defaultRowHeight="15" customHeight="1" outlineLevelRow="1"/>
  <cols>
    <col min="1" max="2" width="9.453125" style="1338" customWidth="1"/>
    <col min="3" max="4" width="9.453125" style="1338" hidden="1" customWidth="1"/>
    <col min="5" max="5" width="8.453125" style="1338" customWidth="1"/>
    <col min="6" max="6" width="53.7265625" style="1338" customWidth="1"/>
    <col min="7" max="7" width="13.7265625" style="1338" customWidth="1"/>
    <col min="8" max="9" width="13.7265625" style="1410" customWidth="1"/>
    <col min="10" max="10" width="12" style="1338" customWidth="1"/>
    <col min="11" max="11" width="72.453125" style="1338" customWidth="1"/>
    <col min="12" max="12" width="19.81640625" style="1338" customWidth="1"/>
    <col min="13" max="13" width="14.1796875" style="1338" customWidth="1"/>
    <col min="14" max="14" width="8" style="1338" customWidth="1"/>
    <col min="15" max="16" width="33.54296875" style="1338" customWidth="1"/>
    <col min="17" max="16384" width="12.54296875" style="1338"/>
  </cols>
  <sheetData>
    <row r="1" spans="1:33" ht="12.75" customHeight="1">
      <c r="A1" s="1337" t="s">
        <v>2076</v>
      </c>
      <c r="C1" s="1339"/>
      <c r="D1" s="1339"/>
      <c r="E1" s="1339"/>
      <c r="F1" s="1339"/>
      <c r="G1" s="1340"/>
      <c r="H1" s="1341"/>
      <c r="I1" s="1341"/>
      <c r="J1" s="1342"/>
      <c r="K1" s="1343"/>
      <c r="L1" s="1344"/>
      <c r="M1" s="1344"/>
      <c r="N1" s="1344"/>
      <c r="O1" s="1345"/>
      <c r="P1" s="1345"/>
      <c r="Q1" s="1345"/>
      <c r="R1" s="1345"/>
      <c r="S1" s="1345"/>
      <c r="T1" s="1345"/>
      <c r="U1" s="1345"/>
      <c r="V1" s="1345"/>
      <c r="W1" s="1345"/>
      <c r="X1" s="1345"/>
      <c r="Y1" s="1345"/>
      <c r="Z1" s="1345"/>
      <c r="AA1" s="1345"/>
      <c r="AB1" s="1345"/>
      <c r="AC1" s="1345"/>
      <c r="AD1" s="1345"/>
      <c r="AE1" s="1345"/>
      <c r="AF1" s="1345"/>
      <c r="AG1" s="1345"/>
    </row>
    <row r="2" spans="1:33" ht="12.75" customHeight="1">
      <c r="A2" s="1346" t="s">
        <v>2077</v>
      </c>
      <c r="C2" s="1339"/>
      <c r="D2" s="1339"/>
      <c r="E2" s="1339"/>
      <c r="F2" s="1339"/>
      <c r="G2" s="1344"/>
      <c r="H2" s="1347"/>
      <c r="I2" s="1347"/>
      <c r="J2" s="1342"/>
      <c r="K2" s="1343"/>
      <c r="L2" s="1344"/>
      <c r="M2" s="1344"/>
      <c r="N2" s="1344"/>
      <c r="O2" s="1344"/>
      <c r="P2" s="1344"/>
      <c r="Q2" s="1345"/>
      <c r="R2" s="1345"/>
      <c r="S2" s="1345"/>
      <c r="T2" s="1345"/>
      <c r="U2" s="1345"/>
      <c r="V2" s="1345"/>
      <c r="W2" s="1345"/>
      <c r="X2" s="1345"/>
      <c r="Y2" s="1345"/>
      <c r="Z2" s="1345"/>
      <c r="AA2" s="1345"/>
      <c r="AB2" s="1345"/>
      <c r="AC2" s="1345"/>
      <c r="AD2" s="1345"/>
      <c r="AE2" s="1345"/>
      <c r="AF2" s="1345"/>
      <c r="AG2" s="1345"/>
    </row>
    <row r="3" spans="1:33" ht="12.75" customHeight="1">
      <c r="A3" s="1339"/>
      <c r="B3" s="1339"/>
      <c r="C3" s="1339"/>
      <c r="D3" s="1339"/>
      <c r="E3" s="1339"/>
      <c r="F3" s="1339"/>
      <c r="G3" s="1344"/>
      <c r="H3" s="1347"/>
      <c r="I3" s="1347"/>
      <c r="J3" s="1342"/>
      <c r="K3" s="1343"/>
      <c r="L3" s="1344"/>
      <c r="M3" s="1344"/>
      <c r="N3" s="1344"/>
      <c r="O3" s="1344"/>
      <c r="P3" s="1344"/>
      <c r="Q3" s="1345"/>
      <c r="R3" s="1345"/>
      <c r="S3" s="1345"/>
      <c r="T3" s="1345"/>
      <c r="U3" s="1345"/>
      <c r="V3" s="1345"/>
      <c r="W3" s="1345"/>
      <c r="X3" s="1345"/>
      <c r="Y3" s="1345"/>
      <c r="Z3" s="1345"/>
      <c r="AA3" s="1345"/>
      <c r="AB3" s="1345"/>
      <c r="AC3" s="1345"/>
      <c r="AD3" s="1345"/>
      <c r="AE3" s="1345"/>
      <c r="AF3" s="1345"/>
      <c r="AG3" s="1345"/>
    </row>
    <row r="4" spans="1:33" ht="12.75" customHeight="1">
      <c r="A4" s="1348" t="s">
        <v>2078</v>
      </c>
      <c r="B4" s="1348" t="s">
        <v>2079</v>
      </c>
      <c r="C4" s="1348" t="s">
        <v>2080</v>
      </c>
      <c r="D4" s="1348" t="s">
        <v>2081</v>
      </c>
      <c r="E4" s="1348" t="s">
        <v>2082</v>
      </c>
      <c r="F4" s="1349" t="s">
        <v>23</v>
      </c>
      <c r="G4" s="1348" t="s">
        <v>1705</v>
      </c>
      <c r="H4" s="1350" t="s">
        <v>2083</v>
      </c>
      <c r="I4" s="1350" t="s">
        <v>2819</v>
      </c>
      <c r="J4" s="1351" t="s">
        <v>2084</v>
      </c>
      <c r="K4" s="1348" t="s">
        <v>2085</v>
      </c>
      <c r="L4" s="1348" t="s">
        <v>2086</v>
      </c>
      <c r="M4" s="1348" t="s">
        <v>2087</v>
      </c>
      <c r="N4" s="1348" t="s">
        <v>2088</v>
      </c>
      <c r="O4" s="1348" t="s">
        <v>2089</v>
      </c>
      <c r="P4" s="1348" t="s">
        <v>2090</v>
      </c>
      <c r="Q4" s="1352"/>
      <c r="R4" s="1352"/>
      <c r="S4" s="1352"/>
      <c r="T4" s="1352"/>
      <c r="U4" s="1353"/>
      <c r="V4" s="1353"/>
      <c r="W4" s="1353"/>
      <c r="X4" s="1353"/>
      <c r="Y4" s="1353"/>
      <c r="Z4" s="1353"/>
      <c r="AA4" s="1353"/>
      <c r="AB4" s="1353"/>
      <c r="AC4" s="1353"/>
      <c r="AD4" s="1354"/>
      <c r="AE4" s="1354"/>
      <c r="AF4" s="1354"/>
      <c r="AG4" s="1354"/>
    </row>
    <row r="5" spans="1:33" ht="12.75" hidden="1" customHeight="1">
      <c r="A5" s="1355">
        <v>1</v>
      </c>
      <c r="B5" s="1355">
        <v>1</v>
      </c>
      <c r="C5" s="1355">
        <v>1</v>
      </c>
      <c r="D5" s="1356"/>
      <c r="E5" s="1356"/>
      <c r="F5" s="1357" t="s">
        <v>2091</v>
      </c>
      <c r="G5" s="1357"/>
      <c r="H5" s="1358"/>
      <c r="I5" s="1358"/>
      <c r="J5" s="1359"/>
      <c r="K5" s="1360"/>
      <c r="L5" s="1361"/>
      <c r="M5" s="1361"/>
      <c r="N5" s="1361"/>
      <c r="O5" s="1362"/>
      <c r="P5" s="1362"/>
      <c r="Q5" s="1363"/>
      <c r="R5" s="1363"/>
      <c r="S5" s="1363"/>
      <c r="T5" s="1363"/>
      <c r="U5" s="1363"/>
      <c r="V5" s="1363"/>
      <c r="W5" s="1363"/>
      <c r="X5" s="1363"/>
      <c r="Y5" s="1363"/>
      <c r="Z5" s="1363"/>
      <c r="AA5" s="1363"/>
      <c r="AB5" s="1363"/>
      <c r="AC5" s="1363"/>
      <c r="AD5" s="1364"/>
      <c r="AE5" s="1364"/>
      <c r="AF5" s="1364"/>
      <c r="AG5" s="1364"/>
    </row>
    <row r="6" spans="1:33" ht="12.75" hidden="1" customHeight="1" outlineLevel="1">
      <c r="A6" s="1365">
        <v>1.01</v>
      </c>
      <c r="B6" s="1365"/>
      <c r="C6" s="1365"/>
      <c r="D6" s="1366"/>
      <c r="E6" s="1366"/>
      <c r="F6" s="1342" t="s">
        <v>2092</v>
      </c>
      <c r="G6" s="1367"/>
      <c r="H6" s="1368" t="s">
        <v>2093</v>
      </c>
      <c r="I6" s="1368"/>
      <c r="J6" s="1367"/>
      <c r="K6" s="1367"/>
      <c r="L6" s="1367"/>
      <c r="M6" s="1367"/>
      <c r="N6" s="1367"/>
      <c r="O6" s="1367"/>
      <c r="P6" s="1367"/>
      <c r="Q6" s="1369"/>
      <c r="R6" s="1369"/>
      <c r="S6" s="1369"/>
      <c r="T6" s="1369"/>
      <c r="U6" s="1369"/>
      <c r="V6" s="1369"/>
      <c r="W6" s="1369"/>
      <c r="X6" s="1369"/>
      <c r="Y6" s="1369"/>
      <c r="Z6" s="1369"/>
      <c r="AA6" s="1369"/>
      <c r="AB6" s="1369"/>
      <c r="AC6" s="1369"/>
      <c r="AD6" s="1370"/>
      <c r="AE6" s="1370"/>
      <c r="AF6" s="1370"/>
      <c r="AG6" s="1370"/>
    </row>
    <row r="7" spans="1:33" ht="12.75" hidden="1" customHeight="1" outlineLevel="1">
      <c r="A7" s="1371">
        <v>1.02</v>
      </c>
      <c r="B7" s="1371">
        <v>1.01</v>
      </c>
      <c r="C7" s="1371">
        <v>1.01</v>
      </c>
      <c r="D7" s="1372">
        <v>1</v>
      </c>
      <c r="E7" s="1372">
        <v>1</v>
      </c>
      <c r="F7" s="1373" t="s">
        <v>2094</v>
      </c>
      <c r="G7" s="1373" t="s">
        <v>2095</v>
      </c>
      <c r="H7" s="1374"/>
      <c r="I7" s="1374"/>
      <c r="J7" s="1373" t="s">
        <v>2096</v>
      </c>
      <c r="K7" s="1367" t="s">
        <v>2097</v>
      </c>
      <c r="L7" s="1373"/>
      <c r="M7" s="1373" t="s">
        <v>2098</v>
      </c>
      <c r="N7" s="1373">
        <v>3.2</v>
      </c>
      <c r="O7" s="1373" t="s">
        <v>2099</v>
      </c>
      <c r="P7" s="1373"/>
      <c r="Q7" s="1375"/>
      <c r="R7" s="1375"/>
      <c r="S7" s="1375"/>
      <c r="T7" s="1375"/>
      <c r="U7" s="1375"/>
      <c r="V7" s="1375"/>
      <c r="W7" s="1375"/>
      <c r="X7" s="1375"/>
      <c r="Y7" s="1375"/>
      <c r="Z7" s="1375"/>
      <c r="AA7" s="1375"/>
      <c r="AB7" s="1375"/>
      <c r="AC7" s="1375"/>
      <c r="AD7" s="1370"/>
      <c r="AE7" s="1370"/>
      <c r="AF7" s="1370"/>
      <c r="AG7" s="1370"/>
    </row>
    <row r="8" spans="1:33" ht="12.75" hidden="1" customHeight="1" outlineLevel="1">
      <c r="A8" s="1371">
        <v>1.03</v>
      </c>
      <c r="B8" s="1371">
        <v>1.1000000000000001</v>
      </c>
      <c r="C8" s="1371">
        <v>1.1000000000000001</v>
      </c>
      <c r="D8" s="1372"/>
      <c r="E8" s="1372">
        <v>2</v>
      </c>
      <c r="F8" s="1373" t="s">
        <v>2100</v>
      </c>
      <c r="G8" s="1373" t="s">
        <v>2101</v>
      </c>
      <c r="H8" s="1374"/>
      <c r="I8" s="1374"/>
      <c r="J8" s="1373" t="s">
        <v>2096</v>
      </c>
      <c r="K8" s="1367" t="s">
        <v>2102</v>
      </c>
      <c r="L8" s="1373"/>
      <c r="M8" s="1373"/>
      <c r="N8" s="1373"/>
      <c r="O8" s="1373"/>
      <c r="P8" s="1373"/>
      <c r="Q8" s="1375"/>
      <c r="R8" s="1375"/>
      <c r="S8" s="1375"/>
      <c r="T8" s="1375"/>
      <c r="U8" s="1375"/>
      <c r="V8" s="1375"/>
      <c r="W8" s="1375"/>
      <c r="X8" s="1375"/>
      <c r="Y8" s="1375"/>
      <c r="Z8" s="1375"/>
      <c r="AA8" s="1375"/>
      <c r="AB8" s="1375"/>
      <c r="AC8" s="1375"/>
      <c r="AD8" s="1370"/>
      <c r="AE8" s="1370"/>
      <c r="AF8" s="1370"/>
      <c r="AG8" s="1370"/>
    </row>
    <row r="9" spans="1:33" ht="12.75" hidden="1" customHeight="1" outlineLevel="1">
      <c r="A9" s="1371">
        <v>1.04</v>
      </c>
      <c r="B9" s="1371">
        <v>1.1100000000000001</v>
      </c>
      <c r="C9" s="1371">
        <v>1.1100000000000001</v>
      </c>
      <c r="D9" s="1372"/>
      <c r="E9" s="1372">
        <v>2</v>
      </c>
      <c r="F9" s="1373" t="s">
        <v>2103</v>
      </c>
      <c r="G9" s="1373" t="s">
        <v>2101</v>
      </c>
      <c r="H9" s="1374"/>
      <c r="I9" s="1374"/>
      <c r="J9" s="1373" t="s">
        <v>2096</v>
      </c>
      <c r="K9" s="1367" t="s">
        <v>2102</v>
      </c>
      <c r="L9" s="1373"/>
      <c r="M9" s="1373"/>
      <c r="N9" s="1373"/>
      <c r="O9" s="1373"/>
      <c r="P9" s="1373"/>
      <c r="Q9" s="1375"/>
      <c r="R9" s="1375"/>
      <c r="S9" s="1375"/>
      <c r="T9" s="1375"/>
      <c r="U9" s="1375"/>
      <c r="V9" s="1375"/>
      <c r="W9" s="1375"/>
      <c r="X9" s="1375"/>
      <c r="Y9" s="1375"/>
      <c r="Z9" s="1375"/>
      <c r="AA9" s="1375"/>
      <c r="AB9" s="1375"/>
      <c r="AC9" s="1375"/>
      <c r="AD9" s="1370"/>
      <c r="AE9" s="1370"/>
      <c r="AF9" s="1370"/>
      <c r="AG9" s="1370"/>
    </row>
    <row r="10" spans="1:33" ht="12.75" hidden="1" customHeight="1" outlineLevel="1">
      <c r="A10" s="1371">
        <v>1.05</v>
      </c>
      <c r="B10" s="1371">
        <v>1.08</v>
      </c>
      <c r="C10" s="1371">
        <v>1.08</v>
      </c>
      <c r="D10" s="1372">
        <v>8</v>
      </c>
      <c r="E10" s="1372">
        <v>3</v>
      </c>
      <c r="F10" s="1373" t="s">
        <v>2104</v>
      </c>
      <c r="G10" s="1373" t="s">
        <v>2105</v>
      </c>
      <c r="H10" s="1374"/>
      <c r="I10" s="1374"/>
      <c r="J10" s="1373" t="s">
        <v>2096</v>
      </c>
      <c r="K10" s="1367" t="s">
        <v>2106</v>
      </c>
      <c r="L10" s="1373"/>
      <c r="M10" s="1373" t="s">
        <v>2107</v>
      </c>
      <c r="N10" s="1373" t="s">
        <v>2108</v>
      </c>
      <c r="O10" s="1373" t="s">
        <v>2109</v>
      </c>
      <c r="P10" s="1373"/>
      <c r="Q10" s="1375"/>
      <c r="R10" s="1375"/>
      <c r="S10" s="1375"/>
      <c r="T10" s="1375"/>
      <c r="U10" s="1375"/>
      <c r="V10" s="1375"/>
      <c r="W10" s="1375"/>
      <c r="X10" s="1375"/>
      <c r="Y10" s="1375"/>
      <c r="Z10" s="1375"/>
      <c r="AA10" s="1375"/>
      <c r="AB10" s="1375"/>
      <c r="AC10" s="1375"/>
      <c r="AD10" s="1370"/>
      <c r="AE10" s="1370"/>
      <c r="AF10" s="1370"/>
      <c r="AG10" s="1370"/>
    </row>
    <row r="11" spans="1:33" ht="195.5" hidden="1" outlineLevel="1">
      <c r="A11" s="1365">
        <v>1.06</v>
      </c>
      <c r="B11" s="1365">
        <v>1.25</v>
      </c>
      <c r="C11" s="1365"/>
      <c r="D11" s="1366"/>
      <c r="E11" s="1366">
        <v>1</v>
      </c>
      <c r="F11" s="1367" t="s">
        <v>2110</v>
      </c>
      <c r="G11" s="1367" t="s">
        <v>2101</v>
      </c>
      <c r="H11" s="1368"/>
      <c r="I11" s="1368"/>
      <c r="J11" s="1367" t="s">
        <v>2111</v>
      </c>
      <c r="K11" s="1367" t="s">
        <v>2112</v>
      </c>
      <c r="L11" s="1367"/>
      <c r="M11" s="1367" t="s">
        <v>2113</v>
      </c>
      <c r="N11" s="1367"/>
      <c r="O11" s="1367" t="s">
        <v>2114</v>
      </c>
      <c r="P11" s="1367"/>
      <c r="Q11" s="1369"/>
      <c r="R11" s="1369"/>
      <c r="S11" s="1369"/>
      <c r="T11" s="1369"/>
      <c r="U11" s="1369"/>
      <c r="V11" s="1369"/>
      <c r="W11" s="1369"/>
      <c r="X11" s="1369"/>
      <c r="Y11" s="1369"/>
      <c r="Z11" s="1369"/>
      <c r="AA11" s="1369"/>
      <c r="AB11" s="1369"/>
      <c r="AC11" s="1369"/>
      <c r="AD11" s="1370"/>
      <c r="AE11" s="1370"/>
      <c r="AF11" s="1370"/>
      <c r="AG11" s="1370"/>
    </row>
    <row r="12" spans="1:33" ht="12.75" hidden="1" customHeight="1" outlineLevel="1">
      <c r="A12" s="1365">
        <v>1.07</v>
      </c>
      <c r="B12" s="1365">
        <v>1.26</v>
      </c>
      <c r="C12" s="1365"/>
      <c r="D12" s="1366"/>
      <c r="E12" s="1366">
        <v>1</v>
      </c>
      <c r="F12" s="1367" t="s">
        <v>2115</v>
      </c>
      <c r="G12" s="1367" t="s">
        <v>2101</v>
      </c>
      <c r="H12" s="1368"/>
      <c r="I12" s="1368"/>
      <c r="J12" s="1367" t="s">
        <v>2111</v>
      </c>
      <c r="K12" s="1367"/>
      <c r="L12" s="1367"/>
      <c r="M12" s="1367" t="s">
        <v>2113</v>
      </c>
      <c r="N12" s="1367"/>
      <c r="O12" s="1376" t="s">
        <v>2116</v>
      </c>
      <c r="P12" s="1367"/>
      <c r="Q12" s="1369"/>
      <c r="R12" s="1369"/>
      <c r="S12" s="1369"/>
      <c r="T12" s="1369"/>
      <c r="U12" s="1369"/>
      <c r="V12" s="1369"/>
      <c r="W12" s="1369"/>
      <c r="X12" s="1369"/>
      <c r="Y12" s="1369"/>
      <c r="Z12" s="1369"/>
      <c r="AA12" s="1369"/>
      <c r="AB12" s="1369"/>
      <c r="AC12" s="1369"/>
      <c r="AD12" s="1370"/>
      <c r="AE12" s="1370"/>
      <c r="AF12" s="1370"/>
      <c r="AG12" s="1370"/>
    </row>
    <row r="13" spans="1:33" ht="12.75" hidden="1" customHeight="1" outlineLevel="1">
      <c r="A13" s="1365">
        <v>1.08</v>
      </c>
      <c r="B13" s="1365"/>
      <c r="C13" s="1365"/>
      <c r="D13" s="1366"/>
      <c r="E13" s="1366">
        <v>1</v>
      </c>
      <c r="F13" s="1367" t="s">
        <v>2117</v>
      </c>
      <c r="G13" s="1367" t="s">
        <v>2101</v>
      </c>
      <c r="H13" s="1368"/>
      <c r="I13" s="1368"/>
      <c r="J13" s="1367" t="s">
        <v>2111</v>
      </c>
      <c r="K13" s="1367" t="s">
        <v>2118</v>
      </c>
      <c r="L13" s="1367"/>
      <c r="M13" s="1367" t="s">
        <v>2119</v>
      </c>
      <c r="N13" s="1367"/>
      <c r="O13" s="1367"/>
      <c r="P13" s="1367"/>
      <c r="Q13" s="1369"/>
      <c r="R13" s="1369"/>
      <c r="S13" s="1369"/>
      <c r="T13" s="1369"/>
      <c r="U13" s="1369"/>
      <c r="V13" s="1369"/>
      <c r="W13" s="1369"/>
      <c r="X13" s="1369"/>
      <c r="Y13" s="1369"/>
      <c r="Z13" s="1369"/>
      <c r="AA13" s="1369"/>
      <c r="AB13" s="1369"/>
      <c r="AC13" s="1369"/>
      <c r="AD13" s="1370"/>
      <c r="AE13" s="1370"/>
      <c r="AF13" s="1370"/>
      <c r="AG13" s="1370"/>
    </row>
    <row r="14" spans="1:33" ht="12.75" hidden="1" customHeight="1" outlineLevel="1">
      <c r="A14" s="1365">
        <v>1.0900000000000001</v>
      </c>
      <c r="B14" s="1365">
        <v>1.1399999999999999</v>
      </c>
      <c r="C14" s="1365">
        <v>1.1399999999999999</v>
      </c>
      <c r="D14" s="1366">
        <v>11</v>
      </c>
      <c r="E14" s="1366">
        <v>2</v>
      </c>
      <c r="F14" s="1367" t="s">
        <v>2120</v>
      </c>
      <c r="G14" s="1367" t="s">
        <v>2101</v>
      </c>
      <c r="H14" s="1368"/>
      <c r="I14" s="1368"/>
      <c r="J14" s="1367" t="s">
        <v>2096</v>
      </c>
      <c r="K14" s="1367" t="s">
        <v>2121</v>
      </c>
      <c r="L14" s="1367"/>
      <c r="M14" s="1367"/>
      <c r="N14" s="1367" t="s">
        <v>2122</v>
      </c>
      <c r="O14" s="1367" t="s">
        <v>2099</v>
      </c>
      <c r="P14" s="1367"/>
      <c r="Q14" s="1369"/>
      <c r="R14" s="1369"/>
      <c r="S14" s="1369"/>
      <c r="T14" s="1369"/>
      <c r="U14" s="1369"/>
      <c r="V14" s="1369"/>
      <c r="W14" s="1369"/>
      <c r="X14" s="1369"/>
      <c r="Y14" s="1369"/>
      <c r="Z14" s="1369"/>
      <c r="AA14" s="1369"/>
      <c r="AB14" s="1369"/>
      <c r="AC14" s="1369"/>
      <c r="AD14" s="1370"/>
      <c r="AE14" s="1370"/>
      <c r="AF14" s="1370"/>
      <c r="AG14" s="1370"/>
    </row>
    <row r="15" spans="1:33" ht="12.75" hidden="1" customHeight="1" outlineLevel="1">
      <c r="A15" s="1365">
        <v>1.1000000000000001</v>
      </c>
      <c r="B15" s="1365">
        <v>1.2</v>
      </c>
      <c r="C15" s="1365">
        <v>1.2</v>
      </c>
      <c r="D15" s="1366"/>
      <c r="E15" s="1366">
        <v>2</v>
      </c>
      <c r="F15" s="1367" t="s">
        <v>2123</v>
      </c>
      <c r="G15" s="1367" t="s">
        <v>2101</v>
      </c>
      <c r="H15" s="1368"/>
      <c r="I15" s="1368"/>
      <c r="J15" s="1367" t="s">
        <v>2124</v>
      </c>
      <c r="K15" s="1367" t="s">
        <v>2125</v>
      </c>
      <c r="L15" s="1367" t="str">
        <f>A43&amp;", "&amp;A99&amp;", "&amp;A134&amp;", "&amp;A227</f>
        <v>2.07, 2.63, 2.98, 3.83</v>
      </c>
      <c r="M15" s="1367" t="s">
        <v>2126</v>
      </c>
      <c r="N15" s="1367"/>
      <c r="O15" s="1367"/>
      <c r="P15" s="1367"/>
      <c r="Q15" s="1369"/>
      <c r="R15" s="1369"/>
      <c r="S15" s="1369"/>
      <c r="T15" s="1369"/>
      <c r="U15" s="1369"/>
      <c r="V15" s="1369"/>
      <c r="W15" s="1369"/>
      <c r="X15" s="1369"/>
      <c r="Y15" s="1369"/>
      <c r="Z15" s="1369"/>
      <c r="AA15" s="1369"/>
      <c r="AB15" s="1369"/>
      <c r="AC15" s="1369"/>
      <c r="AD15" s="1370"/>
      <c r="AE15" s="1370"/>
      <c r="AF15" s="1370"/>
      <c r="AG15" s="1370"/>
    </row>
    <row r="16" spans="1:33" ht="12.75" hidden="1" customHeight="1" outlineLevel="1">
      <c r="A16" s="1365">
        <v>1.1100000000000001</v>
      </c>
      <c r="B16" s="1365">
        <v>1.21</v>
      </c>
      <c r="C16" s="1365">
        <v>1.21</v>
      </c>
      <c r="D16" s="1366"/>
      <c r="E16" s="1366">
        <v>2</v>
      </c>
      <c r="F16" s="1367" t="s">
        <v>2127</v>
      </c>
      <c r="G16" s="1367" t="s">
        <v>2101</v>
      </c>
      <c r="H16" s="1368"/>
      <c r="I16" s="1368"/>
      <c r="J16" s="1367" t="s">
        <v>2124</v>
      </c>
      <c r="K16" s="1367" t="s">
        <v>2125</v>
      </c>
      <c r="L16" s="1367" t="str">
        <f>A43&amp;", "&amp;A99&amp;", "&amp;A134&amp;", "&amp;A227</f>
        <v>2.07, 2.63, 2.98, 3.83</v>
      </c>
      <c r="M16" s="1367"/>
      <c r="N16" s="1367"/>
      <c r="O16" s="1367" t="s">
        <v>2128</v>
      </c>
      <c r="P16" s="1367"/>
      <c r="Q16" s="1369"/>
      <c r="R16" s="1369"/>
      <c r="S16" s="1369"/>
      <c r="T16" s="1369"/>
      <c r="U16" s="1369"/>
      <c r="V16" s="1369"/>
      <c r="W16" s="1369"/>
      <c r="X16" s="1369"/>
      <c r="Y16" s="1369"/>
      <c r="Z16" s="1369"/>
      <c r="AA16" s="1369"/>
      <c r="AB16" s="1369"/>
      <c r="AC16" s="1369"/>
      <c r="AD16" s="1370"/>
      <c r="AE16" s="1370"/>
      <c r="AF16" s="1370"/>
      <c r="AG16" s="1370"/>
    </row>
    <row r="17" spans="1:33" ht="12.75" hidden="1" customHeight="1" outlineLevel="1">
      <c r="A17" s="1365">
        <v>1.1200000000000001</v>
      </c>
      <c r="B17" s="1365"/>
      <c r="C17" s="1365"/>
      <c r="D17" s="1366"/>
      <c r="E17" s="1366">
        <v>2</v>
      </c>
      <c r="F17" s="1367" t="s">
        <v>2129</v>
      </c>
      <c r="G17" s="1367" t="s">
        <v>2101</v>
      </c>
      <c r="H17" s="1368"/>
      <c r="I17" s="1368"/>
      <c r="J17" s="1367" t="s">
        <v>2096</v>
      </c>
      <c r="K17" s="1367"/>
      <c r="L17" s="1367" t="str">
        <f>A116</f>
        <v>2.80</v>
      </c>
      <c r="M17" s="1367" t="s">
        <v>2130</v>
      </c>
      <c r="N17" s="1367"/>
      <c r="O17" s="1367"/>
      <c r="P17" s="1367"/>
      <c r="Q17" s="1369"/>
      <c r="R17" s="1369"/>
      <c r="S17" s="1369"/>
      <c r="T17" s="1369"/>
      <c r="U17" s="1369"/>
      <c r="V17" s="1369"/>
      <c r="W17" s="1369"/>
      <c r="X17" s="1369"/>
      <c r="Y17" s="1369"/>
      <c r="Z17" s="1369"/>
      <c r="AA17" s="1369"/>
      <c r="AB17" s="1369"/>
      <c r="AC17" s="1369"/>
      <c r="AD17" s="1370"/>
      <c r="AE17" s="1370"/>
      <c r="AF17" s="1370"/>
      <c r="AG17" s="1370"/>
    </row>
    <row r="18" spans="1:33" ht="12.75" hidden="1" customHeight="1" outlineLevel="1">
      <c r="A18" s="1365">
        <v>1.1300000000000001</v>
      </c>
      <c r="B18" s="1365"/>
      <c r="C18" s="1365"/>
      <c r="D18" s="1366"/>
      <c r="E18" s="1366">
        <v>2</v>
      </c>
      <c r="F18" s="1367" t="s">
        <v>2131</v>
      </c>
      <c r="G18" s="1367" t="s">
        <v>2101</v>
      </c>
      <c r="H18" s="1368"/>
      <c r="I18" s="1368"/>
      <c r="J18" s="1367" t="s">
        <v>2096</v>
      </c>
      <c r="K18" s="1367" t="s">
        <v>2132</v>
      </c>
      <c r="L18" s="1367" t="str">
        <f>A146&amp;", "&amp;A220</f>
        <v>3.02, 3.76</v>
      </c>
      <c r="M18" s="1367"/>
      <c r="N18" s="1367"/>
      <c r="O18" s="1367"/>
      <c r="P18" s="1367"/>
      <c r="Q18" s="1369"/>
      <c r="R18" s="1369"/>
      <c r="S18" s="1369"/>
      <c r="T18" s="1369"/>
      <c r="U18" s="1369"/>
      <c r="V18" s="1369"/>
      <c r="W18" s="1369"/>
      <c r="X18" s="1369"/>
      <c r="Y18" s="1369"/>
      <c r="Z18" s="1369"/>
      <c r="AA18" s="1369"/>
      <c r="AB18" s="1369"/>
      <c r="AC18" s="1369"/>
      <c r="AD18" s="1370"/>
      <c r="AE18" s="1370"/>
      <c r="AF18" s="1370"/>
      <c r="AG18" s="1370"/>
    </row>
    <row r="19" spans="1:33" ht="12.75" hidden="1" customHeight="1" outlineLevel="1">
      <c r="A19" s="1365">
        <v>1.1400000000000001</v>
      </c>
      <c r="B19" s="1365"/>
      <c r="C19" s="1365"/>
      <c r="D19" s="1366"/>
      <c r="E19" s="1366">
        <v>2</v>
      </c>
      <c r="F19" s="1367" t="s">
        <v>2133</v>
      </c>
      <c r="G19" s="1367" t="s">
        <v>2101</v>
      </c>
      <c r="H19" s="1368"/>
      <c r="I19" s="1368"/>
      <c r="J19" s="1367" t="s">
        <v>2096</v>
      </c>
      <c r="K19" s="1367"/>
      <c r="L19" s="1367" t="str">
        <f>A38&amp;"-"&amp;A41&amp;", "&amp;A155</f>
        <v>2.02-2.05, 3.11</v>
      </c>
      <c r="M19" s="1367" t="s">
        <v>2134</v>
      </c>
      <c r="N19" s="1367"/>
      <c r="O19" s="1367"/>
      <c r="P19" s="1367"/>
      <c r="Q19" s="1369"/>
      <c r="R19" s="1369"/>
      <c r="S19" s="1369"/>
      <c r="T19" s="1369"/>
      <c r="U19" s="1369"/>
      <c r="V19" s="1369"/>
      <c r="W19" s="1369"/>
      <c r="X19" s="1369"/>
      <c r="Y19" s="1369"/>
      <c r="Z19" s="1369"/>
      <c r="AA19" s="1369"/>
      <c r="AB19" s="1369"/>
      <c r="AC19" s="1369"/>
      <c r="AD19" s="1370"/>
      <c r="AE19" s="1370"/>
      <c r="AF19" s="1370"/>
      <c r="AG19" s="1370"/>
    </row>
    <row r="20" spans="1:33" ht="12.75" hidden="1" customHeight="1" outlineLevel="1">
      <c r="A20" s="1365">
        <v>1.1500000000000001</v>
      </c>
      <c r="B20" s="1365"/>
      <c r="C20" s="1365"/>
      <c r="D20" s="1366"/>
      <c r="E20" s="1366">
        <v>1</v>
      </c>
      <c r="F20" s="1367" t="s">
        <v>2135</v>
      </c>
      <c r="G20" s="1367" t="s">
        <v>2101</v>
      </c>
      <c r="H20" s="1368"/>
      <c r="I20" s="1368"/>
      <c r="J20" s="1367" t="s">
        <v>2124</v>
      </c>
      <c r="K20" s="1367" t="s">
        <v>2136</v>
      </c>
      <c r="L20" s="1367"/>
      <c r="M20" s="1367"/>
      <c r="N20" s="1367"/>
      <c r="O20" s="1367"/>
      <c r="P20" s="1367"/>
      <c r="Q20" s="1369"/>
      <c r="R20" s="1369"/>
      <c r="S20" s="1369"/>
      <c r="T20" s="1369"/>
      <c r="U20" s="1369"/>
      <c r="V20" s="1369"/>
      <c r="W20" s="1369"/>
      <c r="X20" s="1369"/>
      <c r="Y20" s="1369"/>
      <c r="Z20" s="1369"/>
      <c r="AA20" s="1369"/>
      <c r="AB20" s="1369"/>
      <c r="AC20" s="1369"/>
      <c r="AD20" s="1370"/>
      <c r="AE20" s="1370"/>
      <c r="AF20" s="1370"/>
      <c r="AG20" s="1370"/>
    </row>
    <row r="21" spans="1:33" ht="12.75" hidden="1" customHeight="1" outlineLevel="1">
      <c r="A21" s="1365">
        <v>1.1600000000000001</v>
      </c>
      <c r="B21" s="1365"/>
      <c r="C21" s="1365"/>
      <c r="D21" s="1366"/>
      <c r="E21" s="1366">
        <v>1</v>
      </c>
      <c r="F21" s="1367" t="s">
        <v>2137</v>
      </c>
      <c r="G21" s="1367" t="s">
        <v>2101</v>
      </c>
      <c r="H21" s="1368"/>
      <c r="I21" s="1368"/>
      <c r="J21" s="1367" t="s">
        <v>2138</v>
      </c>
      <c r="K21" s="1367" t="s">
        <v>2139</v>
      </c>
      <c r="L21" s="1367"/>
      <c r="M21" s="1367"/>
      <c r="N21" s="1367"/>
      <c r="O21" s="1367" t="s">
        <v>2140</v>
      </c>
      <c r="P21" s="1367"/>
      <c r="Q21" s="1369"/>
      <c r="R21" s="1369"/>
      <c r="S21" s="1369"/>
      <c r="T21" s="1369"/>
      <c r="U21" s="1369"/>
      <c r="V21" s="1369"/>
      <c r="W21" s="1369"/>
      <c r="X21" s="1369"/>
      <c r="Y21" s="1369"/>
      <c r="Z21" s="1369"/>
      <c r="AA21" s="1369"/>
      <c r="AB21" s="1369"/>
      <c r="AC21" s="1369"/>
      <c r="AD21" s="1370"/>
      <c r="AE21" s="1370"/>
      <c r="AF21" s="1370"/>
      <c r="AG21" s="1370"/>
    </row>
    <row r="22" spans="1:33" ht="12.75" hidden="1" customHeight="1" outlineLevel="1">
      <c r="A22" s="1365">
        <v>1.1700000000000002</v>
      </c>
      <c r="B22" s="1365"/>
      <c r="C22" s="1365"/>
      <c r="D22" s="1366"/>
      <c r="E22" s="1366"/>
      <c r="F22" s="1342" t="s">
        <v>2141</v>
      </c>
      <c r="G22" s="1367"/>
      <c r="H22" s="1368"/>
      <c r="I22" s="1368"/>
      <c r="J22" s="1367"/>
      <c r="K22" s="1367"/>
      <c r="L22" s="1367"/>
      <c r="M22" s="1367"/>
      <c r="N22" s="1367"/>
      <c r="O22" s="1367"/>
      <c r="P22" s="1367"/>
      <c r="Q22" s="1369"/>
      <c r="R22" s="1369"/>
      <c r="S22" s="1369"/>
      <c r="T22" s="1369"/>
      <c r="U22" s="1369"/>
      <c r="V22" s="1369"/>
      <c r="W22" s="1369"/>
      <c r="X22" s="1369"/>
      <c r="Y22" s="1369"/>
      <c r="Z22" s="1369"/>
      <c r="AA22" s="1369"/>
      <c r="AB22" s="1369"/>
      <c r="AC22" s="1369"/>
      <c r="AD22" s="1370"/>
      <c r="AE22" s="1370"/>
      <c r="AF22" s="1370"/>
      <c r="AG22" s="1370"/>
    </row>
    <row r="23" spans="1:33" ht="12.75" customHeight="1" outlineLevel="1">
      <c r="A23" s="1365">
        <v>1.1800000000000002</v>
      </c>
      <c r="B23" s="1365">
        <v>1.04</v>
      </c>
      <c r="C23" s="1365">
        <v>1.04</v>
      </c>
      <c r="D23" s="1366">
        <v>4</v>
      </c>
      <c r="E23" s="1366">
        <v>2</v>
      </c>
      <c r="F23" s="1367" t="s">
        <v>2142</v>
      </c>
      <c r="G23" s="1367" t="s">
        <v>2143</v>
      </c>
      <c r="H23" s="1368" t="s">
        <v>2144</v>
      </c>
      <c r="I23" s="1368"/>
      <c r="J23" s="1367" t="s">
        <v>2096</v>
      </c>
      <c r="K23" s="1367" t="s">
        <v>2145</v>
      </c>
      <c r="L23" s="1367"/>
      <c r="M23" s="1367" t="s">
        <v>2146</v>
      </c>
      <c r="N23" s="1367" t="s">
        <v>2147</v>
      </c>
      <c r="O23" s="1367" t="s">
        <v>2099</v>
      </c>
      <c r="P23" s="1367"/>
      <c r="Q23" s="1369"/>
      <c r="R23" s="1369"/>
      <c r="S23" s="1369"/>
      <c r="T23" s="1369"/>
      <c r="U23" s="1369"/>
      <c r="V23" s="1369"/>
      <c r="W23" s="1369"/>
      <c r="X23" s="1369"/>
      <c r="Y23" s="1369"/>
      <c r="Z23" s="1369"/>
      <c r="AA23" s="1369"/>
      <c r="AB23" s="1369"/>
      <c r="AC23" s="1369"/>
      <c r="AD23" s="1370"/>
      <c r="AE23" s="1370"/>
      <c r="AF23" s="1370"/>
      <c r="AG23" s="1370"/>
    </row>
    <row r="24" spans="1:33" ht="12.75" hidden="1" customHeight="1" outlineLevel="1">
      <c r="A24" s="1365">
        <v>1.1900000000000002</v>
      </c>
      <c r="B24" s="1365">
        <v>1.02</v>
      </c>
      <c r="C24" s="1365">
        <v>1.02</v>
      </c>
      <c r="D24" s="1366">
        <v>2</v>
      </c>
      <c r="E24" s="1366">
        <v>2</v>
      </c>
      <c r="F24" s="1367" t="s">
        <v>2148</v>
      </c>
      <c r="G24" s="1367" t="s">
        <v>2101</v>
      </c>
      <c r="H24" s="1368" t="s">
        <v>2149</v>
      </c>
      <c r="I24" s="1368"/>
      <c r="J24" s="1367" t="s">
        <v>2096</v>
      </c>
      <c r="K24" s="1377" t="s">
        <v>2150</v>
      </c>
      <c r="L24" s="1378">
        <f>A29</f>
        <v>1.2400000000000002</v>
      </c>
      <c r="M24" s="1367"/>
      <c r="N24" s="1367"/>
      <c r="O24" s="1367" t="s">
        <v>2099</v>
      </c>
      <c r="P24" s="1367"/>
      <c r="Q24" s="1369"/>
      <c r="R24" s="1369"/>
      <c r="S24" s="1369"/>
      <c r="T24" s="1369"/>
      <c r="U24" s="1369"/>
      <c r="V24" s="1369"/>
      <c r="W24" s="1369"/>
      <c r="X24" s="1369"/>
      <c r="Y24" s="1369"/>
      <c r="Z24" s="1369"/>
      <c r="AA24" s="1369"/>
      <c r="AB24" s="1369"/>
      <c r="AC24" s="1369"/>
      <c r="AD24" s="1370"/>
      <c r="AE24" s="1370"/>
      <c r="AF24" s="1370"/>
      <c r="AG24" s="1370"/>
    </row>
    <row r="25" spans="1:33" ht="12.75" hidden="1" customHeight="1" outlineLevel="1">
      <c r="A25" s="1365">
        <v>1.2000000000000002</v>
      </c>
      <c r="B25" s="1365"/>
      <c r="C25" s="1365"/>
      <c r="D25" s="1366"/>
      <c r="E25" s="1366">
        <v>2</v>
      </c>
      <c r="F25" s="1367" t="s">
        <v>2151</v>
      </c>
      <c r="G25" s="1367" t="s">
        <v>2101</v>
      </c>
      <c r="H25" s="1368" t="s">
        <v>2152</v>
      </c>
      <c r="I25" s="1368"/>
      <c r="J25" s="1367" t="s">
        <v>2096</v>
      </c>
      <c r="K25" s="1367" t="s">
        <v>2153</v>
      </c>
      <c r="L25" s="1378">
        <f>A83</f>
        <v>2.4700000000000002</v>
      </c>
      <c r="M25" s="1367"/>
      <c r="N25" s="1367"/>
      <c r="O25" s="1367"/>
      <c r="P25" s="1367"/>
      <c r="Q25" s="1369"/>
      <c r="R25" s="1369"/>
      <c r="S25" s="1369"/>
      <c r="T25" s="1369"/>
      <c r="U25" s="1369"/>
      <c r="V25" s="1369"/>
      <c r="W25" s="1369"/>
      <c r="X25" s="1369"/>
      <c r="Y25" s="1369"/>
      <c r="Z25" s="1369"/>
      <c r="AA25" s="1369"/>
      <c r="AB25" s="1369"/>
      <c r="AC25" s="1369"/>
      <c r="AD25" s="1370"/>
      <c r="AE25" s="1370"/>
      <c r="AF25" s="1370"/>
      <c r="AG25" s="1370"/>
    </row>
    <row r="26" spans="1:33" ht="12.75" customHeight="1" outlineLevel="1">
      <c r="A26" s="1365">
        <v>1.2100000000000002</v>
      </c>
      <c r="B26" s="1365">
        <v>1.1299999999999999</v>
      </c>
      <c r="C26" s="1365">
        <v>1.1299999999999999</v>
      </c>
      <c r="D26" s="1366">
        <v>10</v>
      </c>
      <c r="E26" s="1366">
        <v>2</v>
      </c>
      <c r="F26" s="1367" t="s">
        <v>2154</v>
      </c>
      <c r="G26" s="1367" t="s">
        <v>2143</v>
      </c>
      <c r="H26" s="1368" t="s">
        <v>2144</v>
      </c>
      <c r="I26" s="1368"/>
      <c r="J26" s="1367" t="s">
        <v>2096</v>
      </c>
      <c r="K26" s="1367" t="s">
        <v>2155</v>
      </c>
      <c r="L26" s="1367"/>
      <c r="M26" s="1367">
        <v>10.3</v>
      </c>
      <c r="N26" s="1367" t="s">
        <v>2147</v>
      </c>
      <c r="O26" s="1367" t="s">
        <v>2099</v>
      </c>
      <c r="P26" s="1367"/>
      <c r="Q26" s="1369"/>
      <c r="R26" s="1369"/>
      <c r="S26" s="1369"/>
      <c r="T26" s="1369"/>
      <c r="U26" s="1369"/>
      <c r="V26" s="1369"/>
      <c r="W26" s="1369"/>
      <c r="X26" s="1369"/>
      <c r="Y26" s="1369"/>
      <c r="Z26" s="1369"/>
      <c r="AA26" s="1369"/>
      <c r="AB26" s="1369"/>
      <c r="AC26" s="1369"/>
      <c r="AD26" s="1370"/>
      <c r="AE26" s="1370"/>
      <c r="AF26" s="1370"/>
      <c r="AG26" s="1370"/>
    </row>
    <row r="27" spans="1:33" ht="12.75" customHeight="1" outlineLevel="1">
      <c r="A27" s="1365">
        <v>1.2200000000000002</v>
      </c>
      <c r="B27" s="1365">
        <v>1.05</v>
      </c>
      <c r="C27" s="1365">
        <v>1.05</v>
      </c>
      <c r="D27" s="1366">
        <v>5</v>
      </c>
      <c r="E27" s="1366">
        <v>2</v>
      </c>
      <c r="F27" s="1339" t="s">
        <v>2156</v>
      </c>
      <c r="G27" s="1339" t="s">
        <v>2143</v>
      </c>
      <c r="H27" s="1379" t="s">
        <v>2144</v>
      </c>
      <c r="I27" s="1420" t="s">
        <v>2820</v>
      </c>
      <c r="J27" s="1367" t="s">
        <v>2096</v>
      </c>
      <c r="K27" s="1367" t="s">
        <v>2157</v>
      </c>
      <c r="L27" s="1378">
        <f>A83</f>
        <v>2.4700000000000002</v>
      </c>
      <c r="M27" s="1367" t="s">
        <v>2158</v>
      </c>
      <c r="N27" s="1367"/>
      <c r="O27" s="1367" t="s">
        <v>2159</v>
      </c>
      <c r="P27" s="1367"/>
      <c r="Q27" s="1369"/>
      <c r="R27" s="1369"/>
      <c r="S27" s="1369"/>
      <c r="T27" s="1369"/>
      <c r="U27" s="1369"/>
      <c r="V27" s="1369"/>
      <c r="W27" s="1369"/>
      <c r="X27" s="1369"/>
      <c r="Y27" s="1369"/>
      <c r="Z27" s="1369"/>
      <c r="AA27" s="1369"/>
      <c r="AB27" s="1369"/>
      <c r="AC27" s="1369"/>
      <c r="AD27" s="1370"/>
      <c r="AE27" s="1370"/>
      <c r="AF27" s="1370"/>
      <c r="AG27" s="1370"/>
    </row>
    <row r="28" spans="1:33" ht="12.75" customHeight="1" outlineLevel="1">
      <c r="A28" s="1365">
        <v>1.2300000000000002</v>
      </c>
      <c r="B28" s="1365">
        <v>1.06</v>
      </c>
      <c r="C28" s="1365">
        <v>1.06</v>
      </c>
      <c r="D28" s="1366">
        <v>6</v>
      </c>
      <c r="E28" s="1366">
        <v>2</v>
      </c>
      <c r="F28" s="1339" t="s">
        <v>2160</v>
      </c>
      <c r="G28" s="1339" t="s">
        <v>2143</v>
      </c>
      <c r="H28" s="1379" t="s">
        <v>2161</v>
      </c>
      <c r="J28" s="1367" t="s">
        <v>2096</v>
      </c>
      <c r="K28" s="1367" t="s">
        <v>2162</v>
      </c>
      <c r="L28" s="1378">
        <f>A83</f>
        <v>2.4700000000000002</v>
      </c>
      <c r="M28" s="1367" t="s">
        <v>2158</v>
      </c>
      <c r="N28" s="1367"/>
      <c r="O28" s="1367" t="s">
        <v>2163</v>
      </c>
      <c r="P28" s="1367"/>
      <c r="Q28" s="1369"/>
      <c r="R28" s="1369"/>
      <c r="S28" s="1369"/>
      <c r="T28" s="1369"/>
      <c r="U28" s="1369"/>
      <c r="V28" s="1369"/>
      <c r="W28" s="1369"/>
      <c r="X28" s="1369"/>
      <c r="Y28" s="1369"/>
      <c r="Z28" s="1369"/>
      <c r="AA28" s="1369"/>
      <c r="AB28" s="1369"/>
      <c r="AC28" s="1369"/>
      <c r="AD28" s="1370"/>
      <c r="AE28" s="1370"/>
      <c r="AF28" s="1370"/>
      <c r="AG28" s="1370"/>
    </row>
    <row r="29" spans="1:33" ht="184" hidden="1" outlineLevel="1">
      <c r="A29" s="1365">
        <v>1.2400000000000002</v>
      </c>
      <c r="B29" s="1365">
        <v>1.1499999999999999</v>
      </c>
      <c r="C29" s="1365">
        <v>1.1499999999999999</v>
      </c>
      <c r="D29" s="1366">
        <v>13</v>
      </c>
      <c r="E29" s="1366">
        <v>2</v>
      </c>
      <c r="F29" s="1367" t="s">
        <v>2164</v>
      </c>
      <c r="G29" s="1367" t="s">
        <v>2101</v>
      </c>
      <c r="H29" s="1368" t="s">
        <v>2165</v>
      </c>
      <c r="I29" s="1368"/>
      <c r="J29" s="1367" t="s">
        <v>2096</v>
      </c>
      <c r="K29" s="1367" t="s">
        <v>2166</v>
      </c>
      <c r="L29" s="1378">
        <f>A24</f>
        <v>1.1900000000000002</v>
      </c>
      <c r="M29" s="1367" t="s">
        <v>2167</v>
      </c>
      <c r="N29" s="1367"/>
      <c r="O29" s="1367" t="s">
        <v>2168</v>
      </c>
      <c r="P29" s="1367"/>
      <c r="Q29" s="1369"/>
      <c r="R29" s="1369"/>
      <c r="S29" s="1369"/>
      <c r="T29" s="1369"/>
      <c r="U29" s="1369"/>
      <c r="V29" s="1369"/>
      <c r="W29" s="1369"/>
      <c r="X29" s="1369"/>
      <c r="Y29" s="1369"/>
      <c r="Z29" s="1369"/>
      <c r="AA29" s="1369"/>
      <c r="AB29" s="1369"/>
      <c r="AC29" s="1369"/>
      <c r="AD29" s="1370"/>
      <c r="AE29" s="1370"/>
      <c r="AF29" s="1370"/>
      <c r="AG29" s="1370"/>
    </row>
    <row r="30" spans="1:33" ht="12.75" hidden="1" customHeight="1" outlineLevel="1">
      <c r="A30" s="1365">
        <v>1.2500000000000002</v>
      </c>
      <c r="B30" s="1365">
        <v>1.1200000000000001</v>
      </c>
      <c r="C30" s="1365">
        <v>1.1200000000000001</v>
      </c>
      <c r="D30" s="1366"/>
      <c r="E30" s="1366">
        <v>3</v>
      </c>
      <c r="F30" s="1367" t="s">
        <v>2169</v>
      </c>
      <c r="G30" s="1367" t="s">
        <v>2101</v>
      </c>
      <c r="H30" s="1368" t="s">
        <v>2093</v>
      </c>
      <c r="I30" s="1368"/>
      <c r="J30" s="1367" t="s">
        <v>2096</v>
      </c>
      <c r="K30" s="1367" t="s">
        <v>2170</v>
      </c>
      <c r="L30" s="1367"/>
      <c r="M30" s="1367"/>
      <c r="N30" s="1367"/>
      <c r="O30" s="1367"/>
      <c r="P30" s="1367"/>
      <c r="Q30" s="1369"/>
      <c r="R30" s="1369"/>
      <c r="S30" s="1369"/>
      <c r="T30" s="1369"/>
      <c r="U30" s="1369"/>
      <c r="V30" s="1369"/>
      <c r="W30" s="1369"/>
      <c r="X30" s="1369"/>
      <c r="Y30" s="1369"/>
      <c r="Z30" s="1369"/>
      <c r="AA30" s="1369"/>
      <c r="AB30" s="1369"/>
      <c r="AC30" s="1369"/>
      <c r="AD30" s="1370"/>
      <c r="AE30" s="1370"/>
      <c r="AF30" s="1370"/>
      <c r="AG30" s="1370"/>
    </row>
    <row r="31" spans="1:33" ht="12.75" hidden="1" customHeight="1" outlineLevel="1">
      <c r="A31" s="1365">
        <v>1.2600000000000002</v>
      </c>
      <c r="B31" s="1365">
        <v>1.22</v>
      </c>
      <c r="C31" s="1365">
        <v>1.22</v>
      </c>
      <c r="D31" s="1366">
        <v>20</v>
      </c>
      <c r="E31" s="1366">
        <v>2</v>
      </c>
      <c r="F31" s="1367" t="s">
        <v>2171</v>
      </c>
      <c r="G31" s="1367" t="s">
        <v>2101</v>
      </c>
      <c r="H31" s="1368" t="s">
        <v>2172</v>
      </c>
      <c r="I31" s="1368"/>
      <c r="J31" s="1367" t="s">
        <v>2138</v>
      </c>
      <c r="K31" s="1367" t="s">
        <v>2173</v>
      </c>
      <c r="L31" s="1367"/>
      <c r="M31" s="1367"/>
      <c r="N31" s="1367"/>
      <c r="O31" s="1367" t="s">
        <v>2140</v>
      </c>
      <c r="P31" s="1367"/>
      <c r="Q31" s="1369"/>
      <c r="R31" s="1369"/>
      <c r="S31" s="1369"/>
      <c r="T31" s="1369"/>
      <c r="U31" s="1369"/>
      <c r="V31" s="1369"/>
      <c r="W31" s="1369"/>
      <c r="X31" s="1369"/>
      <c r="Y31" s="1369"/>
      <c r="Z31" s="1369"/>
      <c r="AA31" s="1369"/>
      <c r="AB31" s="1369"/>
      <c r="AC31" s="1369"/>
      <c r="AD31" s="1370"/>
      <c r="AE31" s="1370"/>
      <c r="AF31" s="1370"/>
      <c r="AG31" s="1370"/>
    </row>
    <row r="32" spans="1:33" ht="12.75" hidden="1" customHeight="1" outlineLevel="1">
      <c r="A32" s="1365">
        <v>1.2700000000000002</v>
      </c>
      <c r="B32" s="1365">
        <v>1.23</v>
      </c>
      <c r="C32" s="1365">
        <v>1.23</v>
      </c>
      <c r="D32" s="1366">
        <v>21</v>
      </c>
      <c r="E32" s="1366">
        <v>2</v>
      </c>
      <c r="F32" s="1339" t="s">
        <v>2174</v>
      </c>
      <c r="G32" s="1339" t="s">
        <v>2101</v>
      </c>
      <c r="H32" s="1379" t="s">
        <v>2172</v>
      </c>
      <c r="I32" s="1379"/>
      <c r="J32" s="1367" t="s">
        <v>2138</v>
      </c>
      <c r="K32" s="1367" t="s">
        <v>2175</v>
      </c>
      <c r="L32" s="1367"/>
      <c r="M32" s="1367"/>
      <c r="N32" s="1367"/>
      <c r="O32" s="1367"/>
      <c r="P32" s="1367"/>
      <c r="Q32" s="1369"/>
      <c r="R32" s="1369"/>
      <c r="S32" s="1369"/>
      <c r="T32" s="1369"/>
      <c r="U32" s="1369"/>
      <c r="V32" s="1369"/>
      <c r="W32" s="1369"/>
      <c r="X32" s="1369"/>
      <c r="Y32" s="1369"/>
      <c r="Z32" s="1369"/>
      <c r="AA32" s="1369"/>
      <c r="AB32" s="1369"/>
      <c r="AC32" s="1369"/>
      <c r="AD32" s="1370"/>
      <c r="AE32" s="1370"/>
      <c r="AF32" s="1370"/>
      <c r="AG32" s="1370"/>
    </row>
    <row r="33" spans="1:33" ht="12.75" hidden="1" customHeight="1" outlineLevel="1">
      <c r="A33" s="1365">
        <v>1.2800000000000002</v>
      </c>
      <c r="B33" s="1365">
        <v>1.24</v>
      </c>
      <c r="C33" s="1365">
        <v>1.24</v>
      </c>
      <c r="D33" s="1366">
        <v>24</v>
      </c>
      <c r="E33" s="1366">
        <v>2</v>
      </c>
      <c r="F33" s="1367" t="s">
        <v>2176</v>
      </c>
      <c r="G33" s="1367" t="s">
        <v>2143</v>
      </c>
      <c r="H33" s="1368" t="s">
        <v>2093</v>
      </c>
      <c r="I33" s="1368"/>
      <c r="J33" s="1367" t="s">
        <v>2138</v>
      </c>
      <c r="K33" s="1367" t="s">
        <v>2177</v>
      </c>
      <c r="L33" s="1367"/>
      <c r="M33" s="1367" t="s">
        <v>2178</v>
      </c>
      <c r="N33" s="1367"/>
      <c r="O33" s="1367" t="s">
        <v>2179</v>
      </c>
      <c r="P33" s="1367"/>
      <c r="Q33" s="1369"/>
      <c r="R33" s="1369"/>
      <c r="S33" s="1369"/>
      <c r="T33" s="1369"/>
      <c r="U33" s="1369"/>
      <c r="V33" s="1369"/>
      <c r="W33" s="1369"/>
      <c r="X33" s="1369"/>
      <c r="Y33" s="1369"/>
      <c r="Z33" s="1369"/>
      <c r="AA33" s="1369"/>
      <c r="AB33" s="1369"/>
      <c r="AC33" s="1369"/>
      <c r="AD33" s="1370"/>
      <c r="AE33" s="1370"/>
      <c r="AF33" s="1370"/>
      <c r="AG33" s="1370"/>
    </row>
    <row r="34" spans="1:33" ht="12.75" customHeight="1" outlineLevel="1">
      <c r="A34" s="1365">
        <v>1.2900000000000003</v>
      </c>
      <c r="B34" s="1365"/>
      <c r="C34" s="1365"/>
      <c r="D34" s="1366"/>
      <c r="E34" s="1366">
        <v>2</v>
      </c>
      <c r="F34" s="1367" t="s">
        <v>2180</v>
      </c>
      <c r="G34" s="1367" t="s">
        <v>2143</v>
      </c>
      <c r="H34" s="1368" t="s">
        <v>2144</v>
      </c>
      <c r="I34" s="1368"/>
      <c r="J34" s="1367" t="s">
        <v>2111</v>
      </c>
      <c r="K34" s="1367" t="s">
        <v>2181</v>
      </c>
      <c r="L34" s="1367"/>
      <c r="M34" s="1367" t="s">
        <v>2182</v>
      </c>
      <c r="N34" s="1367"/>
      <c r="O34" s="1367" t="s">
        <v>2183</v>
      </c>
      <c r="P34" s="1367"/>
      <c r="Q34" s="1369"/>
      <c r="R34" s="1369"/>
      <c r="S34" s="1369"/>
      <c r="T34" s="1369"/>
      <c r="U34" s="1369"/>
      <c r="V34" s="1369"/>
      <c r="W34" s="1369"/>
      <c r="X34" s="1369"/>
      <c r="Y34" s="1369"/>
      <c r="Z34" s="1369"/>
      <c r="AA34" s="1369"/>
      <c r="AB34" s="1369"/>
      <c r="AC34" s="1369"/>
      <c r="AD34" s="1370"/>
      <c r="AE34" s="1370"/>
      <c r="AF34" s="1370"/>
      <c r="AG34" s="1370"/>
    </row>
    <row r="35" spans="1:33" ht="12.75" customHeight="1" outlineLevel="1">
      <c r="A35" s="1365">
        <v>1.3</v>
      </c>
      <c r="B35" s="1365"/>
      <c r="C35" s="1365"/>
      <c r="D35" s="1366"/>
      <c r="E35" s="1366">
        <v>2</v>
      </c>
      <c r="F35" s="1339" t="s">
        <v>2184</v>
      </c>
      <c r="G35" s="1339"/>
      <c r="H35" s="1379" t="s">
        <v>2144</v>
      </c>
      <c r="I35" s="1379"/>
      <c r="J35" s="1367"/>
      <c r="K35" s="1367" t="s">
        <v>2185</v>
      </c>
      <c r="L35" s="1367"/>
      <c r="M35" s="1367" t="s">
        <v>2186</v>
      </c>
      <c r="N35" s="1367"/>
      <c r="O35" s="1367"/>
      <c r="P35" s="1367"/>
      <c r="Q35" s="1369"/>
      <c r="R35" s="1369"/>
      <c r="S35" s="1369"/>
      <c r="T35" s="1369"/>
      <c r="U35" s="1369"/>
      <c r="V35" s="1369"/>
      <c r="W35" s="1369"/>
      <c r="X35" s="1369"/>
      <c r="Y35" s="1369"/>
      <c r="Z35" s="1369"/>
      <c r="AA35" s="1369"/>
      <c r="AB35" s="1369"/>
      <c r="AC35" s="1369"/>
      <c r="AD35" s="1370"/>
      <c r="AE35" s="1370"/>
      <c r="AF35" s="1370"/>
      <c r="AG35" s="1370"/>
    </row>
    <row r="36" spans="1:33" ht="12.75" hidden="1" customHeight="1">
      <c r="A36" s="1380">
        <v>2</v>
      </c>
      <c r="B36" s="1380">
        <v>2</v>
      </c>
      <c r="C36" s="1380">
        <v>2</v>
      </c>
      <c r="D36" s="1381">
        <v>25</v>
      </c>
      <c r="E36" s="1381">
        <v>1</v>
      </c>
      <c r="F36" s="1357" t="s">
        <v>2187</v>
      </c>
      <c r="G36" s="1357"/>
      <c r="H36" s="1358"/>
      <c r="I36" s="1358"/>
      <c r="J36" s="1359"/>
      <c r="K36" s="1382"/>
      <c r="L36" s="1382"/>
      <c r="M36" s="1382"/>
      <c r="N36" s="1360"/>
      <c r="O36" s="1360"/>
      <c r="P36" s="1360"/>
      <c r="Q36" s="1383"/>
      <c r="R36" s="1383"/>
      <c r="S36" s="1383"/>
      <c r="T36" s="1383"/>
      <c r="U36" s="1383"/>
      <c r="V36" s="1383"/>
      <c r="W36" s="1383"/>
      <c r="X36" s="1383"/>
      <c r="Y36" s="1383"/>
      <c r="Z36" s="1383"/>
      <c r="AA36" s="1383"/>
      <c r="AB36" s="1383"/>
      <c r="AC36" s="1383"/>
      <c r="AD36" s="1364"/>
      <c r="AE36" s="1364"/>
      <c r="AF36" s="1364"/>
      <c r="AG36" s="1364"/>
    </row>
    <row r="37" spans="1:33" ht="12.75" hidden="1" customHeight="1" outlineLevel="1">
      <c r="A37" s="1366">
        <v>2.0099999999999998</v>
      </c>
      <c r="B37" s="1366">
        <v>2.0099999999999998</v>
      </c>
      <c r="C37" s="1366">
        <v>2.0099999999999998</v>
      </c>
      <c r="D37" s="1366">
        <v>25</v>
      </c>
      <c r="E37" s="1384">
        <v>2</v>
      </c>
      <c r="F37" s="1342" t="s">
        <v>2188</v>
      </c>
      <c r="G37" s="1342" t="s">
        <v>2189</v>
      </c>
      <c r="H37" s="1385"/>
      <c r="I37" s="1385"/>
      <c r="J37" s="1367" t="s">
        <v>2190</v>
      </c>
      <c r="K37" s="1367" t="s">
        <v>2191</v>
      </c>
      <c r="L37" s="1367"/>
      <c r="M37" s="1367">
        <v>3.1</v>
      </c>
      <c r="N37" s="1367">
        <v>14.1</v>
      </c>
      <c r="O37" s="1386" t="s">
        <v>2192</v>
      </c>
      <c r="P37" s="1367"/>
      <c r="Q37" s="1369"/>
      <c r="R37" s="1369"/>
      <c r="S37" s="1369"/>
      <c r="T37" s="1369"/>
      <c r="U37" s="1369"/>
      <c r="V37" s="1369"/>
      <c r="W37" s="1369"/>
      <c r="X37" s="1369"/>
      <c r="Y37" s="1369"/>
      <c r="Z37" s="1369"/>
      <c r="AA37" s="1369"/>
      <c r="AB37" s="1369"/>
      <c r="AC37" s="1369"/>
      <c r="AD37" s="1370"/>
      <c r="AE37" s="1370"/>
      <c r="AF37" s="1370"/>
      <c r="AG37" s="1370"/>
    </row>
    <row r="38" spans="1:33" ht="12.75" customHeight="1" outlineLevel="1">
      <c r="A38" s="1366">
        <v>2.0199999999999996</v>
      </c>
      <c r="B38" s="1366">
        <v>2.04</v>
      </c>
      <c r="C38" s="1366">
        <v>2.04</v>
      </c>
      <c r="D38" s="1366">
        <v>31</v>
      </c>
      <c r="E38" s="1366">
        <v>3</v>
      </c>
      <c r="F38" s="1367" t="s">
        <v>2193</v>
      </c>
      <c r="G38" s="1367" t="s">
        <v>2143</v>
      </c>
      <c r="H38" s="1368" t="s">
        <v>2144</v>
      </c>
      <c r="I38" s="1368"/>
      <c r="J38" s="1367" t="s">
        <v>2190</v>
      </c>
      <c r="K38" s="1367" t="s">
        <v>2194</v>
      </c>
      <c r="L38" s="1378">
        <f>A19</f>
        <v>1.1400000000000001</v>
      </c>
      <c r="M38" s="1367" t="s">
        <v>2195</v>
      </c>
      <c r="N38" s="1367"/>
      <c r="O38" s="1367"/>
      <c r="P38" s="1367"/>
      <c r="Q38" s="1369"/>
      <c r="R38" s="1369"/>
      <c r="S38" s="1369"/>
      <c r="T38" s="1369"/>
      <c r="U38" s="1369"/>
      <c r="V38" s="1369"/>
      <c r="W38" s="1369"/>
      <c r="X38" s="1369"/>
      <c r="Y38" s="1369"/>
      <c r="Z38" s="1369"/>
      <c r="AA38" s="1369"/>
      <c r="AB38" s="1369"/>
      <c r="AC38" s="1369"/>
      <c r="AD38" s="1370"/>
      <c r="AE38" s="1370"/>
      <c r="AF38" s="1370"/>
      <c r="AG38" s="1370"/>
    </row>
    <row r="39" spans="1:33" ht="12.75" customHeight="1" outlineLevel="1">
      <c r="A39" s="1366">
        <v>2.0299999999999994</v>
      </c>
      <c r="B39" s="1366">
        <v>2.0499999999999998</v>
      </c>
      <c r="C39" s="1366">
        <v>2.0499999999999998</v>
      </c>
      <c r="D39" s="1366">
        <v>32</v>
      </c>
      <c r="E39" s="1366">
        <v>3</v>
      </c>
      <c r="F39" s="1367" t="s">
        <v>2196</v>
      </c>
      <c r="G39" s="1367" t="s">
        <v>2143</v>
      </c>
      <c r="H39" s="1368" t="s">
        <v>2144</v>
      </c>
      <c r="I39" s="1368"/>
      <c r="J39" s="1367" t="s">
        <v>2190</v>
      </c>
      <c r="K39" s="1367" t="s">
        <v>2197</v>
      </c>
      <c r="L39" s="1378">
        <f>A19</f>
        <v>1.1400000000000001</v>
      </c>
      <c r="M39" s="1367" t="s">
        <v>2195</v>
      </c>
      <c r="N39" s="1367"/>
      <c r="O39" s="1367"/>
      <c r="P39" s="1367"/>
      <c r="Q39" s="1369"/>
      <c r="R39" s="1369"/>
      <c r="S39" s="1369"/>
      <c r="T39" s="1369"/>
      <c r="U39" s="1369"/>
      <c r="V39" s="1369"/>
      <c r="W39" s="1369"/>
      <c r="X39" s="1369"/>
      <c r="Y39" s="1369"/>
      <c r="Z39" s="1369"/>
      <c r="AA39" s="1369"/>
      <c r="AB39" s="1369"/>
      <c r="AC39" s="1369"/>
      <c r="AD39" s="1370"/>
      <c r="AE39" s="1370"/>
      <c r="AF39" s="1370"/>
      <c r="AG39" s="1370"/>
    </row>
    <row r="40" spans="1:33" ht="12.75" hidden="1" customHeight="1" outlineLevel="1">
      <c r="A40" s="1366">
        <v>2.0399999999999991</v>
      </c>
      <c r="B40" s="1366">
        <v>2.0699999999999998</v>
      </c>
      <c r="C40" s="1366">
        <v>2.0699999999999998</v>
      </c>
      <c r="D40" s="1366"/>
      <c r="E40" s="1366">
        <v>3</v>
      </c>
      <c r="F40" s="1367" t="s">
        <v>2198</v>
      </c>
      <c r="G40" s="1367" t="s">
        <v>2143</v>
      </c>
      <c r="H40" s="1368" t="s">
        <v>2093</v>
      </c>
      <c r="I40" s="1368"/>
      <c r="J40" s="1367" t="s">
        <v>2190</v>
      </c>
      <c r="K40" s="1367" t="s">
        <v>2199</v>
      </c>
      <c r="L40" s="1378">
        <f>A19</f>
        <v>1.1400000000000001</v>
      </c>
      <c r="M40" s="1367" t="s">
        <v>2134</v>
      </c>
      <c r="N40" s="1367"/>
      <c r="O40" s="1367" t="s">
        <v>2200</v>
      </c>
      <c r="P40" s="1367"/>
      <c r="Q40" s="1369"/>
      <c r="R40" s="1369"/>
      <c r="S40" s="1369"/>
      <c r="T40" s="1369"/>
      <c r="U40" s="1369"/>
      <c r="V40" s="1369"/>
      <c r="W40" s="1369"/>
      <c r="X40" s="1369"/>
      <c r="Y40" s="1369"/>
      <c r="Z40" s="1369"/>
      <c r="AA40" s="1369"/>
      <c r="AB40" s="1369"/>
      <c r="AC40" s="1369"/>
      <c r="AD40" s="1370"/>
      <c r="AE40" s="1370"/>
      <c r="AF40" s="1370"/>
      <c r="AG40" s="1370"/>
    </row>
    <row r="41" spans="1:33" ht="12.75" hidden="1" customHeight="1" outlineLevel="1">
      <c r="A41" s="1366">
        <v>2.0499999999999998</v>
      </c>
      <c r="B41" s="1366">
        <v>2.08</v>
      </c>
      <c r="C41" s="1366">
        <v>2.08</v>
      </c>
      <c r="D41" s="1366">
        <v>37</v>
      </c>
      <c r="E41" s="1366">
        <v>3</v>
      </c>
      <c r="F41" s="1367" t="s">
        <v>2201</v>
      </c>
      <c r="G41" s="1367" t="s">
        <v>2143</v>
      </c>
      <c r="H41" s="1368" t="s">
        <v>2093</v>
      </c>
      <c r="I41" s="1368"/>
      <c r="J41" s="1367" t="s">
        <v>2190</v>
      </c>
      <c r="K41" s="1367" t="s">
        <v>2202</v>
      </c>
      <c r="L41" s="1378">
        <f>A19</f>
        <v>1.1400000000000001</v>
      </c>
      <c r="M41" s="1367" t="s">
        <v>2134</v>
      </c>
      <c r="N41" s="1367"/>
      <c r="O41" s="1367" t="s">
        <v>2203</v>
      </c>
      <c r="P41" s="1367"/>
      <c r="Q41" s="1369"/>
      <c r="R41" s="1369"/>
      <c r="S41" s="1369"/>
      <c r="T41" s="1369"/>
      <c r="U41" s="1369"/>
      <c r="V41" s="1369"/>
      <c r="W41" s="1369"/>
      <c r="X41" s="1369"/>
      <c r="Y41" s="1369"/>
      <c r="Z41" s="1369"/>
      <c r="AA41" s="1369"/>
      <c r="AB41" s="1369"/>
      <c r="AC41" s="1369"/>
      <c r="AD41" s="1370"/>
      <c r="AE41" s="1370"/>
      <c r="AF41" s="1370"/>
      <c r="AG41" s="1370"/>
    </row>
    <row r="42" spans="1:33" ht="12.75" hidden="1" customHeight="1" outlineLevel="1">
      <c r="A42" s="1366">
        <v>2.06</v>
      </c>
      <c r="B42" s="1366">
        <v>2.06</v>
      </c>
      <c r="C42" s="1366">
        <v>2.06</v>
      </c>
      <c r="D42" s="1366"/>
      <c r="E42" s="1366">
        <v>3</v>
      </c>
      <c r="F42" s="1367" t="s">
        <v>2204</v>
      </c>
      <c r="G42" s="1367" t="s">
        <v>2143</v>
      </c>
      <c r="H42" s="1368" t="s">
        <v>2093</v>
      </c>
      <c r="I42" s="1368"/>
      <c r="J42" s="1367" t="s">
        <v>2190</v>
      </c>
      <c r="K42" s="1367" t="s">
        <v>2205</v>
      </c>
      <c r="L42" s="1367" t="str">
        <f>A116</f>
        <v>2.80</v>
      </c>
      <c r="M42" s="1367" t="s">
        <v>2113</v>
      </c>
      <c r="N42" s="1367"/>
      <c r="O42" s="1367"/>
      <c r="P42" s="1367"/>
      <c r="Q42" s="1369"/>
      <c r="R42" s="1369"/>
      <c r="S42" s="1369"/>
      <c r="T42" s="1369"/>
      <c r="U42" s="1369"/>
      <c r="V42" s="1369"/>
      <c r="W42" s="1369"/>
      <c r="X42" s="1369"/>
      <c r="Y42" s="1369"/>
      <c r="Z42" s="1369"/>
      <c r="AA42" s="1369"/>
      <c r="AB42" s="1369"/>
      <c r="AC42" s="1369"/>
      <c r="AD42" s="1370"/>
      <c r="AE42" s="1370"/>
      <c r="AF42" s="1370"/>
      <c r="AG42" s="1370"/>
    </row>
    <row r="43" spans="1:33" ht="12.75" hidden="1" customHeight="1" outlineLevel="1">
      <c r="A43" s="1366">
        <v>2.0699999999999985</v>
      </c>
      <c r="B43" s="1366">
        <v>2.09</v>
      </c>
      <c r="C43" s="1366">
        <v>2.09</v>
      </c>
      <c r="D43" s="1366"/>
      <c r="E43" s="1366">
        <v>3</v>
      </c>
      <c r="F43" s="1367" t="s">
        <v>2206</v>
      </c>
      <c r="G43" s="1367" t="s">
        <v>2143</v>
      </c>
      <c r="H43" s="1368" t="s">
        <v>2093</v>
      </c>
      <c r="I43" s="1368"/>
      <c r="J43" s="1367" t="s">
        <v>2190</v>
      </c>
      <c r="K43" s="1367" t="s">
        <v>2207</v>
      </c>
      <c r="L43" s="1367" t="str">
        <f>A15&amp;"-"&amp;A16&amp;", "&amp;A134&amp;", "&amp;A227</f>
        <v>1.1-1.11, 2.98, 3.83</v>
      </c>
      <c r="M43" s="1367"/>
      <c r="N43" s="1367"/>
      <c r="O43" s="1367"/>
      <c r="P43" s="1367"/>
      <c r="Q43" s="1369"/>
      <c r="R43" s="1369"/>
      <c r="S43" s="1369"/>
      <c r="T43" s="1369"/>
      <c r="U43" s="1369"/>
      <c r="V43" s="1369"/>
      <c r="W43" s="1369"/>
      <c r="X43" s="1369"/>
      <c r="Y43" s="1369"/>
      <c r="Z43" s="1369"/>
      <c r="AA43" s="1369"/>
      <c r="AB43" s="1369"/>
      <c r="AC43" s="1369"/>
      <c r="AD43" s="1370"/>
      <c r="AE43" s="1370"/>
      <c r="AF43" s="1370"/>
      <c r="AG43" s="1370"/>
    </row>
    <row r="44" spans="1:33" ht="12.75" hidden="1" customHeight="1" outlineLevel="1">
      <c r="A44" s="1366">
        <v>2.0799999999999983</v>
      </c>
      <c r="B44" s="1366">
        <v>2.1</v>
      </c>
      <c r="C44" s="1366">
        <v>2.1</v>
      </c>
      <c r="D44" s="1366"/>
      <c r="E44" s="1384">
        <v>2</v>
      </c>
      <c r="F44" s="1342" t="s">
        <v>2208</v>
      </c>
      <c r="G44" s="1342" t="s">
        <v>2189</v>
      </c>
      <c r="H44" s="1385"/>
      <c r="I44" s="1385"/>
      <c r="J44" s="1367" t="s">
        <v>2190</v>
      </c>
      <c r="K44" s="1367" t="s">
        <v>2209</v>
      </c>
      <c r="L44" s="1367"/>
      <c r="M44" s="1367">
        <v>3.3</v>
      </c>
      <c r="N44" s="1367">
        <v>16</v>
      </c>
      <c r="O44" s="1367" t="s">
        <v>2210</v>
      </c>
      <c r="P44" s="1367"/>
      <c r="Q44" s="1369"/>
      <c r="R44" s="1369"/>
      <c r="S44" s="1369"/>
      <c r="T44" s="1369"/>
      <c r="U44" s="1369"/>
      <c r="V44" s="1369"/>
      <c r="W44" s="1369"/>
      <c r="X44" s="1369"/>
      <c r="Y44" s="1369"/>
      <c r="Z44" s="1369"/>
      <c r="AA44" s="1369"/>
      <c r="AB44" s="1369"/>
      <c r="AC44" s="1369"/>
      <c r="AD44" s="1370"/>
      <c r="AE44" s="1370"/>
      <c r="AF44" s="1370"/>
      <c r="AG44" s="1370"/>
    </row>
    <row r="45" spans="1:33" ht="12.75" customHeight="1" outlineLevel="1">
      <c r="A45" s="1366">
        <v>2.0899999999999981</v>
      </c>
      <c r="B45" s="1366"/>
      <c r="C45" s="1366"/>
      <c r="D45" s="1366"/>
      <c r="E45" s="1366">
        <v>3</v>
      </c>
      <c r="F45" s="1367" t="s">
        <v>2211</v>
      </c>
      <c r="G45" s="1367" t="s">
        <v>2143</v>
      </c>
      <c r="H45" s="1368" t="s">
        <v>2144</v>
      </c>
      <c r="I45" s="1368"/>
      <c r="J45" s="1367" t="s">
        <v>2190</v>
      </c>
      <c r="K45" s="1367" t="s">
        <v>2212</v>
      </c>
      <c r="L45" s="1367"/>
      <c r="M45" s="1367" t="s">
        <v>2213</v>
      </c>
      <c r="N45" s="1367"/>
      <c r="O45" s="1367"/>
      <c r="P45" s="1367"/>
      <c r="Q45" s="1369"/>
      <c r="R45" s="1369"/>
      <c r="S45" s="1369"/>
      <c r="T45" s="1369"/>
      <c r="U45" s="1369"/>
      <c r="V45" s="1369"/>
      <c r="W45" s="1369"/>
      <c r="X45" s="1369"/>
      <c r="Y45" s="1369"/>
      <c r="Z45" s="1369"/>
      <c r="AA45" s="1369"/>
      <c r="AB45" s="1369"/>
      <c r="AC45" s="1369"/>
      <c r="AD45" s="1370"/>
      <c r="AE45" s="1370"/>
      <c r="AF45" s="1370"/>
      <c r="AG45" s="1370"/>
    </row>
    <row r="46" spans="1:33" ht="12.75" customHeight="1" outlineLevel="1">
      <c r="A46" s="1366">
        <v>2.0999999999999979</v>
      </c>
      <c r="B46" s="1366"/>
      <c r="C46" s="1366"/>
      <c r="D46" s="1366"/>
      <c r="E46" s="1366">
        <v>3</v>
      </c>
      <c r="F46" s="1367" t="s">
        <v>2214</v>
      </c>
      <c r="G46" s="1367" t="s">
        <v>2143</v>
      </c>
      <c r="H46" s="1368" t="s">
        <v>2144</v>
      </c>
      <c r="I46" s="1368"/>
      <c r="J46" s="1367" t="s">
        <v>2190</v>
      </c>
      <c r="K46" s="1367" t="s">
        <v>2215</v>
      </c>
      <c r="L46" s="1367"/>
      <c r="M46" s="1367" t="s">
        <v>2216</v>
      </c>
      <c r="N46" s="1367"/>
      <c r="O46" s="1367"/>
      <c r="P46" s="1367"/>
      <c r="Q46" s="1369"/>
      <c r="R46" s="1369"/>
      <c r="S46" s="1369"/>
      <c r="T46" s="1369"/>
      <c r="U46" s="1369"/>
      <c r="V46" s="1369"/>
      <c r="W46" s="1369"/>
      <c r="X46" s="1369"/>
      <c r="Y46" s="1369"/>
      <c r="Z46" s="1369"/>
      <c r="AA46" s="1369"/>
      <c r="AB46" s="1369"/>
      <c r="AC46" s="1369"/>
      <c r="AD46" s="1370"/>
      <c r="AE46" s="1370"/>
      <c r="AF46" s="1370"/>
      <c r="AG46" s="1370"/>
    </row>
    <row r="47" spans="1:33" ht="12.75" hidden="1" customHeight="1" outlineLevel="1">
      <c r="A47" s="1366">
        <v>2.1099999999999977</v>
      </c>
      <c r="B47" s="1366"/>
      <c r="C47" s="1366"/>
      <c r="D47" s="1366"/>
      <c r="E47" s="1366">
        <v>3</v>
      </c>
      <c r="F47" s="1367" t="s">
        <v>2217</v>
      </c>
      <c r="G47" s="1367" t="s">
        <v>2143</v>
      </c>
      <c r="H47" s="1368" t="s">
        <v>2093</v>
      </c>
      <c r="I47" s="1368"/>
      <c r="J47" s="1367" t="s">
        <v>2190</v>
      </c>
      <c r="K47" s="1367"/>
      <c r="L47" s="1367"/>
      <c r="M47" s="1367" t="s">
        <v>2218</v>
      </c>
      <c r="N47" s="1367"/>
      <c r="O47" s="1367"/>
      <c r="P47" s="1367"/>
      <c r="Q47" s="1369"/>
      <c r="R47" s="1369"/>
      <c r="S47" s="1369"/>
      <c r="T47" s="1369"/>
      <c r="U47" s="1369"/>
      <c r="V47" s="1369"/>
      <c r="W47" s="1369"/>
      <c r="X47" s="1369"/>
      <c r="Y47" s="1369"/>
      <c r="Z47" s="1369"/>
      <c r="AA47" s="1369"/>
      <c r="AB47" s="1369"/>
      <c r="AC47" s="1369"/>
      <c r="AD47" s="1370"/>
      <c r="AE47" s="1370"/>
      <c r="AF47" s="1370"/>
      <c r="AG47" s="1370"/>
    </row>
    <row r="48" spans="1:33" ht="12.75" hidden="1" customHeight="1" outlineLevel="1">
      <c r="A48" s="1366">
        <v>2.1199999999999974</v>
      </c>
      <c r="B48" s="1366"/>
      <c r="C48" s="1366"/>
      <c r="D48" s="1366"/>
      <c r="E48" s="1366">
        <v>3</v>
      </c>
      <c r="F48" s="1367" t="s">
        <v>2219</v>
      </c>
      <c r="G48" s="1367" t="s">
        <v>2143</v>
      </c>
      <c r="H48" s="1368" t="s">
        <v>2093</v>
      </c>
      <c r="I48" s="1368"/>
      <c r="J48" s="1367" t="s">
        <v>2190</v>
      </c>
      <c r="K48" s="1367"/>
      <c r="L48" s="1367"/>
      <c r="M48" s="1367" t="s">
        <v>2218</v>
      </c>
      <c r="N48" s="1367"/>
      <c r="O48" s="1367"/>
      <c r="P48" s="1367"/>
      <c r="Q48" s="1369"/>
      <c r="R48" s="1369"/>
      <c r="S48" s="1369"/>
      <c r="T48" s="1369"/>
      <c r="U48" s="1369"/>
      <c r="V48" s="1369"/>
      <c r="W48" s="1369"/>
      <c r="X48" s="1369"/>
      <c r="Y48" s="1369"/>
      <c r="Z48" s="1369"/>
      <c r="AA48" s="1369"/>
      <c r="AB48" s="1369"/>
      <c r="AC48" s="1369"/>
      <c r="AD48" s="1370"/>
      <c r="AE48" s="1370"/>
      <c r="AF48" s="1370"/>
      <c r="AG48" s="1370"/>
    </row>
    <row r="49" spans="1:33" ht="12.75" hidden="1" customHeight="1" outlineLevel="1">
      <c r="A49" s="1366">
        <v>2.1299999999999972</v>
      </c>
      <c r="B49" s="1366"/>
      <c r="C49" s="1366"/>
      <c r="D49" s="1366"/>
      <c r="E49" s="1366">
        <v>3</v>
      </c>
      <c r="F49" s="1367" t="s">
        <v>2220</v>
      </c>
      <c r="G49" s="1367" t="s">
        <v>2143</v>
      </c>
      <c r="H49" s="1368" t="s">
        <v>2093</v>
      </c>
      <c r="I49" s="1368"/>
      <c r="J49" s="1367" t="s">
        <v>2190</v>
      </c>
      <c r="K49" s="1367" t="s">
        <v>2221</v>
      </c>
      <c r="L49" s="1367"/>
      <c r="M49" s="1367" t="s">
        <v>2218</v>
      </c>
      <c r="N49" s="1367"/>
      <c r="O49" s="1367"/>
      <c r="P49" s="1367"/>
      <c r="Q49" s="1369"/>
      <c r="R49" s="1369"/>
      <c r="S49" s="1369"/>
      <c r="T49" s="1369"/>
      <c r="U49" s="1369"/>
      <c r="V49" s="1369"/>
      <c r="W49" s="1369"/>
      <c r="X49" s="1369"/>
      <c r="Y49" s="1369"/>
      <c r="Z49" s="1369"/>
      <c r="AA49" s="1369"/>
      <c r="AB49" s="1369"/>
      <c r="AC49" s="1369"/>
      <c r="AD49" s="1370"/>
      <c r="AE49" s="1370"/>
      <c r="AF49" s="1370"/>
      <c r="AG49" s="1370"/>
    </row>
    <row r="50" spans="1:33" ht="12.75" hidden="1" customHeight="1" outlineLevel="1">
      <c r="A50" s="1366">
        <v>2.139999999999997</v>
      </c>
      <c r="B50" s="1366"/>
      <c r="C50" s="1366"/>
      <c r="D50" s="1366"/>
      <c r="E50" s="1366">
        <v>3</v>
      </c>
      <c r="F50" s="1367" t="s">
        <v>2222</v>
      </c>
      <c r="G50" s="1367" t="s">
        <v>2143</v>
      </c>
      <c r="H50" s="1368" t="s">
        <v>2093</v>
      </c>
      <c r="I50" s="1368"/>
      <c r="J50" s="1367" t="s">
        <v>2190</v>
      </c>
      <c r="K50" s="1367" t="s">
        <v>2223</v>
      </c>
      <c r="L50" s="1367"/>
      <c r="M50" s="1367" t="s">
        <v>2224</v>
      </c>
      <c r="N50" s="1367"/>
      <c r="O50" s="1367"/>
      <c r="P50" s="1367"/>
      <c r="Q50" s="1369"/>
      <c r="R50" s="1369"/>
      <c r="S50" s="1369"/>
      <c r="T50" s="1369"/>
      <c r="U50" s="1369"/>
      <c r="V50" s="1369"/>
      <c r="W50" s="1369"/>
      <c r="X50" s="1369"/>
      <c r="Y50" s="1369"/>
      <c r="Z50" s="1369"/>
      <c r="AA50" s="1369"/>
      <c r="AB50" s="1369"/>
      <c r="AC50" s="1369"/>
      <c r="AD50" s="1370"/>
      <c r="AE50" s="1370"/>
      <c r="AF50" s="1370"/>
      <c r="AG50" s="1370"/>
    </row>
    <row r="51" spans="1:33" ht="12.75" hidden="1" customHeight="1" outlineLevel="1">
      <c r="A51" s="1366">
        <v>2.1499999999999968</v>
      </c>
      <c r="B51" s="1366">
        <v>2.11</v>
      </c>
      <c r="C51" s="1366">
        <v>2.11</v>
      </c>
      <c r="D51" s="1366">
        <v>40</v>
      </c>
      <c r="E51" s="1384">
        <v>2</v>
      </c>
      <c r="F51" s="1342" t="s">
        <v>2225</v>
      </c>
      <c r="G51" s="1342" t="s">
        <v>2189</v>
      </c>
      <c r="H51" s="1385"/>
      <c r="I51" s="1385"/>
      <c r="J51" s="1367" t="s">
        <v>2138</v>
      </c>
      <c r="K51" s="1377"/>
      <c r="L51" s="1367"/>
      <c r="M51" s="1367" t="s">
        <v>2226</v>
      </c>
      <c r="N51" s="1367"/>
      <c r="O51" s="1367" t="s">
        <v>2227</v>
      </c>
      <c r="P51" s="1367"/>
      <c r="Q51" s="1369"/>
      <c r="R51" s="1369"/>
      <c r="S51" s="1369"/>
      <c r="T51" s="1369"/>
      <c r="U51" s="1369"/>
      <c r="V51" s="1369"/>
      <c r="W51" s="1369"/>
      <c r="X51" s="1369"/>
      <c r="Y51" s="1369"/>
      <c r="Z51" s="1369"/>
      <c r="AA51" s="1369"/>
      <c r="AB51" s="1369"/>
      <c r="AC51" s="1369"/>
      <c r="AD51" s="1370"/>
      <c r="AE51" s="1370"/>
      <c r="AF51" s="1370"/>
      <c r="AG51" s="1370"/>
    </row>
    <row r="52" spans="1:33" ht="12.75" customHeight="1" outlineLevel="1">
      <c r="A52" s="1366">
        <v>2.1599999999999966</v>
      </c>
      <c r="B52" s="1366">
        <v>2.12</v>
      </c>
      <c r="C52" s="1366">
        <v>2.12</v>
      </c>
      <c r="D52" s="1366">
        <v>41</v>
      </c>
      <c r="E52" s="1366">
        <v>3</v>
      </c>
      <c r="F52" s="1367" t="s">
        <v>2228</v>
      </c>
      <c r="G52" s="1367" t="s">
        <v>2189</v>
      </c>
      <c r="H52" s="1368" t="s">
        <v>2144</v>
      </c>
      <c r="I52" s="1368"/>
      <c r="J52" s="1367" t="s">
        <v>2138</v>
      </c>
      <c r="K52" s="1367" t="s">
        <v>2229</v>
      </c>
      <c r="L52" s="1387"/>
      <c r="M52" s="1387"/>
      <c r="N52" s="1367"/>
      <c r="O52" s="1367" t="s">
        <v>2230</v>
      </c>
      <c r="P52" s="1367"/>
      <c r="Q52" s="1369"/>
      <c r="R52" s="1369"/>
      <c r="S52" s="1369"/>
      <c r="T52" s="1369"/>
      <c r="U52" s="1369"/>
      <c r="V52" s="1369"/>
      <c r="W52" s="1369"/>
      <c r="X52" s="1369"/>
      <c r="Y52" s="1369"/>
      <c r="Z52" s="1369"/>
      <c r="AA52" s="1369"/>
      <c r="AB52" s="1369"/>
      <c r="AC52" s="1369"/>
      <c r="AD52" s="1370"/>
      <c r="AE52" s="1370"/>
      <c r="AF52" s="1370"/>
      <c r="AG52" s="1370"/>
    </row>
    <row r="53" spans="1:33" ht="12.75" customHeight="1" outlineLevel="1">
      <c r="A53" s="1366">
        <v>2.1699999999999964</v>
      </c>
      <c r="B53" s="1366">
        <v>2.13</v>
      </c>
      <c r="C53" s="1366">
        <v>2.13</v>
      </c>
      <c r="D53" s="1366">
        <v>42</v>
      </c>
      <c r="E53" s="1366">
        <v>3</v>
      </c>
      <c r="F53" s="1367" t="s">
        <v>2231</v>
      </c>
      <c r="G53" s="1367" t="s">
        <v>2189</v>
      </c>
      <c r="H53" s="1368" t="s">
        <v>2144</v>
      </c>
      <c r="I53" s="1421" t="s">
        <v>2821</v>
      </c>
      <c r="J53" s="1367" t="s">
        <v>2138</v>
      </c>
      <c r="K53" s="1367" t="s">
        <v>2232</v>
      </c>
      <c r="L53" s="1387"/>
      <c r="M53" s="1387"/>
      <c r="N53" s="1367"/>
      <c r="O53" s="1367" t="s">
        <v>2233</v>
      </c>
      <c r="P53" s="1367"/>
      <c r="Q53" s="1369"/>
      <c r="R53" s="1369"/>
      <c r="S53" s="1369"/>
      <c r="T53" s="1369"/>
      <c r="U53" s="1369"/>
      <c r="V53" s="1369"/>
      <c r="W53" s="1369"/>
      <c r="X53" s="1369"/>
      <c r="Y53" s="1369"/>
      <c r="Z53" s="1369"/>
      <c r="AA53" s="1369"/>
      <c r="AB53" s="1369"/>
      <c r="AC53" s="1369"/>
      <c r="AD53" s="1370"/>
      <c r="AE53" s="1370"/>
      <c r="AF53" s="1370"/>
      <c r="AG53" s="1370"/>
    </row>
    <row r="54" spans="1:33" ht="12.75" customHeight="1" outlineLevel="1">
      <c r="A54" s="1366">
        <v>2.1799999999999962</v>
      </c>
      <c r="B54" s="1366"/>
      <c r="C54" s="1366">
        <v>2.13</v>
      </c>
      <c r="D54" s="1366">
        <v>42</v>
      </c>
      <c r="E54" s="1366">
        <v>3</v>
      </c>
      <c r="F54" s="1367" t="s">
        <v>2234</v>
      </c>
      <c r="G54" s="1367" t="s">
        <v>2189</v>
      </c>
      <c r="H54" s="1368" t="s">
        <v>2144</v>
      </c>
      <c r="I54" s="1421" t="s">
        <v>2822</v>
      </c>
      <c r="J54" s="1367" t="s">
        <v>2138</v>
      </c>
      <c r="K54" s="1367" t="s">
        <v>2235</v>
      </c>
      <c r="L54" s="1387"/>
      <c r="M54" s="1387"/>
      <c r="N54" s="1367"/>
      <c r="O54" s="1367" t="s">
        <v>2233</v>
      </c>
      <c r="Q54" s="1369"/>
      <c r="R54" s="1369"/>
      <c r="S54" s="1369"/>
      <c r="T54" s="1369"/>
      <c r="U54" s="1369"/>
      <c r="V54" s="1369"/>
      <c r="W54" s="1369"/>
      <c r="X54" s="1369"/>
      <c r="Y54" s="1369"/>
      <c r="Z54" s="1369"/>
      <c r="AA54" s="1369"/>
      <c r="AB54" s="1369"/>
      <c r="AC54" s="1369"/>
      <c r="AD54" s="1370"/>
      <c r="AE54" s="1370"/>
      <c r="AF54" s="1370"/>
      <c r="AG54" s="1370"/>
    </row>
    <row r="55" spans="1:33" ht="12.75" customHeight="1" outlineLevel="1">
      <c r="A55" s="1366">
        <v>2.1899999999999959</v>
      </c>
      <c r="B55" s="1366">
        <v>2.14</v>
      </c>
      <c r="C55" s="1366">
        <v>2.14</v>
      </c>
      <c r="D55" s="1366">
        <v>43</v>
      </c>
      <c r="E55" s="1366">
        <v>3</v>
      </c>
      <c r="F55" s="1367" t="s">
        <v>2236</v>
      </c>
      <c r="G55" s="1367" t="s">
        <v>2189</v>
      </c>
      <c r="H55" s="1368" t="s">
        <v>2144</v>
      </c>
      <c r="I55" s="1421"/>
      <c r="J55" s="1367" t="s">
        <v>2138</v>
      </c>
      <c r="K55" s="1367" t="s">
        <v>2237</v>
      </c>
      <c r="L55" s="1387"/>
      <c r="M55" s="1387"/>
      <c r="N55" s="1367"/>
      <c r="O55" s="1367"/>
      <c r="P55" s="1367"/>
      <c r="Q55" s="1369"/>
      <c r="R55" s="1369"/>
      <c r="S55" s="1369"/>
      <c r="T55" s="1369"/>
      <c r="U55" s="1369"/>
      <c r="V55" s="1369"/>
      <c r="W55" s="1369"/>
      <c r="X55" s="1369"/>
      <c r="Y55" s="1369"/>
      <c r="Z55" s="1369"/>
      <c r="AA55" s="1369"/>
      <c r="AB55" s="1369"/>
      <c r="AC55" s="1369"/>
      <c r="AD55" s="1370"/>
      <c r="AE55" s="1370"/>
      <c r="AF55" s="1370"/>
      <c r="AG55" s="1370"/>
    </row>
    <row r="56" spans="1:33" ht="12.75" customHeight="1" outlineLevel="1">
      <c r="A56" s="1366">
        <v>2.1999999999999957</v>
      </c>
      <c r="B56" s="1366">
        <v>2.15</v>
      </c>
      <c r="C56" s="1366">
        <v>2.15</v>
      </c>
      <c r="D56" s="1366">
        <v>44</v>
      </c>
      <c r="E56" s="1366">
        <v>3</v>
      </c>
      <c r="F56" s="1367" t="s">
        <v>2238</v>
      </c>
      <c r="G56" s="1367" t="s">
        <v>2189</v>
      </c>
      <c r="H56" s="1368" t="s">
        <v>2144</v>
      </c>
      <c r="I56" s="1368"/>
      <c r="J56" s="1367" t="s">
        <v>2138</v>
      </c>
      <c r="K56" s="1367" t="s">
        <v>2239</v>
      </c>
      <c r="L56" s="1387"/>
      <c r="M56" s="1387"/>
      <c r="N56" s="1367"/>
      <c r="O56" s="1367"/>
      <c r="P56" s="1367"/>
      <c r="Q56" s="1369"/>
      <c r="R56" s="1369"/>
      <c r="S56" s="1369"/>
      <c r="T56" s="1369"/>
      <c r="U56" s="1369"/>
      <c r="V56" s="1369"/>
      <c r="W56" s="1369"/>
      <c r="X56" s="1369"/>
      <c r="Y56" s="1369"/>
      <c r="Z56" s="1369"/>
      <c r="AA56" s="1369"/>
      <c r="AB56" s="1369"/>
      <c r="AC56" s="1369"/>
      <c r="AD56" s="1370"/>
      <c r="AE56" s="1370"/>
      <c r="AF56" s="1370"/>
      <c r="AG56" s="1370"/>
    </row>
    <row r="57" spans="1:33" ht="12.75" customHeight="1" outlineLevel="1">
      <c r="A57" s="1366">
        <v>2.2099999999999955</v>
      </c>
      <c r="B57" s="1366">
        <v>2.17</v>
      </c>
      <c r="C57" s="1366">
        <v>2.17</v>
      </c>
      <c r="D57" s="1366">
        <v>46</v>
      </c>
      <c r="E57" s="1366">
        <v>3</v>
      </c>
      <c r="F57" s="1367" t="s">
        <v>2240</v>
      </c>
      <c r="G57" s="1367" t="s">
        <v>2189</v>
      </c>
      <c r="H57" s="1368" t="s">
        <v>2144</v>
      </c>
      <c r="I57" s="1368"/>
      <c r="J57" s="1367" t="s">
        <v>2138</v>
      </c>
      <c r="K57" s="1367" t="s">
        <v>2241</v>
      </c>
      <c r="L57" s="1387"/>
      <c r="M57" s="1387"/>
      <c r="N57" s="1367"/>
      <c r="O57" s="1367"/>
      <c r="P57" s="1367"/>
      <c r="Q57" s="1369"/>
      <c r="R57" s="1369"/>
      <c r="S57" s="1369"/>
      <c r="T57" s="1369"/>
      <c r="U57" s="1369"/>
      <c r="V57" s="1369"/>
      <c r="W57" s="1369"/>
      <c r="X57" s="1369"/>
      <c r="Y57" s="1369"/>
      <c r="Z57" s="1369"/>
      <c r="AA57" s="1369"/>
      <c r="AB57" s="1369"/>
      <c r="AC57" s="1369"/>
      <c r="AD57" s="1370"/>
      <c r="AE57" s="1370"/>
      <c r="AF57" s="1370"/>
      <c r="AG57" s="1370"/>
    </row>
    <row r="58" spans="1:33" ht="12.75" customHeight="1" outlineLevel="1">
      <c r="A58" s="1366">
        <v>2.2199999999999953</v>
      </c>
      <c r="B58" s="1366">
        <v>2.1800000000000002</v>
      </c>
      <c r="C58" s="1366">
        <v>2.1800000000000002</v>
      </c>
      <c r="D58" s="1366">
        <v>47</v>
      </c>
      <c r="E58" s="1366">
        <v>3</v>
      </c>
      <c r="F58" s="1367" t="s">
        <v>2242</v>
      </c>
      <c r="G58" s="1367" t="s">
        <v>2189</v>
      </c>
      <c r="H58" s="1368" t="s">
        <v>2144</v>
      </c>
      <c r="I58" s="1368"/>
      <c r="J58" s="1367" t="s">
        <v>2138</v>
      </c>
      <c r="K58" s="1367" t="s">
        <v>2243</v>
      </c>
      <c r="L58" s="1387"/>
      <c r="M58" s="1387"/>
      <c r="N58" s="1367"/>
      <c r="O58" s="1367"/>
      <c r="P58" s="1367"/>
      <c r="Q58" s="1369"/>
      <c r="R58" s="1369"/>
      <c r="S58" s="1369"/>
      <c r="T58" s="1369"/>
      <c r="U58" s="1369"/>
      <c r="V58" s="1369"/>
      <c r="W58" s="1369"/>
      <c r="X58" s="1369"/>
      <c r="Y58" s="1369"/>
      <c r="Z58" s="1369"/>
      <c r="AA58" s="1369"/>
      <c r="AB58" s="1369"/>
      <c r="AC58" s="1369"/>
      <c r="AD58" s="1370"/>
      <c r="AE58" s="1370"/>
      <c r="AF58" s="1370"/>
      <c r="AG58" s="1370"/>
    </row>
    <row r="59" spans="1:33" ht="12.75" customHeight="1" outlineLevel="1">
      <c r="A59" s="1366">
        <v>2.2299999999999951</v>
      </c>
      <c r="B59" s="1366">
        <v>2.19</v>
      </c>
      <c r="C59" s="1366">
        <v>2.19</v>
      </c>
      <c r="D59" s="1366">
        <v>48</v>
      </c>
      <c r="E59" s="1366">
        <v>3</v>
      </c>
      <c r="F59" s="1367" t="s">
        <v>2244</v>
      </c>
      <c r="G59" s="1367" t="s">
        <v>2189</v>
      </c>
      <c r="H59" s="1368" t="s">
        <v>2144</v>
      </c>
      <c r="I59" s="1368"/>
      <c r="J59" s="1367" t="s">
        <v>2138</v>
      </c>
      <c r="K59" s="1367" t="s">
        <v>2245</v>
      </c>
      <c r="L59" s="1387">
        <f>A164</f>
        <v>3.1999999999999957</v>
      </c>
      <c r="M59" s="1387"/>
      <c r="N59" s="1367"/>
      <c r="O59" s="1367"/>
      <c r="P59" s="1367"/>
      <c r="Q59" s="1369"/>
      <c r="R59" s="1369"/>
      <c r="S59" s="1369"/>
      <c r="T59" s="1369"/>
      <c r="U59" s="1369"/>
      <c r="V59" s="1369"/>
      <c r="W59" s="1369"/>
      <c r="X59" s="1369"/>
      <c r="Y59" s="1369"/>
      <c r="Z59" s="1369"/>
      <c r="AA59" s="1369"/>
      <c r="AB59" s="1369"/>
      <c r="AC59" s="1369"/>
      <c r="AD59" s="1370"/>
      <c r="AE59" s="1370"/>
      <c r="AF59" s="1370"/>
      <c r="AG59" s="1370"/>
    </row>
    <row r="60" spans="1:33" ht="12.75" customHeight="1" outlineLevel="1">
      <c r="A60" s="1366">
        <v>2.2399999999999949</v>
      </c>
      <c r="B60" s="1366">
        <v>2.2200000000000002</v>
      </c>
      <c r="C60" s="1366">
        <v>2.2200000000000002</v>
      </c>
      <c r="D60" s="1366">
        <v>49</v>
      </c>
      <c r="E60" s="1384">
        <v>2</v>
      </c>
      <c r="F60" s="1342" t="s">
        <v>2246</v>
      </c>
      <c r="G60" s="1342" t="s">
        <v>2189</v>
      </c>
      <c r="H60" s="1385" t="s">
        <v>2144</v>
      </c>
      <c r="I60" s="1385"/>
      <c r="J60" s="1367" t="s">
        <v>2124</v>
      </c>
      <c r="K60" s="1367" t="s">
        <v>2247</v>
      </c>
      <c r="L60" s="1378">
        <f>A159</f>
        <v>3.1499999999999968</v>
      </c>
      <c r="M60" s="1367" t="s">
        <v>2248</v>
      </c>
      <c r="N60" s="1367" t="s">
        <v>2249</v>
      </c>
      <c r="O60" s="1386" t="s">
        <v>2250</v>
      </c>
      <c r="P60" s="1367"/>
      <c r="Q60" s="1369"/>
      <c r="R60" s="1369"/>
      <c r="S60" s="1369"/>
      <c r="T60" s="1369"/>
      <c r="U60" s="1369"/>
      <c r="V60" s="1369"/>
      <c r="W60" s="1369"/>
      <c r="X60" s="1369"/>
      <c r="Y60" s="1369"/>
      <c r="Z60" s="1369"/>
      <c r="AA60" s="1369"/>
      <c r="AB60" s="1369"/>
      <c r="AC60" s="1369"/>
      <c r="AD60" s="1370"/>
      <c r="AE60" s="1370"/>
      <c r="AF60" s="1370"/>
      <c r="AG60" s="1370"/>
    </row>
    <row r="61" spans="1:33" ht="12.75" hidden="1" customHeight="1" outlineLevel="1">
      <c r="A61" s="1366">
        <v>2.25</v>
      </c>
      <c r="B61" s="1366">
        <v>2.23</v>
      </c>
      <c r="C61" s="1366">
        <v>2.23</v>
      </c>
      <c r="D61" s="1366">
        <v>50</v>
      </c>
      <c r="E61" s="1366">
        <v>3</v>
      </c>
      <c r="F61" s="1339" t="s">
        <v>2251</v>
      </c>
      <c r="G61" s="1339" t="s">
        <v>2143</v>
      </c>
      <c r="H61" s="1379" t="s">
        <v>2093</v>
      </c>
      <c r="I61" s="1379"/>
      <c r="J61" s="1367" t="s">
        <v>2124</v>
      </c>
      <c r="K61" s="1367" t="s">
        <v>2252</v>
      </c>
      <c r="L61" s="1367"/>
      <c r="M61" s="1367"/>
      <c r="N61" s="1367"/>
      <c r="O61" s="1367"/>
      <c r="P61" s="1367"/>
      <c r="Q61" s="1369"/>
      <c r="R61" s="1369"/>
      <c r="S61" s="1369"/>
      <c r="T61" s="1369"/>
      <c r="U61" s="1369"/>
      <c r="V61" s="1369"/>
      <c r="W61" s="1369"/>
      <c r="X61" s="1369"/>
      <c r="Y61" s="1369"/>
      <c r="Z61" s="1369"/>
      <c r="AA61" s="1369"/>
      <c r="AB61" s="1369"/>
      <c r="AC61" s="1369"/>
      <c r="AD61" s="1370"/>
      <c r="AE61" s="1370"/>
      <c r="AF61" s="1370"/>
      <c r="AG61" s="1370"/>
    </row>
    <row r="62" spans="1:33" ht="12.75" hidden="1" customHeight="1" outlineLevel="1">
      <c r="A62" s="1366">
        <v>2.2599999999999998</v>
      </c>
      <c r="B62" s="1366"/>
      <c r="C62" s="1366"/>
      <c r="D62" s="1366"/>
      <c r="E62" s="1366">
        <v>3</v>
      </c>
      <c r="F62" s="1339" t="s">
        <v>2253</v>
      </c>
      <c r="G62" s="1339" t="s">
        <v>2143</v>
      </c>
      <c r="H62" s="1379" t="s">
        <v>2093</v>
      </c>
      <c r="I62" s="1379"/>
      <c r="J62" s="1367" t="s">
        <v>2124</v>
      </c>
      <c r="K62" s="1367" t="s">
        <v>2254</v>
      </c>
      <c r="L62" s="1367"/>
      <c r="M62" s="1367"/>
      <c r="N62" s="1367"/>
      <c r="O62" s="1367"/>
      <c r="P62" s="1367"/>
      <c r="Q62" s="1369"/>
      <c r="R62" s="1369"/>
      <c r="S62" s="1369"/>
      <c r="T62" s="1369"/>
      <c r="U62" s="1369"/>
      <c r="V62" s="1369"/>
      <c r="W62" s="1369"/>
      <c r="X62" s="1369"/>
      <c r="Y62" s="1369"/>
      <c r="Z62" s="1369"/>
      <c r="AA62" s="1369"/>
      <c r="AB62" s="1369"/>
      <c r="AC62" s="1369"/>
      <c r="AD62" s="1370"/>
      <c r="AE62" s="1370"/>
      <c r="AF62" s="1370"/>
      <c r="AG62" s="1370"/>
    </row>
    <row r="63" spans="1:33" ht="12.75" hidden="1" customHeight="1" outlineLevel="1">
      <c r="A63" s="1366">
        <v>2.27</v>
      </c>
      <c r="B63" s="1366">
        <v>2.2400000000000002</v>
      </c>
      <c r="C63" s="1366">
        <v>2.2400000000000002</v>
      </c>
      <c r="D63" s="1366">
        <v>51</v>
      </c>
      <c r="E63" s="1366">
        <v>3</v>
      </c>
      <c r="F63" s="1339" t="s">
        <v>2255</v>
      </c>
      <c r="G63" s="1339" t="s">
        <v>2143</v>
      </c>
      <c r="H63" s="1379" t="s">
        <v>2093</v>
      </c>
      <c r="I63" s="1379"/>
      <c r="J63" s="1367" t="s">
        <v>2124</v>
      </c>
      <c r="K63" s="1367" t="s">
        <v>2256</v>
      </c>
      <c r="L63" s="1367"/>
      <c r="M63" s="1367"/>
      <c r="N63" s="1367"/>
      <c r="O63" s="1367"/>
      <c r="P63" s="1367"/>
      <c r="Q63" s="1369"/>
      <c r="R63" s="1369"/>
      <c r="S63" s="1369"/>
      <c r="T63" s="1369"/>
      <c r="U63" s="1369"/>
      <c r="V63" s="1369"/>
      <c r="W63" s="1369"/>
      <c r="X63" s="1369"/>
      <c r="Y63" s="1369"/>
      <c r="Z63" s="1369"/>
      <c r="AA63" s="1369"/>
      <c r="AB63" s="1369"/>
      <c r="AC63" s="1369"/>
      <c r="AD63" s="1370"/>
      <c r="AE63" s="1370"/>
      <c r="AF63" s="1370"/>
      <c r="AG63" s="1370"/>
    </row>
    <row r="64" spans="1:33" ht="12.75" hidden="1" customHeight="1" outlineLevel="1">
      <c r="A64" s="1366">
        <v>2.2799999999999998</v>
      </c>
      <c r="B64" s="1366"/>
      <c r="C64" s="1366"/>
      <c r="D64" s="1366"/>
      <c r="E64" s="1366">
        <v>3</v>
      </c>
      <c r="F64" s="1367" t="s">
        <v>2257</v>
      </c>
      <c r="G64" s="1342"/>
      <c r="H64" s="1368" t="s">
        <v>2093</v>
      </c>
      <c r="I64" s="1368"/>
      <c r="J64" s="1367"/>
      <c r="K64" s="1367" t="s">
        <v>2258</v>
      </c>
      <c r="L64" s="1367"/>
      <c r="M64" s="1367" t="s">
        <v>2259</v>
      </c>
      <c r="N64" s="1367"/>
      <c r="O64" s="1376"/>
      <c r="P64" s="1367"/>
      <c r="Q64" s="1369"/>
      <c r="R64" s="1369"/>
      <c r="S64" s="1369"/>
      <c r="T64" s="1369"/>
      <c r="U64" s="1369"/>
      <c r="V64" s="1369"/>
      <c r="W64" s="1369"/>
      <c r="X64" s="1369"/>
      <c r="Y64" s="1369"/>
      <c r="Z64" s="1369"/>
      <c r="AA64" s="1369"/>
      <c r="AB64" s="1369"/>
      <c r="AC64" s="1369"/>
      <c r="AD64" s="1370"/>
      <c r="AE64" s="1370"/>
      <c r="AF64" s="1370"/>
      <c r="AG64" s="1370"/>
    </row>
    <row r="65" spans="1:33" ht="12.75" hidden="1" customHeight="1" outlineLevel="1">
      <c r="A65" s="1366">
        <v>2.29</v>
      </c>
      <c r="B65" s="1366">
        <v>2.25</v>
      </c>
      <c r="C65" s="1366">
        <v>2.25</v>
      </c>
      <c r="D65" s="1366">
        <v>52</v>
      </c>
      <c r="E65" s="1366">
        <v>3</v>
      </c>
      <c r="F65" s="1367" t="s">
        <v>2260</v>
      </c>
      <c r="G65" s="1367" t="s">
        <v>2143</v>
      </c>
      <c r="H65" s="1368" t="s">
        <v>2093</v>
      </c>
      <c r="I65" s="1368"/>
      <c r="J65" s="1367" t="s">
        <v>2124</v>
      </c>
      <c r="K65" s="1367" t="s">
        <v>2261</v>
      </c>
      <c r="L65" s="1387">
        <f>A133</f>
        <v>2.97</v>
      </c>
      <c r="M65" s="1387" t="s">
        <v>2262</v>
      </c>
      <c r="N65" s="1367"/>
      <c r="O65" s="1367" t="s">
        <v>2263</v>
      </c>
      <c r="P65" s="1367"/>
      <c r="Q65" s="1369"/>
      <c r="R65" s="1369"/>
      <c r="S65" s="1369"/>
      <c r="T65" s="1369"/>
      <c r="U65" s="1369"/>
      <c r="V65" s="1369"/>
      <c r="W65" s="1369"/>
      <c r="X65" s="1369"/>
      <c r="Y65" s="1369"/>
      <c r="Z65" s="1369"/>
      <c r="AA65" s="1369"/>
      <c r="AB65" s="1369"/>
      <c r="AC65" s="1369"/>
      <c r="AD65" s="1370"/>
      <c r="AE65" s="1370"/>
      <c r="AF65" s="1370"/>
      <c r="AG65" s="1370"/>
    </row>
    <row r="66" spans="1:33" ht="12.75" hidden="1" customHeight="1" outlineLevel="1">
      <c r="A66" s="1366">
        <v>2.2999999999999998</v>
      </c>
      <c r="B66" s="1366">
        <v>2.2599999999999998</v>
      </c>
      <c r="C66" s="1366">
        <v>2.2599999999999998</v>
      </c>
      <c r="D66" s="1366">
        <v>53</v>
      </c>
      <c r="E66" s="1384">
        <v>2</v>
      </c>
      <c r="F66" s="1342" t="s">
        <v>2264</v>
      </c>
      <c r="G66" s="1342" t="s">
        <v>2189</v>
      </c>
      <c r="H66" s="1385"/>
      <c r="I66" s="1385"/>
      <c r="J66" s="1367" t="s">
        <v>2190</v>
      </c>
      <c r="K66" s="1367"/>
      <c r="L66" s="1367">
        <f>A165</f>
        <v>3.2099999999999955</v>
      </c>
      <c r="M66" s="1367" t="s">
        <v>2265</v>
      </c>
      <c r="N66" s="1367" t="s">
        <v>2266</v>
      </c>
      <c r="O66" s="1376" t="s">
        <v>2267</v>
      </c>
      <c r="P66" s="1367"/>
      <c r="Q66" s="1369"/>
      <c r="R66" s="1369"/>
      <c r="S66" s="1369"/>
      <c r="T66" s="1369"/>
      <c r="U66" s="1369"/>
      <c r="V66" s="1369"/>
      <c r="W66" s="1369"/>
      <c r="X66" s="1369"/>
      <c r="Y66" s="1369"/>
      <c r="Z66" s="1369"/>
      <c r="AA66" s="1369"/>
      <c r="AB66" s="1369"/>
      <c r="AC66" s="1369"/>
      <c r="AD66" s="1370"/>
      <c r="AE66" s="1370"/>
      <c r="AF66" s="1370"/>
      <c r="AG66" s="1370"/>
    </row>
    <row r="67" spans="1:33" ht="12.75" customHeight="1" outlineLevel="1">
      <c r="A67" s="1366">
        <v>2.31</v>
      </c>
      <c r="B67" s="1366">
        <v>2.27</v>
      </c>
      <c r="C67" s="1366">
        <v>2.27</v>
      </c>
      <c r="D67" s="1366">
        <v>54</v>
      </c>
      <c r="E67" s="1366">
        <v>3</v>
      </c>
      <c r="F67" s="1367" t="s">
        <v>2268</v>
      </c>
      <c r="G67" s="1367" t="s">
        <v>2143</v>
      </c>
      <c r="H67" s="1368" t="s">
        <v>2144</v>
      </c>
      <c r="I67" s="1368"/>
      <c r="J67" s="1367" t="s">
        <v>2190</v>
      </c>
      <c r="K67" s="1367" t="s">
        <v>2269</v>
      </c>
      <c r="L67" s="1367"/>
      <c r="M67" s="1367"/>
      <c r="N67" s="1367"/>
      <c r="O67" s="1367"/>
      <c r="P67" s="1367"/>
      <c r="Q67" s="1369"/>
      <c r="R67" s="1369"/>
      <c r="S67" s="1369"/>
      <c r="T67" s="1369"/>
      <c r="U67" s="1369"/>
      <c r="V67" s="1369"/>
      <c r="W67" s="1369"/>
      <c r="X67" s="1369"/>
      <c r="Y67" s="1369"/>
      <c r="Z67" s="1369"/>
      <c r="AA67" s="1369"/>
      <c r="AB67" s="1369"/>
      <c r="AC67" s="1369"/>
      <c r="AD67" s="1370"/>
      <c r="AE67" s="1370"/>
      <c r="AF67" s="1370"/>
      <c r="AG67" s="1370"/>
    </row>
    <row r="68" spans="1:33" ht="12.75" customHeight="1" outlineLevel="1">
      <c r="A68" s="1366">
        <v>2.3199999999999998</v>
      </c>
      <c r="B68" s="1366">
        <v>2.2799999999999998</v>
      </c>
      <c r="C68" s="1366">
        <v>2.2799999999999998</v>
      </c>
      <c r="D68" s="1366">
        <v>55</v>
      </c>
      <c r="E68" s="1366">
        <v>3</v>
      </c>
      <c r="F68" s="1367" t="s">
        <v>2270</v>
      </c>
      <c r="G68" s="1367" t="s">
        <v>2143</v>
      </c>
      <c r="H68" s="1368" t="s">
        <v>2144</v>
      </c>
      <c r="I68" s="1368"/>
      <c r="J68" s="1367" t="s">
        <v>2190</v>
      </c>
      <c r="K68" s="1367" t="s">
        <v>2271</v>
      </c>
      <c r="L68" s="1367"/>
      <c r="M68" s="1367"/>
      <c r="N68" s="1367"/>
      <c r="O68" s="1367"/>
      <c r="P68" s="1367"/>
      <c r="Q68" s="1369"/>
      <c r="R68" s="1369"/>
      <c r="S68" s="1369"/>
      <c r="T68" s="1369"/>
      <c r="U68" s="1369"/>
      <c r="V68" s="1369"/>
      <c r="W68" s="1369"/>
      <c r="X68" s="1369"/>
      <c r="Y68" s="1369"/>
      <c r="Z68" s="1369"/>
      <c r="AA68" s="1369"/>
      <c r="AB68" s="1369"/>
      <c r="AC68" s="1369"/>
      <c r="AD68" s="1370"/>
      <c r="AE68" s="1370"/>
      <c r="AF68" s="1370"/>
      <c r="AG68" s="1370"/>
    </row>
    <row r="69" spans="1:33" ht="12.75" customHeight="1" outlineLevel="1">
      <c r="A69" s="1366">
        <v>2.33</v>
      </c>
      <c r="B69" s="1366">
        <v>2.29</v>
      </c>
      <c r="C69" s="1366">
        <v>2.29</v>
      </c>
      <c r="D69" s="1366">
        <v>56</v>
      </c>
      <c r="E69" s="1366">
        <v>3</v>
      </c>
      <c r="F69" s="1367" t="s">
        <v>2272</v>
      </c>
      <c r="G69" s="1367" t="s">
        <v>2143</v>
      </c>
      <c r="H69" s="1368" t="s">
        <v>2144</v>
      </c>
      <c r="I69" s="1368"/>
      <c r="J69" s="1367" t="s">
        <v>2190</v>
      </c>
      <c r="K69" s="1367" t="s">
        <v>2273</v>
      </c>
      <c r="L69" s="1367"/>
      <c r="M69" s="1367"/>
      <c r="N69" s="1367"/>
      <c r="O69" s="1388" t="s">
        <v>2274</v>
      </c>
      <c r="P69" s="1367"/>
      <c r="Q69" s="1369"/>
      <c r="R69" s="1369"/>
      <c r="S69" s="1369"/>
      <c r="T69" s="1369"/>
      <c r="U69" s="1369"/>
      <c r="V69" s="1369"/>
      <c r="W69" s="1369"/>
      <c r="X69" s="1369"/>
      <c r="Y69" s="1369"/>
      <c r="Z69" s="1369"/>
      <c r="AA69" s="1369"/>
      <c r="AB69" s="1369"/>
      <c r="AC69" s="1369"/>
      <c r="AD69" s="1370"/>
      <c r="AE69" s="1370"/>
      <c r="AF69" s="1370"/>
      <c r="AG69" s="1370"/>
    </row>
    <row r="70" spans="1:33" ht="12.75" hidden="1" customHeight="1" outlineLevel="1">
      <c r="A70" s="1366">
        <v>2.34</v>
      </c>
      <c r="B70" s="1365"/>
      <c r="C70" s="1365"/>
      <c r="D70" s="1366"/>
      <c r="E70" s="1366">
        <v>3</v>
      </c>
      <c r="F70" s="1367" t="s">
        <v>2275</v>
      </c>
      <c r="G70" s="1367" t="s">
        <v>2189</v>
      </c>
      <c r="H70" s="1368" t="s">
        <v>2093</v>
      </c>
      <c r="I70" s="1368"/>
      <c r="J70" s="1367" t="s">
        <v>2190</v>
      </c>
      <c r="K70" s="1367" t="s">
        <v>2276</v>
      </c>
      <c r="L70" s="1367">
        <f>A208</f>
        <v>3.64</v>
      </c>
      <c r="M70" s="1367" t="s">
        <v>2277</v>
      </c>
      <c r="N70" s="1367"/>
      <c r="O70" s="1389"/>
      <c r="P70" s="1367"/>
      <c r="Q70" s="1369"/>
      <c r="R70" s="1369"/>
      <c r="S70" s="1369"/>
      <c r="T70" s="1369"/>
      <c r="U70" s="1369"/>
      <c r="V70" s="1369"/>
      <c r="W70" s="1369"/>
      <c r="X70" s="1369"/>
      <c r="Y70" s="1369"/>
      <c r="Z70" s="1369"/>
      <c r="AA70" s="1369"/>
      <c r="AB70" s="1369"/>
      <c r="AC70" s="1369"/>
      <c r="AD70" s="1370"/>
      <c r="AE70" s="1370"/>
      <c r="AF70" s="1370"/>
      <c r="AG70" s="1370"/>
    </row>
    <row r="71" spans="1:33" ht="12.75" hidden="1" customHeight="1" outlineLevel="1">
      <c r="A71" s="1365">
        <v>2.35</v>
      </c>
      <c r="B71" s="1365">
        <v>2.2999999999999998</v>
      </c>
      <c r="C71" s="1365">
        <v>2.2999999999999998</v>
      </c>
      <c r="D71" s="1366">
        <v>57</v>
      </c>
      <c r="E71" s="1384">
        <v>2</v>
      </c>
      <c r="F71" s="1342" t="s">
        <v>2278</v>
      </c>
      <c r="G71" s="1342" t="s">
        <v>2189</v>
      </c>
      <c r="H71" s="1385"/>
      <c r="I71" s="1385"/>
      <c r="J71" s="1367" t="s">
        <v>2190</v>
      </c>
      <c r="K71" s="1367" t="s">
        <v>2279</v>
      </c>
      <c r="L71" s="1367" t="str">
        <f>A165&amp;", "&amp;A259</f>
        <v>3.21, 4.11</v>
      </c>
      <c r="M71" s="1367" t="s">
        <v>2280</v>
      </c>
      <c r="N71" s="1367" t="s">
        <v>2281</v>
      </c>
      <c r="O71" s="1389" t="s">
        <v>2282</v>
      </c>
      <c r="P71" s="1367"/>
      <c r="Q71" s="1369"/>
      <c r="R71" s="1369"/>
      <c r="S71" s="1369"/>
      <c r="T71" s="1369"/>
      <c r="U71" s="1369"/>
      <c r="V71" s="1369"/>
      <c r="W71" s="1369"/>
      <c r="X71" s="1369"/>
      <c r="Y71" s="1369"/>
      <c r="Z71" s="1369"/>
      <c r="AA71" s="1369"/>
      <c r="AB71" s="1369"/>
      <c r="AC71" s="1369"/>
      <c r="AD71" s="1370"/>
      <c r="AE71" s="1370"/>
      <c r="AF71" s="1370"/>
      <c r="AG71" s="1370"/>
    </row>
    <row r="72" spans="1:33" ht="12.75" hidden="1" customHeight="1" outlineLevel="1">
      <c r="A72" s="1365">
        <v>2.36</v>
      </c>
      <c r="B72" s="1366">
        <v>2.67</v>
      </c>
      <c r="C72" s="1366">
        <v>2.67</v>
      </c>
      <c r="D72" s="1366">
        <v>93</v>
      </c>
      <c r="E72" s="1366">
        <v>3</v>
      </c>
      <c r="F72" s="1367" t="s">
        <v>2283</v>
      </c>
      <c r="G72" s="1367" t="s">
        <v>2189</v>
      </c>
      <c r="H72" s="1368" t="s">
        <v>2093</v>
      </c>
      <c r="I72" s="1368"/>
      <c r="J72" s="1367" t="s">
        <v>2124</v>
      </c>
      <c r="K72" s="1367" t="s">
        <v>2284</v>
      </c>
      <c r="L72" s="1367"/>
      <c r="M72" s="1367" t="s">
        <v>2285</v>
      </c>
      <c r="N72" s="1367"/>
      <c r="O72" s="1367" t="s">
        <v>2286</v>
      </c>
      <c r="P72" s="1367"/>
      <c r="Q72" s="1369"/>
      <c r="R72" s="1369"/>
      <c r="S72" s="1369"/>
      <c r="T72" s="1369"/>
      <c r="U72" s="1369"/>
      <c r="V72" s="1369"/>
      <c r="W72" s="1369"/>
      <c r="X72" s="1369"/>
      <c r="Y72" s="1369"/>
      <c r="Z72" s="1369"/>
      <c r="AA72" s="1369"/>
      <c r="AB72" s="1369"/>
      <c r="AC72" s="1369"/>
      <c r="AD72" s="1370"/>
      <c r="AE72" s="1370"/>
      <c r="AF72" s="1370"/>
      <c r="AG72" s="1370"/>
    </row>
    <row r="73" spans="1:33" ht="12.75" customHeight="1" outlineLevel="1">
      <c r="A73" s="1366">
        <v>2.37</v>
      </c>
      <c r="B73" s="1366">
        <v>2.31</v>
      </c>
      <c r="C73" s="1366">
        <v>2.31</v>
      </c>
      <c r="D73" s="1366">
        <v>58</v>
      </c>
      <c r="E73" s="1366">
        <v>3</v>
      </c>
      <c r="F73" s="1367" t="s">
        <v>2287</v>
      </c>
      <c r="G73" s="1339" t="s">
        <v>2143</v>
      </c>
      <c r="H73" s="1379" t="s">
        <v>2144</v>
      </c>
      <c r="I73" s="1379"/>
      <c r="J73" s="1367" t="s">
        <v>2190</v>
      </c>
      <c r="K73" s="1367" t="s">
        <v>2288</v>
      </c>
      <c r="L73" s="1367"/>
      <c r="M73" s="1367"/>
      <c r="N73" s="1367"/>
      <c r="O73" s="1367"/>
      <c r="P73" s="1367"/>
      <c r="Q73" s="1369"/>
      <c r="R73" s="1369"/>
      <c r="S73" s="1369"/>
      <c r="T73" s="1369"/>
      <c r="U73" s="1369"/>
      <c r="V73" s="1369"/>
      <c r="W73" s="1369"/>
      <c r="X73" s="1369"/>
      <c r="Y73" s="1369"/>
      <c r="Z73" s="1369"/>
      <c r="AA73" s="1369"/>
      <c r="AB73" s="1369"/>
      <c r="AC73" s="1369"/>
      <c r="AD73" s="1370"/>
      <c r="AE73" s="1370"/>
      <c r="AF73" s="1370"/>
      <c r="AG73" s="1370"/>
    </row>
    <row r="74" spans="1:33" ht="12.75" customHeight="1" outlineLevel="1">
      <c r="A74" s="1366">
        <v>2.38</v>
      </c>
      <c r="B74" s="1366">
        <v>2.3199999999999998</v>
      </c>
      <c r="C74" s="1366">
        <v>2.3199999999999998</v>
      </c>
      <c r="D74" s="1366">
        <v>59</v>
      </c>
      <c r="E74" s="1366">
        <v>3</v>
      </c>
      <c r="F74" s="1367" t="s">
        <v>2289</v>
      </c>
      <c r="G74" s="1339" t="s">
        <v>2143</v>
      </c>
      <c r="H74" s="1379" t="s">
        <v>2144</v>
      </c>
      <c r="I74" s="1379"/>
      <c r="J74" s="1367" t="s">
        <v>2190</v>
      </c>
      <c r="K74" s="1367" t="s">
        <v>2288</v>
      </c>
      <c r="L74" s="1367"/>
      <c r="M74" s="1367"/>
      <c r="N74" s="1367"/>
      <c r="O74" s="1367"/>
      <c r="P74" s="1367"/>
      <c r="Q74" s="1369"/>
      <c r="R74" s="1369"/>
      <c r="S74" s="1369"/>
      <c r="T74" s="1369"/>
      <c r="U74" s="1369"/>
      <c r="V74" s="1369"/>
      <c r="W74" s="1369"/>
      <c r="X74" s="1369"/>
      <c r="Y74" s="1369"/>
      <c r="Z74" s="1369"/>
      <c r="AA74" s="1369"/>
      <c r="AB74" s="1369"/>
      <c r="AC74" s="1369"/>
      <c r="AD74" s="1370"/>
      <c r="AE74" s="1370"/>
      <c r="AF74" s="1370"/>
      <c r="AG74" s="1370"/>
    </row>
    <row r="75" spans="1:33" ht="12.75" customHeight="1" outlineLevel="1">
      <c r="A75" s="1366">
        <v>2.39</v>
      </c>
      <c r="B75" s="1366"/>
      <c r="C75" s="1366"/>
      <c r="D75" s="1366"/>
      <c r="E75" s="1366">
        <v>3</v>
      </c>
      <c r="F75" s="1367" t="s">
        <v>2290</v>
      </c>
      <c r="G75" s="1339" t="s">
        <v>2143</v>
      </c>
      <c r="H75" s="1379" t="s">
        <v>2144</v>
      </c>
      <c r="I75" s="1379"/>
      <c r="J75" s="1367" t="s">
        <v>2190</v>
      </c>
      <c r="K75" s="1367" t="s">
        <v>2291</v>
      </c>
      <c r="L75" s="1367"/>
      <c r="M75" s="1367" t="s">
        <v>2292</v>
      </c>
      <c r="N75" s="1367"/>
      <c r="O75" s="1386"/>
      <c r="P75" s="1367"/>
      <c r="Q75" s="1369"/>
      <c r="R75" s="1369"/>
      <c r="S75" s="1369"/>
      <c r="T75" s="1369"/>
      <c r="U75" s="1369"/>
      <c r="V75" s="1369"/>
      <c r="W75" s="1369"/>
      <c r="X75" s="1369"/>
      <c r="Y75" s="1369"/>
      <c r="Z75" s="1369"/>
      <c r="AA75" s="1369"/>
      <c r="AB75" s="1369"/>
      <c r="AC75" s="1369"/>
      <c r="AD75" s="1370"/>
      <c r="AE75" s="1370"/>
      <c r="AF75" s="1370"/>
      <c r="AG75" s="1370"/>
    </row>
    <row r="76" spans="1:33" ht="12.75" customHeight="1" outlineLevel="1">
      <c r="A76" s="1366">
        <v>2.4</v>
      </c>
      <c r="B76" s="1366"/>
      <c r="C76" s="1366"/>
      <c r="D76" s="1366"/>
      <c r="E76" s="1366">
        <v>3</v>
      </c>
      <c r="F76" s="1367" t="s">
        <v>2293</v>
      </c>
      <c r="G76" s="1339" t="s">
        <v>2143</v>
      </c>
      <c r="H76" s="1379" t="s">
        <v>2144</v>
      </c>
      <c r="I76" s="1379"/>
      <c r="J76" s="1367" t="s">
        <v>2190</v>
      </c>
      <c r="K76" s="1367" t="s">
        <v>2291</v>
      </c>
      <c r="L76" s="1367"/>
      <c r="M76" s="1367" t="s">
        <v>2292</v>
      </c>
      <c r="N76" s="1367"/>
      <c r="O76" s="1386"/>
      <c r="P76" s="1367"/>
      <c r="Q76" s="1369"/>
      <c r="R76" s="1369"/>
      <c r="S76" s="1369"/>
      <c r="T76" s="1369"/>
      <c r="U76" s="1369"/>
      <c r="V76" s="1369"/>
      <c r="W76" s="1369"/>
      <c r="X76" s="1369"/>
      <c r="Y76" s="1369"/>
      <c r="Z76" s="1369"/>
      <c r="AA76" s="1369"/>
      <c r="AB76" s="1369"/>
      <c r="AC76" s="1369"/>
      <c r="AD76" s="1370"/>
      <c r="AE76" s="1370"/>
      <c r="AF76" s="1370"/>
      <c r="AG76" s="1370"/>
    </row>
    <row r="77" spans="1:33" ht="12.75" customHeight="1" outlineLevel="1">
      <c r="A77" s="1366">
        <v>2.41</v>
      </c>
      <c r="B77" s="1366"/>
      <c r="C77" s="1366"/>
      <c r="D77" s="1366"/>
      <c r="E77" s="1366">
        <v>3</v>
      </c>
      <c r="F77" s="1367" t="s">
        <v>2294</v>
      </c>
      <c r="G77" s="1339" t="s">
        <v>2143</v>
      </c>
      <c r="H77" s="1379" t="s">
        <v>2144</v>
      </c>
      <c r="I77" s="1379"/>
      <c r="J77" s="1367" t="s">
        <v>2190</v>
      </c>
      <c r="K77" s="1367" t="s">
        <v>2295</v>
      </c>
      <c r="L77" s="1367"/>
      <c r="M77" s="1367" t="s">
        <v>2285</v>
      </c>
      <c r="N77" s="1367"/>
      <c r="O77" s="1386"/>
      <c r="P77" s="1367"/>
      <c r="Q77" s="1369"/>
      <c r="R77" s="1369"/>
      <c r="S77" s="1369"/>
      <c r="T77" s="1369"/>
      <c r="U77" s="1369"/>
      <c r="V77" s="1369"/>
      <c r="W77" s="1369"/>
      <c r="X77" s="1369"/>
      <c r="Y77" s="1369"/>
      <c r="Z77" s="1369"/>
      <c r="AA77" s="1369"/>
      <c r="AB77" s="1369"/>
      <c r="AC77" s="1369"/>
      <c r="AD77" s="1370"/>
      <c r="AE77" s="1370"/>
      <c r="AF77" s="1370"/>
      <c r="AG77" s="1370"/>
    </row>
    <row r="78" spans="1:33" ht="12.75" hidden="1" customHeight="1" outlineLevel="1">
      <c r="A78" s="1366">
        <v>2.42</v>
      </c>
      <c r="B78" s="1365">
        <v>2.7</v>
      </c>
      <c r="C78" s="1365">
        <v>2.7</v>
      </c>
      <c r="D78" s="1366"/>
      <c r="E78" s="1366">
        <v>3</v>
      </c>
      <c r="F78" s="1367" t="s">
        <v>2296</v>
      </c>
      <c r="G78" s="1367" t="s">
        <v>2143</v>
      </c>
      <c r="H78" s="1368" t="s">
        <v>2093</v>
      </c>
      <c r="I78" s="1368"/>
      <c r="J78" s="1367" t="s">
        <v>2190</v>
      </c>
      <c r="K78" s="1367" t="s">
        <v>2297</v>
      </c>
      <c r="L78" s="1367"/>
      <c r="M78" s="1367" t="s">
        <v>2298</v>
      </c>
      <c r="N78" s="1367"/>
      <c r="O78" s="1367"/>
      <c r="P78" s="1367"/>
      <c r="Q78" s="1369"/>
      <c r="R78" s="1369"/>
      <c r="S78" s="1369"/>
      <c r="T78" s="1369"/>
      <c r="U78" s="1369"/>
      <c r="V78" s="1369"/>
      <c r="W78" s="1369"/>
      <c r="X78" s="1369"/>
      <c r="Y78" s="1369"/>
      <c r="Z78" s="1369"/>
      <c r="AA78" s="1369"/>
      <c r="AB78" s="1369"/>
      <c r="AC78" s="1369"/>
      <c r="AD78" s="1370"/>
      <c r="AE78" s="1370"/>
      <c r="AF78" s="1370"/>
      <c r="AG78" s="1370"/>
    </row>
    <row r="79" spans="1:33" ht="12.75" hidden="1" customHeight="1" outlineLevel="1">
      <c r="A79" s="1365">
        <v>2.4300000000000002</v>
      </c>
      <c r="B79" s="1366">
        <v>2.33</v>
      </c>
      <c r="C79" s="1366">
        <v>2.33</v>
      </c>
      <c r="D79" s="1366">
        <v>60</v>
      </c>
      <c r="E79" s="1384">
        <v>2</v>
      </c>
      <c r="F79" s="1342" t="s">
        <v>2299</v>
      </c>
      <c r="G79" s="1342" t="s">
        <v>2189</v>
      </c>
      <c r="H79" s="1385"/>
      <c r="I79" s="1385"/>
      <c r="J79" s="1367" t="s">
        <v>2190</v>
      </c>
      <c r="K79" s="1367" t="s">
        <v>2300</v>
      </c>
      <c r="L79" s="1367"/>
      <c r="M79" s="1367" t="s">
        <v>2301</v>
      </c>
      <c r="N79" s="1367"/>
      <c r="O79" s="1386" t="s">
        <v>2302</v>
      </c>
      <c r="P79" s="1367"/>
      <c r="Q79" s="1369"/>
      <c r="R79" s="1369"/>
      <c r="S79" s="1369"/>
      <c r="T79" s="1369"/>
      <c r="U79" s="1369"/>
      <c r="V79" s="1369"/>
      <c r="W79" s="1369"/>
      <c r="X79" s="1369"/>
      <c r="Y79" s="1369"/>
      <c r="Z79" s="1369"/>
      <c r="AA79" s="1369"/>
      <c r="AB79" s="1369"/>
      <c r="AC79" s="1369"/>
      <c r="AD79" s="1370"/>
      <c r="AE79" s="1370"/>
      <c r="AF79" s="1370"/>
      <c r="AG79" s="1370"/>
    </row>
    <row r="80" spans="1:33" ht="12.75" customHeight="1" outlineLevel="1">
      <c r="A80" s="1366">
        <v>2.44</v>
      </c>
      <c r="B80" s="1365"/>
      <c r="C80" s="1365"/>
      <c r="D80" s="1366"/>
      <c r="E80" s="1366">
        <v>3</v>
      </c>
      <c r="F80" s="1367" t="s">
        <v>2303</v>
      </c>
      <c r="G80" s="1367" t="s">
        <v>2143</v>
      </c>
      <c r="H80" s="1368" t="s">
        <v>2144</v>
      </c>
      <c r="I80" s="1368"/>
      <c r="J80" s="1367" t="s">
        <v>2190</v>
      </c>
      <c r="K80" s="1367" t="s">
        <v>2304</v>
      </c>
      <c r="L80" s="1367"/>
      <c r="M80" s="1367" t="s">
        <v>2305</v>
      </c>
      <c r="N80" s="1367"/>
      <c r="O80" s="1367"/>
      <c r="P80" s="1367"/>
      <c r="Q80" s="1369"/>
      <c r="R80" s="1369"/>
      <c r="S80" s="1369"/>
      <c r="T80" s="1369"/>
      <c r="U80" s="1369"/>
      <c r="V80" s="1369"/>
      <c r="W80" s="1369"/>
      <c r="X80" s="1369"/>
      <c r="Y80" s="1369"/>
      <c r="Z80" s="1369"/>
      <c r="AA80" s="1369"/>
      <c r="AB80" s="1369"/>
      <c r="AC80" s="1369"/>
      <c r="AD80" s="1370"/>
      <c r="AE80" s="1370"/>
      <c r="AF80" s="1370"/>
      <c r="AG80" s="1370"/>
    </row>
    <row r="81" spans="1:33" ht="12.75" customHeight="1" outlineLevel="1">
      <c r="A81" s="1365">
        <v>2.4500000000000002</v>
      </c>
      <c r="B81" s="1365"/>
      <c r="C81" s="1365"/>
      <c r="D81" s="1366"/>
      <c r="E81" s="1366">
        <v>3</v>
      </c>
      <c r="F81" s="1367" t="s">
        <v>2306</v>
      </c>
      <c r="G81" s="1367" t="s">
        <v>2143</v>
      </c>
      <c r="H81" s="1368" t="s">
        <v>2144</v>
      </c>
      <c r="I81" s="1368"/>
      <c r="J81" s="1367" t="s">
        <v>2190</v>
      </c>
      <c r="K81" s="1367" t="s">
        <v>2307</v>
      </c>
      <c r="L81" s="1367"/>
      <c r="M81" s="1367" t="s">
        <v>2308</v>
      </c>
      <c r="N81" s="1367"/>
      <c r="O81" s="1367"/>
      <c r="P81" s="1367"/>
      <c r="Q81" s="1369"/>
      <c r="R81" s="1369"/>
      <c r="S81" s="1369"/>
      <c r="T81" s="1369"/>
      <c r="U81" s="1369"/>
      <c r="V81" s="1369"/>
      <c r="W81" s="1369"/>
      <c r="X81" s="1369"/>
      <c r="Y81" s="1369"/>
      <c r="Z81" s="1369"/>
      <c r="AA81" s="1369"/>
      <c r="AB81" s="1369"/>
      <c r="AC81" s="1369"/>
      <c r="AD81" s="1370"/>
      <c r="AE81" s="1370"/>
      <c r="AF81" s="1370"/>
      <c r="AG81" s="1370"/>
    </row>
    <row r="82" spans="1:33" ht="12.75" hidden="1" customHeight="1" outlineLevel="1">
      <c r="A82" s="1365">
        <v>2.46</v>
      </c>
      <c r="B82" s="1365"/>
      <c r="C82" s="1365"/>
      <c r="D82" s="1366"/>
      <c r="E82" s="1366">
        <v>3</v>
      </c>
      <c r="F82" s="1367" t="s">
        <v>2309</v>
      </c>
      <c r="G82" s="1367" t="s">
        <v>2189</v>
      </c>
      <c r="H82" s="1368" t="s">
        <v>2093</v>
      </c>
      <c r="I82" s="1368"/>
      <c r="J82" s="1367" t="s">
        <v>2190</v>
      </c>
      <c r="K82" s="1367" t="s">
        <v>2310</v>
      </c>
      <c r="L82" s="1367"/>
      <c r="M82" s="1367" t="s">
        <v>2311</v>
      </c>
      <c r="N82" s="1367"/>
      <c r="O82" s="1367"/>
      <c r="P82" s="1367"/>
      <c r="Q82" s="1369"/>
      <c r="R82" s="1369"/>
      <c r="S82" s="1369"/>
      <c r="T82" s="1369"/>
      <c r="U82" s="1369"/>
      <c r="V82" s="1369"/>
      <c r="W82" s="1369"/>
      <c r="X82" s="1369"/>
      <c r="Y82" s="1369"/>
      <c r="Z82" s="1369"/>
      <c r="AA82" s="1369"/>
      <c r="AB82" s="1369"/>
      <c r="AC82" s="1369"/>
      <c r="AD82" s="1370"/>
      <c r="AE82" s="1370"/>
      <c r="AF82" s="1370"/>
      <c r="AG82" s="1370"/>
    </row>
    <row r="83" spans="1:33" ht="12.75" hidden="1" customHeight="1" outlineLevel="1">
      <c r="A83" s="1365">
        <v>2.4700000000000002</v>
      </c>
      <c r="B83" s="1365">
        <v>2.34</v>
      </c>
      <c r="C83" s="1365">
        <v>2.34</v>
      </c>
      <c r="D83" s="1366">
        <v>61</v>
      </c>
      <c r="E83" s="1384">
        <v>2</v>
      </c>
      <c r="F83" s="1342" t="s">
        <v>2312</v>
      </c>
      <c r="G83" s="1342" t="s">
        <v>2189</v>
      </c>
      <c r="H83" s="1385" t="s">
        <v>2093</v>
      </c>
      <c r="I83" s="1385"/>
      <c r="J83" s="1367" t="s">
        <v>2124</v>
      </c>
      <c r="K83" s="1367" t="s">
        <v>2313</v>
      </c>
      <c r="L83" s="1367" t="str">
        <f>A25&amp;", "&amp;A27&amp;"-"&amp;A28</f>
        <v>1.2, 1.22-1.23</v>
      </c>
      <c r="M83" s="1367" t="s">
        <v>2158</v>
      </c>
      <c r="N83" s="1367" t="s">
        <v>2314</v>
      </c>
      <c r="O83" s="1367" t="s">
        <v>2315</v>
      </c>
      <c r="P83" s="1367"/>
      <c r="Q83" s="1369"/>
      <c r="R83" s="1369"/>
      <c r="S83" s="1369"/>
      <c r="T83" s="1369"/>
      <c r="U83" s="1369"/>
      <c r="V83" s="1369"/>
      <c r="W83" s="1369"/>
      <c r="X83" s="1369"/>
      <c r="Y83" s="1369"/>
      <c r="Z83" s="1369"/>
      <c r="AA83" s="1369"/>
      <c r="AB83" s="1369"/>
      <c r="AC83" s="1369"/>
      <c r="AD83" s="1370"/>
      <c r="AE83" s="1370"/>
      <c r="AF83" s="1370"/>
      <c r="AG83" s="1370"/>
    </row>
    <row r="84" spans="1:33" ht="12.75" hidden="1" customHeight="1" outlineLevel="1">
      <c r="A84" s="1365">
        <v>2.48</v>
      </c>
      <c r="B84" s="1366">
        <v>2.35</v>
      </c>
      <c r="C84" s="1366">
        <v>2.35</v>
      </c>
      <c r="D84" s="1366">
        <v>62</v>
      </c>
      <c r="E84" s="1366">
        <v>3</v>
      </c>
      <c r="F84" s="1367" t="s">
        <v>2316</v>
      </c>
      <c r="G84" s="1367" t="s">
        <v>2143</v>
      </c>
      <c r="H84" s="1368" t="s">
        <v>2093</v>
      </c>
      <c r="I84" s="1368"/>
      <c r="J84" s="1367" t="s">
        <v>2124</v>
      </c>
      <c r="K84" s="1367" t="s">
        <v>2317</v>
      </c>
      <c r="L84" s="1367"/>
      <c r="M84" s="1367"/>
      <c r="N84" s="1367"/>
      <c r="O84" s="1367"/>
      <c r="P84" s="1367"/>
      <c r="Q84" s="1369"/>
      <c r="R84" s="1369"/>
      <c r="S84" s="1369"/>
      <c r="T84" s="1369"/>
      <c r="U84" s="1369"/>
      <c r="V84" s="1369"/>
      <c r="W84" s="1369"/>
      <c r="X84" s="1369"/>
      <c r="Y84" s="1369"/>
      <c r="Z84" s="1369"/>
      <c r="AA84" s="1369"/>
      <c r="AB84" s="1369"/>
      <c r="AC84" s="1369"/>
      <c r="AD84" s="1370"/>
      <c r="AE84" s="1370"/>
      <c r="AF84" s="1370"/>
      <c r="AG84" s="1370"/>
    </row>
    <row r="85" spans="1:33" ht="12.75" hidden="1" customHeight="1" outlineLevel="1">
      <c r="A85" s="1366">
        <v>2.4900000000000002</v>
      </c>
      <c r="B85" s="1366">
        <v>2.36</v>
      </c>
      <c r="C85" s="1366">
        <v>2.36</v>
      </c>
      <c r="D85" s="1366">
        <v>63</v>
      </c>
      <c r="E85" s="1366">
        <v>3</v>
      </c>
      <c r="F85" s="1367" t="s">
        <v>2318</v>
      </c>
      <c r="G85" s="1367" t="s">
        <v>2143</v>
      </c>
      <c r="H85" s="1368" t="s">
        <v>2093</v>
      </c>
      <c r="I85" s="1368"/>
      <c r="J85" s="1367" t="s">
        <v>2124</v>
      </c>
      <c r="K85" s="1367" t="s">
        <v>2319</v>
      </c>
      <c r="L85" s="1367"/>
      <c r="M85" s="1367"/>
      <c r="N85" s="1367"/>
      <c r="O85" s="1367"/>
      <c r="P85" s="1367"/>
      <c r="Q85" s="1369"/>
      <c r="R85" s="1369"/>
      <c r="S85" s="1369"/>
      <c r="T85" s="1369"/>
      <c r="U85" s="1369"/>
      <c r="V85" s="1369"/>
      <c r="W85" s="1369"/>
      <c r="X85" s="1369"/>
      <c r="Y85" s="1369"/>
      <c r="Z85" s="1369"/>
      <c r="AA85" s="1369"/>
      <c r="AB85" s="1369"/>
      <c r="AC85" s="1369"/>
      <c r="AD85" s="1370"/>
      <c r="AE85" s="1370"/>
      <c r="AF85" s="1370"/>
      <c r="AG85" s="1370"/>
    </row>
    <row r="86" spans="1:33" ht="12.75" hidden="1" customHeight="1" outlineLevel="1">
      <c r="A86" s="1366">
        <v>2.5</v>
      </c>
      <c r="B86" s="1366">
        <v>2.37</v>
      </c>
      <c r="C86" s="1366">
        <v>2.37</v>
      </c>
      <c r="D86" s="1366"/>
      <c r="E86" s="1366">
        <v>3</v>
      </c>
      <c r="F86" s="1367" t="s">
        <v>2320</v>
      </c>
      <c r="G86" s="1367" t="s">
        <v>2143</v>
      </c>
      <c r="H86" s="1368" t="s">
        <v>2093</v>
      </c>
      <c r="I86" s="1368"/>
      <c r="J86" s="1367" t="s">
        <v>2124</v>
      </c>
      <c r="K86" s="1367" t="s">
        <v>2321</v>
      </c>
      <c r="L86" s="1367"/>
      <c r="M86" s="1367"/>
      <c r="N86" s="1367"/>
      <c r="O86" s="1367"/>
      <c r="P86" s="1367"/>
      <c r="Q86" s="1369"/>
      <c r="R86" s="1369"/>
      <c r="S86" s="1369"/>
      <c r="T86" s="1369"/>
      <c r="U86" s="1369"/>
      <c r="V86" s="1369"/>
      <c r="W86" s="1369"/>
      <c r="X86" s="1369"/>
      <c r="Y86" s="1369"/>
      <c r="Z86" s="1369"/>
      <c r="AA86" s="1369"/>
      <c r="AB86" s="1369"/>
      <c r="AC86" s="1369"/>
      <c r="AD86" s="1370"/>
      <c r="AE86" s="1370"/>
      <c r="AF86" s="1370"/>
      <c r="AG86" s="1370"/>
    </row>
    <row r="87" spans="1:33" ht="12.75" hidden="1" customHeight="1" outlineLevel="1">
      <c r="A87" s="1366">
        <v>2.5099999999999998</v>
      </c>
      <c r="B87" s="1366">
        <v>2.38</v>
      </c>
      <c r="C87" s="1366">
        <v>2.38</v>
      </c>
      <c r="D87" s="1366">
        <v>65</v>
      </c>
      <c r="E87" s="1366">
        <v>3</v>
      </c>
      <c r="F87" s="1367" t="s">
        <v>2322</v>
      </c>
      <c r="G87" s="1367" t="s">
        <v>2143</v>
      </c>
      <c r="H87" s="1368" t="s">
        <v>2093</v>
      </c>
      <c r="I87" s="1368"/>
      <c r="J87" s="1367" t="s">
        <v>2124</v>
      </c>
      <c r="K87" s="1367" t="s">
        <v>2323</v>
      </c>
      <c r="L87" s="1367"/>
      <c r="M87" s="1367"/>
      <c r="N87" s="1367"/>
      <c r="O87" s="1367"/>
      <c r="P87" s="1367"/>
      <c r="Q87" s="1369"/>
      <c r="R87" s="1369"/>
      <c r="S87" s="1369"/>
      <c r="T87" s="1369"/>
      <c r="U87" s="1369"/>
      <c r="V87" s="1369"/>
      <c r="W87" s="1369"/>
      <c r="X87" s="1369"/>
      <c r="Y87" s="1369"/>
      <c r="Z87" s="1369"/>
      <c r="AA87" s="1369"/>
      <c r="AB87" s="1369"/>
      <c r="AC87" s="1369"/>
      <c r="AD87" s="1370"/>
      <c r="AE87" s="1370"/>
      <c r="AF87" s="1370"/>
      <c r="AG87" s="1370"/>
    </row>
    <row r="88" spans="1:33" ht="12.75" hidden="1" customHeight="1" outlineLevel="1">
      <c r="A88" s="1366">
        <v>2.52</v>
      </c>
      <c r="B88" s="1366">
        <v>2.39</v>
      </c>
      <c r="C88" s="1366">
        <v>2.39</v>
      </c>
      <c r="D88" s="1366"/>
      <c r="E88" s="1366">
        <v>3</v>
      </c>
      <c r="F88" s="1367" t="s">
        <v>2324</v>
      </c>
      <c r="G88" s="1367" t="s">
        <v>2143</v>
      </c>
      <c r="H88" s="1368" t="s">
        <v>2093</v>
      </c>
      <c r="I88" s="1368"/>
      <c r="J88" s="1367" t="s">
        <v>2124</v>
      </c>
      <c r="K88" s="1367" t="s">
        <v>2325</v>
      </c>
      <c r="L88" s="1367"/>
      <c r="M88" s="1367"/>
      <c r="N88" s="1367"/>
      <c r="O88" s="1367"/>
      <c r="P88" s="1367"/>
      <c r="Q88" s="1369"/>
      <c r="R88" s="1369"/>
      <c r="S88" s="1369"/>
      <c r="T88" s="1369"/>
      <c r="U88" s="1369"/>
      <c r="V88" s="1369"/>
      <c r="W88" s="1369"/>
      <c r="X88" s="1369"/>
      <c r="Y88" s="1369"/>
      <c r="Z88" s="1369"/>
      <c r="AA88" s="1369"/>
      <c r="AB88" s="1369"/>
      <c r="AC88" s="1369"/>
      <c r="AD88" s="1370"/>
      <c r="AE88" s="1370"/>
      <c r="AF88" s="1370"/>
      <c r="AG88" s="1370"/>
    </row>
    <row r="89" spans="1:33" ht="12.75" customHeight="1" outlineLevel="1">
      <c r="A89" s="1366">
        <v>2.5299999999999998</v>
      </c>
      <c r="B89" s="1366">
        <v>2.41</v>
      </c>
      <c r="C89" s="1366">
        <v>2.41</v>
      </c>
      <c r="D89" s="1366">
        <v>66</v>
      </c>
      <c r="E89" s="1384">
        <v>2</v>
      </c>
      <c r="F89" s="1342" t="s">
        <v>2326</v>
      </c>
      <c r="G89" s="1342" t="s">
        <v>2189</v>
      </c>
      <c r="H89" s="1385" t="s">
        <v>2144</v>
      </c>
      <c r="I89" s="1385"/>
      <c r="J89" s="1367" t="s">
        <v>2190</v>
      </c>
      <c r="K89" s="1367" t="s">
        <v>2327</v>
      </c>
      <c r="L89" s="1367"/>
      <c r="M89" s="1367" t="s">
        <v>2328</v>
      </c>
      <c r="N89" s="1367" t="s">
        <v>2329</v>
      </c>
      <c r="O89" s="1367" t="s">
        <v>2330</v>
      </c>
      <c r="P89" s="1367"/>
      <c r="Q89" s="1369"/>
      <c r="R89" s="1369"/>
      <c r="S89" s="1369"/>
      <c r="T89" s="1369"/>
      <c r="U89" s="1369"/>
      <c r="V89" s="1369"/>
      <c r="W89" s="1369"/>
      <c r="X89" s="1369"/>
      <c r="Y89" s="1369"/>
      <c r="Z89" s="1369"/>
      <c r="AA89" s="1369"/>
      <c r="AB89" s="1369"/>
      <c r="AC89" s="1369"/>
      <c r="AD89" s="1370"/>
      <c r="AE89" s="1370"/>
      <c r="AF89" s="1370"/>
      <c r="AG89" s="1370"/>
    </row>
    <row r="90" spans="1:33" ht="12.75" customHeight="1" outlineLevel="1">
      <c r="A90" s="1366">
        <v>2.54</v>
      </c>
      <c r="B90" s="1366">
        <v>2.42</v>
      </c>
      <c r="C90" s="1366">
        <v>2.42</v>
      </c>
      <c r="D90" s="1366">
        <v>67</v>
      </c>
      <c r="E90" s="1366">
        <v>3</v>
      </c>
      <c r="F90" s="1367" t="s">
        <v>2331</v>
      </c>
      <c r="G90" s="1367" t="s">
        <v>2143</v>
      </c>
      <c r="H90" s="1368" t="s">
        <v>2144</v>
      </c>
      <c r="I90" s="1368"/>
      <c r="J90" s="1367" t="s">
        <v>2190</v>
      </c>
      <c r="K90" s="1367"/>
      <c r="L90" s="1367"/>
      <c r="M90" s="1367"/>
      <c r="N90" s="1367"/>
      <c r="O90" s="1367"/>
      <c r="P90" s="1367"/>
      <c r="Q90" s="1369"/>
      <c r="R90" s="1369"/>
      <c r="S90" s="1369"/>
      <c r="T90" s="1369"/>
      <c r="U90" s="1369"/>
      <c r="V90" s="1369"/>
      <c r="W90" s="1369"/>
      <c r="X90" s="1369"/>
      <c r="Y90" s="1369"/>
      <c r="Z90" s="1369"/>
      <c r="AA90" s="1369"/>
      <c r="AB90" s="1369"/>
      <c r="AC90" s="1369"/>
      <c r="AD90" s="1370"/>
      <c r="AE90" s="1370"/>
      <c r="AF90" s="1370"/>
      <c r="AG90" s="1370"/>
    </row>
    <row r="91" spans="1:33" ht="12.75" customHeight="1" outlineLevel="1">
      <c r="A91" s="1366">
        <v>2.5499999999999998</v>
      </c>
      <c r="B91" s="1366">
        <v>2.4300000000000002</v>
      </c>
      <c r="C91" s="1366">
        <v>2.4300000000000002</v>
      </c>
      <c r="D91" s="1366">
        <v>68</v>
      </c>
      <c r="E91" s="1366">
        <v>3</v>
      </c>
      <c r="F91" s="1367" t="s">
        <v>2332</v>
      </c>
      <c r="G91" s="1367" t="s">
        <v>2143</v>
      </c>
      <c r="H91" s="1368" t="s">
        <v>2144</v>
      </c>
      <c r="I91" s="1368"/>
      <c r="J91" s="1367" t="s">
        <v>2190</v>
      </c>
      <c r="K91" s="1367"/>
      <c r="L91" s="1367"/>
      <c r="M91" s="1367"/>
      <c r="N91" s="1367"/>
      <c r="O91" s="1367"/>
      <c r="P91" s="1367"/>
      <c r="Q91" s="1369"/>
      <c r="R91" s="1369"/>
      <c r="S91" s="1369"/>
      <c r="T91" s="1369"/>
      <c r="U91" s="1369"/>
      <c r="V91" s="1369"/>
      <c r="W91" s="1369"/>
      <c r="X91" s="1369"/>
      <c r="Y91" s="1369"/>
      <c r="Z91" s="1369"/>
      <c r="AA91" s="1369"/>
      <c r="AB91" s="1369"/>
      <c r="AC91" s="1369"/>
      <c r="AD91" s="1370"/>
      <c r="AE91" s="1370"/>
      <c r="AF91" s="1370"/>
      <c r="AG91" s="1370"/>
    </row>
    <row r="92" spans="1:33" ht="12.75" customHeight="1" outlineLevel="1">
      <c r="A92" s="1366">
        <v>2.56</v>
      </c>
      <c r="B92" s="1366">
        <v>2.44</v>
      </c>
      <c r="C92" s="1366">
        <v>2.44</v>
      </c>
      <c r="D92" s="1366">
        <v>69</v>
      </c>
      <c r="E92" s="1384">
        <v>2</v>
      </c>
      <c r="F92" s="1342" t="s">
        <v>2333</v>
      </c>
      <c r="G92" s="1342" t="s">
        <v>2189</v>
      </c>
      <c r="H92" s="1385" t="s">
        <v>2144</v>
      </c>
      <c r="I92" s="1385"/>
      <c r="J92" s="1367" t="s">
        <v>2124</v>
      </c>
      <c r="K92" s="1367" t="s">
        <v>2334</v>
      </c>
      <c r="L92" s="1367">
        <f>A197</f>
        <v>3.53</v>
      </c>
      <c r="M92" s="1367" t="s">
        <v>2335</v>
      </c>
      <c r="N92" s="1367" t="s">
        <v>2336</v>
      </c>
      <c r="O92" s="1367" t="s">
        <v>2337</v>
      </c>
      <c r="P92" s="1367"/>
      <c r="Q92" s="1369"/>
      <c r="R92" s="1369"/>
      <c r="S92" s="1369"/>
      <c r="T92" s="1369"/>
      <c r="U92" s="1369"/>
      <c r="V92" s="1369"/>
      <c r="W92" s="1369"/>
      <c r="X92" s="1369"/>
      <c r="Y92" s="1369"/>
      <c r="Z92" s="1369"/>
      <c r="AA92" s="1369"/>
      <c r="AB92" s="1369"/>
      <c r="AC92" s="1369"/>
      <c r="AD92" s="1370"/>
      <c r="AE92" s="1370"/>
      <c r="AF92" s="1370"/>
      <c r="AG92" s="1370"/>
    </row>
    <row r="93" spans="1:33" ht="12.75" customHeight="1" outlineLevel="1">
      <c r="A93" s="1366">
        <v>2.57</v>
      </c>
      <c r="B93" s="1365">
        <v>2.4500000000000002</v>
      </c>
      <c r="C93" s="1365">
        <v>2.4500000000000002</v>
      </c>
      <c r="D93" s="1366">
        <v>70</v>
      </c>
      <c r="E93" s="1366">
        <v>3</v>
      </c>
      <c r="F93" s="1367" t="s">
        <v>2338</v>
      </c>
      <c r="G93" s="1367" t="s">
        <v>2143</v>
      </c>
      <c r="H93" s="1368" t="s">
        <v>2144</v>
      </c>
      <c r="I93" s="1368"/>
      <c r="J93" s="1367" t="s">
        <v>2124</v>
      </c>
      <c r="K93" s="1367" t="s">
        <v>2339</v>
      </c>
      <c r="L93" s="1367"/>
      <c r="M93" s="1367"/>
      <c r="N93" s="1367"/>
      <c r="O93" s="1367"/>
      <c r="P93" s="1367"/>
      <c r="Q93" s="1369"/>
      <c r="R93" s="1369"/>
      <c r="S93" s="1369"/>
      <c r="T93" s="1369"/>
      <c r="U93" s="1369"/>
      <c r="V93" s="1369"/>
      <c r="W93" s="1369"/>
      <c r="X93" s="1369"/>
      <c r="Y93" s="1369"/>
      <c r="Z93" s="1369"/>
      <c r="AA93" s="1369"/>
      <c r="AB93" s="1369"/>
      <c r="AC93" s="1369"/>
      <c r="AD93" s="1370"/>
      <c r="AE93" s="1370"/>
      <c r="AF93" s="1370"/>
      <c r="AG93" s="1370"/>
    </row>
    <row r="94" spans="1:33" ht="12.75" customHeight="1" outlineLevel="1">
      <c r="A94" s="1365">
        <v>2.58</v>
      </c>
      <c r="B94" s="1366">
        <v>2.46</v>
      </c>
      <c r="C94" s="1366">
        <v>2.46</v>
      </c>
      <c r="D94" s="1366">
        <v>71</v>
      </c>
      <c r="E94" s="1366">
        <v>3</v>
      </c>
      <c r="F94" s="1367" t="s">
        <v>2340</v>
      </c>
      <c r="G94" s="1367" t="s">
        <v>2143</v>
      </c>
      <c r="H94" s="1368" t="s">
        <v>2144</v>
      </c>
      <c r="I94" s="1368"/>
      <c r="J94" s="1367" t="s">
        <v>2124</v>
      </c>
      <c r="K94" s="1367" t="s">
        <v>2341</v>
      </c>
      <c r="L94" s="1367"/>
      <c r="M94" s="1367"/>
      <c r="N94" s="1367"/>
      <c r="O94" s="1367"/>
      <c r="P94" s="1367"/>
      <c r="Q94" s="1369"/>
      <c r="R94" s="1369"/>
      <c r="S94" s="1369"/>
      <c r="T94" s="1369"/>
      <c r="U94" s="1369"/>
      <c r="V94" s="1369"/>
      <c r="W94" s="1369"/>
      <c r="X94" s="1369"/>
      <c r="Y94" s="1369"/>
      <c r="Z94" s="1369"/>
      <c r="AA94" s="1369"/>
      <c r="AB94" s="1369"/>
      <c r="AC94" s="1369"/>
      <c r="AD94" s="1370"/>
      <c r="AE94" s="1370"/>
      <c r="AF94" s="1370"/>
      <c r="AG94" s="1370"/>
    </row>
    <row r="95" spans="1:33" ht="12.75" customHeight="1" outlineLevel="1">
      <c r="A95" s="1366">
        <v>2.59</v>
      </c>
      <c r="B95" s="1366">
        <v>2.4700000000000002</v>
      </c>
      <c r="C95" s="1366">
        <v>2.4700000000000002</v>
      </c>
      <c r="D95" s="1366">
        <v>74</v>
      </c>
      <c r="E95" s="1384">
        <v>2</v>
      </c>
      <c r="F95" s="1342" t="s">
        <v>2342</v>
      </c>
      <c r="G95" s="1342" t="s">
        <v>2189</v>
      </c>
      <c r="H95" s="1385" t="s">
        <v>2144</v>
      </c>
      <c r="I95" s="1385"/>
      <c r="J95" s="1367" t="s">
        <v>2190</v>
      </c>
      <c r="K95" s="1367" t="s">
        <v>2343</v>
      </c>
      <c r="L95" s="1367">
        <f>A207</f>
        <v>3.63</v>
      </c>
      <c r="M95" s="1367" t="s">
        <v>2344</v>
      </c>
      <c r="N95" s="1367" t="s">
        <v>2345</v>
      </c>
      <c r="O95" s="1367" t="s">
        <v>2346</v>
      </c>
      <c r="P95" s="1367"/>
      <c r="Q95" s="1369"/>
      <c r="R95" s="1369"/>
      <c r="S95" s="1369"/>
      <c r="T95" s="1369"/>
      <c r="U95" s="1369"/>
      <c r="V95" s="1369"/>
      <c r="W95" s="1369"/>
      <c r="X95" s="1369"/>
      <c r="Y95" s="1369"/>
      <c r="Z95" s="1369"/>
      <c r="AA95" s="1369"/>
      <c r="AB95" s="1369"/>
      <c r="AC95" s="1369"/>
      <c r="AD95" s="1370"/>
      <c r="AE95" s="1370"/>
      <c r="AF95" s="1370"/>
      <c r="AG95" s="1370"/>
    </row>
    <row r="96" spans="1:33" ht="12.75" customHeight="1" outlineLevel="1">
      <c r="A96" s="1366">
        <v>2.6</v>
      </c>
      <c r="B96" s="1366">
        <v>2.48</v>
      </c>
      <c r="C96" s="1366">
        <v>2.48</v>
      </c>
      <c r="D96" s="1366">
        <v>75</v>
      </c>
      <c r="E96" s="1366">
        <v>3</v>
      </c>
      <c r="F96" s="1367" t="s">
        <v>2347</v>
      </c>
      <c r="G96" s="1367" t="s">
        <v>2143</v>
      </c>
      <c r="H96" s="1368" t="s">
        <v>2144</v>
      </c>
      <c r="I96" s="1368"/>
      <c r="J96" s="1367" t="s">
        <v>2190</v>
      </c>
      <c r="K96" s="1367" t="s">
        <v>2348</v>
      </c>
      <c r="L96" s="1367"/>
      <c r="M96" s="1367"/>
      <c r="N96" s="1367"/>
      <c r="O96" s="1367"/>
      <c r="P96" s="1367"/>
      <c r="Q96" s="1369"/>
      <c r="R96" s="1369"/>
      <c r="S96" s="1369"/>
      <c r="T96" s="1369"/>
      <c r="U96" s="1369"/>
      <c r="V96" s="1369"/>
      <c r="W96" s="1369"/>
      <c r="X96" s="1369"/>
      <c r="Y96" s="1369"/>
      <c r="Z96" s="1369"/>
      <c r="AA96" s="1369"/>
      <c r="AB96" s="1369"/>
      <c r="AC96" s="1369"/>
      <c r="AD96" s="1370"/>
      <c r="AE96" s="1370"/>
      <c r="AF96" s="1370"/>
      <c r="AG96" s="1370"/>
    </row>
    <row r="97" spans="1:33" ht="12.75" customHeight="1" outlineLevel="1">
      <c r="A97" s="1366">
        <v>2.61</v>
      </c>
      <c r="B97" s="1366">
        <v>2.4900000000000002</v>
      </c>
      <c r="C97" s="1366">
        <v>2.4900000000000002</v>
      </c>
      <c r="D97" s="1366">
        <v>76</v>
      </c>
      <c r="E97" s="1366">
        <v>3</v>
      </c>
      <c r="F97" s="1367" t="s">
        <v>2349</v>
      </c>
      <c r="G97" s="1367" t="s">
        <v>2143</v>
      </c>
      <c r="H97" s="1368" t="s">
        <v>2144</v>
      </c>
      <c r="I97" s="1368"/>
      <c r="J97" s="1367" t="s">
        <v>2190</v>
      </c>
      <c r="K97" s="1367" t="s">
        <v>2350</v>
      </c>
      <c r="L97" s="1367"/>
      <c r="M97" s="1367"/>
      <c r="N97" s="1367"/>
      <c r="O97" s="1367"/>
      <c r="P97" s="1367"/>
      <c r="Q97" s="1369"/>
      <c r="R97" s="1369"/>
      <c r="S97" s="1369"/>
      <c r="T97" s="1369"/>
      <c r="U97" s="1369"/>
      <c r="V97" s="1369"/>
      <c r="W97" s="1369"/>
      <c r="X97" s="1369"/>
      <c r="Y97" s="1369"/>
      <c r="Z97" s="1369"/>
      <c r="AA97" s="1369"/>
      <c r="AB97" s="1369"/>
      <c r="AC97" s="1369"/>
      <c r="AD97" s="1370"/>
      <c r="AE97" s="1370"/>
      <c r="AF97" s="1370"/>
      <c r="AG97" s="1370"/>
    </row>
    <row r="98" spans="1:33" ht="12.75" hidden="1" customHeight="1" outlineLevel="1">
      <c r="A98" s="1366">
        <v>2.62</v>
      </c>
      <c r="B98" s="1365">
        <v>2.5</v>
      </c>
      <c r="C98" s="1365">
        <v>2.5</v>
      </c>
      <c r="D98" s="1366">
        <v>77</v>
      </c>
      <c r="E98" s="1384">
        <v>2</v>
      </c>
      <c r="F98" s="1342" t="s">
        <v>2351</v>
      </c>
      <c r="G98" s="1342" t="s">
        <v>2143</v>
      </c>
      <c r="H98" s="1385" t="s">
        <v>2093</v>
      </c>
      <c r="I98" s="1385"/>
      <c r="J98" s="1367" t="s">
        <v>2138</v>
      </c>
      <c r="K98" s="1367" t="s">
        <v>2352</v>
      </c>
      <c r="L98" s="1367"/>
      <c r="M98" s="1367"/>
      <c r="N98" s="1367"/>
      <c r="O98" s="1367"/>
      <c r="P98" s="1367" t="s">
        <v>2353</v>
      </c>
      <c r="Q98" s="1369"/>
      <c r="R98" s="1369"/>
      <c r="S98" s="1369"/>
      <c r="T98" s="1369"/>
      <c r="U98" s="1369"/>
      <c r="V98" s="1369"/>
      <c r="W98" s="1369"/>
      <c r="X98" s="1369"/>
      <c r="Y98" s="1369"/>
      <c r="Z98" s="1369"/>
      <c r="AA98" s="1369"/>
      <c r="AB98" s="1369"/>
      <c r="AC98" s="1369"/>
      <c r="AD98" s="1370"/>
      <c r="AE98" s="1370"/>
      <c r="AF98" s="1370"/>
      <c r="AG98" s="1370"/>
    </row>
    <row r="99" spans="1:33" ht="12.75" hidden="1" customHeight="1" outlineLevel="1">
      <c r="A99" s="1365">
        <v>2.63</v>
      </c>
      <c r="B99" s="1366">
        <v>2.5099999999999998</v>
      </c>
      <c r="C99" s="1366">
        <v>2.5099999999999998</v>
      </c>
      <c r="D99" s="1366">
        <v>78</v>
      </c>
      <c r="E99" s="1384">
        <v>2</v>
      </c>
      <c r="F99" s="1342" t="s">
        <v>2354</v>
      </c>
      <c r="G99" s="1339" t="s">
        <v>2189</v>
      </c>
      <c r="H99" s="1379" t="s">
        <v>2093</v>
      </c>
      <c r="I99" s="1379"/>
      <c r="J99" s="1367" t="s">
        <v>2124</v>
      </c>
      <c r="K99" s="1367"/>
      <c r="L99" s="1367" t="str">
        <f>"1.10-1.11, "&amp;A134&amp;", "&amp;A227</f>
        <v>1.10-1.11, 2.98, 3.83</v>
      </c>
      <c r="M99" s="1367" t="s">
        <v>2355</v>
      </c>
      <c r="N99" s="1367"/>
      <c r="O99" s="1386" t="s">
        <v>2356</v>
      </c>
      <c r="P99" s="1367"/>
      <c r="Q99" s="1369"/>
      <c r="R99" s="1369"/>
      <c r="S99" s="1369"/>
      <c r="T99" s="1369"/>
      <c r="U99" s="1369"/>
      <c r="V99" s="1369"/>
      <c r="W99" s="1369"/>
      <c r="X99" s="1369"/>
      <c r="Y99" s="1369"/>
      <c r="Z99" s="1369"/>
      <c r="AA99" s="1369"/>
      <c r="AB99" s="1369"/>
      <c r="AC99" s="1369"/>
      <c r="AD99" s="1370"/>
      <c r="AE99" s="1370"/>
      <c r="AF99" s="1370"/>
      <c r="AG99" s="1370"/>
    </row>
    <row r="100" spans="1:33" ht="12.75" customHeight="1" outlineLevel="1">
      <c r="A100" s="1366">
        <v>2.64</v>
      </c>
      <c r="B100" s="1366">
        <v>2.52</v>
      </c>
      <c r="C100" s="1366">
        <v>2.52</v>
      </c>
      <c r="D100" s="1366">
        <v>79</v>
      </c>
      <c r="E100" s="1366">
        <v>3</v>
      </c>
      <c r="F100" s="1367" t="s">
        <v>2357</v>
      </c>
      <c r="G100" s="1367" t="s">
        <v>2143</v>
      </c>
      <c r="H100" s="1368" t="s">
        <v>2144</v>
      </c>
      <c r="I100" s="1368"/>
      <c r="J100" s="1367" t="s">
        <v>2124</v>
      </c>
      <c r="K100" s="1367" t="s">
        <v>2358</v>
      </c>
      <c r="L100" s="1367"/>
      <c r="M100" s="1367"/>
      <c r="N100" s="1367"/>
      <c r="O100" s="1367"/>
      <c r="P100" s="1367"/>
      <c r="Q100" s="1369"/>
      <c r="R100" s="1369"/>
      <c r="S100" s="1369"/>
      <c r="T100" s="1369"/>
      <c r="U100" s="1369"/>
      <c r="V100" s="1369"/>
      <c r="W100" s="1369"/>
      <c r="X100" s="1369"/>
      <c r="Y100" s="1369"/>
      <c r="Z100" s="1369"/>
      <c r="AA100" s="1369"/>
      <c r="AB100" s="1369"/>
      <c r="AC100" s="1369"/>
      <c r="AD100" s="1370"/>
      <c r="AE100" s="1370"/>
      <c r="AF100" s="1370"/>
      <c r="AG100" s="1370"/>
    </row>
    <row r="101" spans="1:33" ht="12.75" customHeight="1" outlineLevel="1">
      <c r="A101" s="1366">
        <v>2.65</v>
      </c>
      <c r="B101" s="1366">
        <v>2.5299999999999998</v>
      </c>
      <c r="C101" s="1366">
        <v>2.5299999999999998</v>
      </c>
      <c r="D101" s="1366">
        <v>80</v>
      </c>
      <c r="E101" s="1366">
        <v>3</v>
      </c>
      <c r="F101" s="1367" t="s">
        <v>2359</v>
      </c>
      <c r="G101" s="1367" t="s">
        <v>2143</v>
      </c>
      <c r="H101" s="1368" t="s">
        <v>2144</v>
      </c>
      <c r="I101" s="1368"/>
      <c r="J101" s="1367" t="s">
        <v>2124</v>
      </c>
      <c r="K101" s="1367" t="s">
        <v>2360</v>
      </c>
      <c r="L101" s="1367"/>
      <c r="M101" s="1367"/>
      <c r="N101" s="1367"/>
      <c r="O101" s="1367"/>
      <c r="P101" s="1367"/>
      <c r="Q101" s="1369"/>
      <c r="R101" s="1369"/>
      <c r="S101" s="1369"/>
      <c r="T101" s="1369"/>
      <c r="U101" s="1369"/>
      <c r="V101" s="1369"/>
      <c r="W101" s="1369"/>
      <c r="X101" s="1369"/>
      <c r="Y101" s="1369"/>
      <c r="Z101" s="1369"/>
      <c r="AA101" s="1369"/>
      <c r="AB101" s="1369"/>
      <c r="AC101" s="1369"/>
      <c r="AD101" s="1370"/>
      <c r="AE101" s="1370"/>
      <c r="AF101" s="1370"/>
      <c r="AG101" s="1370"/>
    </row>
    <row r="102" spans="1:33" ht="12.75" hidden="1" customHeight="1" outlineLevel="1">
      <c r="A102" s="1366">
        <v>2.66</v>
      </c>
      <c r="B102" s="1366">
        <v>2.54</v>
      </c>
      <c r="C102" s="1366">
        <v>2.54</v>
      </c>
      <c r="D102" s="1366">
        <v>81</v>
      </c>
      <c r="E102" s="1366">
        <v>3</v>
      </c>
      <c r="F102" s="1367" t="s">
        <v>2361</v>
      </c>
      <c r="G102" s="1367" t="s">
        <v>2143</v>
      </c>
      <c r="H102" s="1368" t="s">
        <v>2093</v>
      </c>
      <c r="I102" s="1368"/>
      <c r="J102" s="1367" t="s">
        <v>2124</v>
      </c>
      <c r="K102" s="1367" t="s">
        <v>2362</v>
      </c>
      <c r="L102" s="1367"/>
      <c r="M102" s="1367"/>
      <c r="N102" s="1367"/>
      <c r="O102" s="1367"/>
      <c r="P102" s="1367"/>
      <c r="Q102" s="1369"/>
      <c r="R102" s="1369"/>
      <c r="S102" s="1369"/>
      <c r="T102" s="1369"/>
      <c r="U102" s="1369"/>
      <c r="V102" s="1369"/>
      <c r="W102" s="1369"/>
      <c r="X102" s="1369"/>
      <c r="Y102" s="1369"/>
      <c r="Z102" s="1369"/>
      <c r="AA102" s="1369"/>
      <c r="AB102" s="1369"/>
      <c r="AC102" s="1369"/>
      <c r="AD102" s="1370"/>
      <c r="AE102" s="1370"/>
      <c r="AF102" s="1370"/>
      <c r="AG102" s="1370"/>
    </row>
    <row r="103" spans="1:33" ht="12.75" hidden="1" customHeight="1" outlineLevel="1">
      <c r="A103" s="1366">
        <v>2.67</v>
      </c>
      <c r="B103" s="1365"/>
      <c r="C103" s="1365"/>
      <c r="D103" s="1366"/>
      <c r="E103" s="1366">
        <v>3</v>
      </c>
      <c r="F103" s="1367" t="s">
        <v>2363</v>
      </c>
      <c r="G103" s="1367" t="s">
        <v>2143</v>
      </c>
      <c r="H103" s="1368" t="s">
        <v>2093</v>
      </c>
      <c r="I103" s="1368"/>
      <c r="J103" s="1367" t="s">
        <v>2124</v>
      </c>
      <c r="K103" s="1367" t="s">
        <v>2364</v>
      </c>
      <c r="L103" s="1367"/>
      <c r="M103" s="1367"/>
      <c r="N103" s="1367"/>
      <c r="O103" s="1367"/>
      <c r="P103" s="1367"/>
      <c r="Q103" s="1369"/>
      <c r="R103" s="1369"/>
      <c r="S103" s="1369"/>
      <c r="T103" s="1369"/>
      <c r="U103" s="1369"/>
      <c r="V103" s="1369"/>
      <c r="W103" s="1369"/>
      <c r="X103" s="1369"/>
      <c r="Y103" s="1369"/>
      <c r="Z103" s="1369"/>
      <c r="AA103" s="1369"/>
      <c r="AB103" s="1369"/>
      <c r="AC103" s="1369"/>
      <c r="AD103" s="1370"/>
      <c r="AE103" s="1370"/>
      <c r="AF103" s="1370"/>
      <c r="AG103" s="1370"/>
    </row>
    <row r="104" spans="1:33" ht="12.75" hidden="1" customHeight="1" outlineLevel="1">
      <c r="A104" s="1365">
        <v>2.68</v>
      </c>
      <c r="B104" s="1365">
        <v>2.5499999999999998</v>
      </c>
      <c r="C104" s="1365">
        <v>2.5499999999999998</v>
      </c>
      <c r="D104" s="1366">
        <v>82</v>
      </c>
      <c r="E104" s="1384">
        <v>2</v>
      </c>
      <c r="F104" s="1342" t="s">
        <v>2365</v>
      </c>
      <c r="G104" s="1342" t="s">
        <v>2189</v>
      </c>
      <c r="H104" s="1385"/>
      <c r="I104" s="1385"/>
      <c r="J104" s="1367" t="s">
        <v>2138</v>
      </c>
      <c r="K104" s="1367" t="s">
        <v>2366</v>
      </c>
      <c r="L104" s="1367"/>
      <c r="M104" s="1367" t="s">
        <v>2367</v>
      </c>
      <c r="N104" s="1367">
        <v>15.5</v>
      </c>
      <c r="O104" s="1367" t="s">
        <v>2368</v>
      </c>
      <c r="P104" s="1367"/>
      <c r="Q104" s="1369"/>
      <c r="R104" s="1369"/>
      <c r="S104" s="1369"/>
      <c r="T104" s="1369"/>
      <c r="U104" s="1369"/>
      <c r="V104" s="1369"/>
      <c r="W104" s="1369"/>
      <c r="X104" s="1369"/>
      <c r="Y104" s="1369"/>
      <c r="Z104" s="1369"/>
      <c r="AA104" s="1369"/>
      <c r="AB104" s="1369"/>
      <c r="AC104" s="1369"/>
      <c r="AD104" s="1370"/>
      <c r="AE104" s="1370"/>
      <c r="AF104" s="1370"/>
      <c r="AG104" s="1370"/>
    </row>
    <row r="105" spans="1:33" ht="12.75" hidden="1" customHeight="1" outlineLevel="1">
      <c r="A105" s="1365">
        <v>2.69</v>
      </c>
      <c r="B105" s="1366">
        <v>2.57</v>
      </c>
      <c r="C105" s="1366">
        <v>2.57</v>
      </c>
      <c r="D105" s="1366"/>
      <c r="E105" s="1366">
        <v>3</v>
      </c>
      <c r="F105" s="1367" t="s">
        <v>2369</v>
      </c>
      <c r="G105" s="1367" t="s">
        <v>2143</v>
      </c>
      <c r="H105" s="1368" t="s">
        <v>2093</v>
      </c>
      <c r="I105" s="1368"/>
      <c r="J105" s="1367" t="s">
        <v>2138</v>
      </c>
      <c r="K105" s="1367" t="s">
        <v>2370</v>
      </c>
      <c r="L105" s="1367">
        <f>A177</f>
        <v>3.33</v>
      </c>
      <c r="M105" s="1367"/>
      <c r="N105" s="1367"/>
      <c r="O105" s="1367"/>
      <c r="P105" s="1367"/>
      <c r="Q105" s="1369"/>
      <c r="R105" s="1369"/>
      <c r="S105" s="1369"/>
      <c r="T105" s="1369"/>
      <c r="U105" s="1369"/>
      <c r="V105" s="1369"/>
      <c r="W105" s="1369"/>
      <c r="X105" s="1369"/>
      <c r="Y105" s="1369"/>
      <c r="Z105" s="1369"/>
      <c r="AA105" s="1369"/>
      <c r="AB105" s="1369"/>
      <c r="AC105" s="1369"/>
      <c r="AD105" s="1370"/>
      <c r="AE105" s="1370"/>
      <c r="AF105" s="1370"/>
      <c r="AG105" s="1370"/>
    </row>
    <row r="106" spans="1:33" ht="12.75" hidden="1" customHeight="1" outlineLevel="1">
      <c r="A106" s="1366">
        <v>2.7</v>
      </c>
      <c r="B106" s="1366">
        <v>2.58</v>
      </c>
      <c r="C106" s="1366">
        <v>2.58</v>
      </c>
      <c r="D106" s="1366"/>
      <c r="E106" s="1366">
        <v>3</v>
      </c>
      <c r="F106" s="1367" t="s">
        <v>2371</v>
      </c>
      <c r="G106" s="1367" t="s">
        <v>2143</v>
      </c>
      <c r="H106" s="1368" t="s">
        <v>2093</v>
      </c>
      <c r="I106" s="1368"/>
      <c r="J106" s="1367" t="s">
        <v>2138</v>
      </c>
      <c r="K106" s="1367" t="s">
        <v>2372</v>
      </c>
      <c r="L106" s="1367">
        <f>A182</f>
        <v>3.38</v>
      </c>
      <c r="M106" s="1367"/>
      <c r="N106" s="1367"/>
      <c r="O106" s="1367"/>
      <c r="P106" s="1367"/>
      <c r="Q106" s="1369"/>
      <c r="R106" s="1369"/>
      <c r="S106" s="1369"/>
      <c r="T106" s="1369"/>
      <c r="U106" s="1369"/>
      <c r="V106" s="1369"/>
      <c r="W106" s="1369"/>
      <c r="X106" s="1369"/>
      <c r="Y106" s="1369"/>
      <c r="Z106" s="1369"/>
      <c r="AA106" s="1369"/>
      <c r="AB106" s="1369"/>
      <c r="AC106" s="1369"/>
      <c r="AD106" s="1370"/>
      <c r="AE106" s="1370"/>
      <c r="AF106" s="1370"/>
      <c r="AG106" s="1370"/>
    </row>
    <row r="107" spans="1:33" ht="12.75" hidden="1" customHeight="1" outlineLevel="1">
      <c r="A107" s="1366">
        <v>2.71</v>
      </c>
      <c r="B107" s="1366"/>
      <c r="C107" s="1366"/>
      <c r="D107" s="1366"/>
      <c r="E107" s="1366">
        <v>3</v>
      </c>
      <c r="F107" s="1367" t="s">
        <v>2373</v>
      </c>
      <c r="G107" s="1367" t="s">
        <v>2143</v>
      </c>
      <c r="H107" s="1368" t="s">
        <v>2093</v>
      </c>
      <c r="I107" s="1368"/>
      <c r="J107" s="1367" t="s">
        <v>2138</v>
      </c>
      <c r="K107" s="1367" t="s">
        <v>2374</v>
      </c>
      <c r="L107" s="1367" t="str">
        <f>A178&amp;", "&amp;A183</f>
        <v>3.34, 3.39</v>
      </c>
      <c r="M107" s="1367" t="s">
        <v>2375</v>
      </c>
      <c r="N107" s="1367"/>
      <c r="O107" s="1367"/>
      <c r="P107" s="1367"/>
      <c r="Q107" s="1369"/>
      <c r="R107" s="1369"/>
      <c r="S107" s="1369"/>
      <c r="T107" s="1369"/>
      <c r="U107" s="1369"/>
      <c r="V107" s="1369"/>
      <c r="W107" s="1369"/>
      <c r="X107" s="1369"/>
      <c r="Y107" s="1369"/>
      <c r="Z107" s="1369"/>
      <c r="AA107" s="1369"/>
      <c r="AB107" s="1369"/>
      <c r="AC107" s="1369"/>
      <c r="AD107" s="1370"/>
      <c r="AE107" s="1370"/>
      <c r="AF107" s="1370"/>
      <c r="AG107" s="1370"/>
    </row>
    <row r="108" spans="1:33" ht="12.75" hidden="1" customHeight="1" outlineLevel="1">
      <c r="A108" s="1366">
        <v>2.72</v>
      </c>
      <c r="B108" s="1365">
        <v>2.6</v>
      </c>
      <c r="C108" s="1365">
        <v>2.6</v>
      </c>
      <c r="D108" s="1366">
        <v>85</v>
      </c>
      <c r="E108" s="1384">
        <v>2</v>
      </c>
      <c r="F108" s="1342" t="s">
        <v>2376</v>
      </c>
      <c r="G108" s="1342" t="s">
        <v>2189</v>
      </c>
      <c r="H108" s="1385" t="s">
        <v>2093</v>
      </c>
      <c r="I108" s="1385"/>
      <c r="J108" s="1367" t="s">
        <v>2138</v>
      </c>
      <c r="K108" s="1367" t="s">
        <v>2377</v>
      </c>
      <c r="L108" s="1367"/>
      <c r="M108" s="1367" t="s">
        <v>2378</v>
      </c>
      <c r="N108" s="1367">
        <v>15.8</v>
      </c>
      <c r="O108" s="1388" t="s">
        <v>2379</v>
      </c>
      <c r="P108" s="1367"/>
      <c r="Q108" s="1369"/>
      <c r="R108" s="1369"/>
      <c r="S108" s="1369"/>
      <c r="T108" s="1369"/>
      <c r="U108" s="1369"/>
      <c r="V108" s="1369"/>
      <c r="W108" s="1369"/>
      <c r="X108" s="1369"/>
      <c r="Y108" s="1369"/>
      <c r="Z108" s="1369"/>
      <c r="AA108" s="1369"/>
      <c r="AB108" s="1369"/>
      <c r="AC108" s="1369"/>
      <c r="AD108" s="1370"/>
      <c r="AE108" s="1370"/>
      <c r="AF108" s="1370"/>
      <c r="AG108" s="1370"/>
    </row>
    <row r="109" spans="1:33" ht="12.75" hidden="1" customHeight="1" outlineLevel="1">
      <c r="A109" s="1365">
        <v>2.73</v>
      </c>
      <c r="B109" s="1366">
        <v>2.61</v>
      </c>
      <c r="C109" s="1366">
        <v>2.61</v>
      </c>
      <c r="D109" s="1366"/>
      <c r="E109" s="1384">
        <v>2</v>
      </c>
      <c r="F109" s="1342" t="s">
        <v>2380</v>
      </c>
      <c r="G109" s="1342" t="s">
        <v>2189</v>
      </c>
      <c r="H109" s="1385" t="s">
        <v>2093</v>
      </c>
      <c r="I109" s="1385"/>
      <c r="J109" s="1367" t="s">
        <v>2124</v>
      </c>
      <c r="K109" s="1367" t="s">
        <v>2381</v>
      </c>
      <c r="L109" s="1367">
        <f>A206</f>
        <v>3.62</v>
      </c>
      <c r="M109" s="1367" t="s">
        <v>2382</v>
      </c>
      <c r="N109" s="1367">
        <v>15.3</v>
      </c>
      <c r="O109" s="1367" t="s">
        <v>2383</v>
      </c>
      <c r="P109" s="1367"/>
      <c r="Q109" s="1369"/>
      <c r="R109" s="1369"/>
      <c r="S109" s="1369"/>
      <c r="T109" s="1369"/>
      <c r="U109" s="1369"/>
      <c r="V109" s="1369"/>
      <c r="W109" s="1369"/>
      <c r="X109" s="1369"/>
      <c r="Y109" s="1369"/>
      <c r="Z109" s="1369"/>
      <c r="AA109" s="1369"/>
      <c r="AB109" s="1369"/>
      <c r="AC109" s="1369"/>
      <c r="AD109" s="1370"/>
      <c r="AE109" s="1370"/>
      <c r="AF109" s="1370"/>
      <c r="AG109" s="1370"/>
    </row>
    <row r="110" spans="1:33" ht="12.75" customHeight="1" outlineLevel="1">
      <c r="A110" s="1366">
        <v>2.74</v>
      </c>
      <c r="B110" s="1365">
        <v>2.62</v>
      </c>
      <c r="C110" s="1365">
        <v>2.62</v>
      </c>
      <c r="D110" s="1366">
        <v>87</v>
      </c>
      <c r="E110" s="1366">
        <v>3</v>
      </c>
      <c r="F110" s="1367" t="s">
        <v>2384</v>
      </c>
      <c r="G110" s="1367" t="s">
        <v>2143</v>
      </c>
      <c r="H110" s="1368" t="s">
        <v>2144</v>
      </c>
      <c r="I110" s="1368"/>
      <c r="J110" s="1367" t="s">
        <v>2124</v>
      </c>
      <c r="K110" s="1367" t="s">
        <v>2385</v>
      </c>
      <c r="L110" s="1367"/>
      <c r="M110" s="1367" t="s">
        <v>2382</v>
      </c>
      <c r="N110" s="1367">
        <v>15.3</v>
      </c>
      <c r="O110" s="1367"/>
      <c r="P110" s="1367"/>
      <c r="Q110" s="1369"/>
      <c r="R110" s="1369"/>
      <c r="S110" s="1369"/>
      <c r="T110" s="1369"/>
      <c r="U110" s="1369"/>
      <c r="V110" s="1369"/>
      <c r="W110" s="1369"/>
      <c r="X110" s="1369"/>
      <c r="Y110" s="1369"/>
      <c r="Z110" s="1369"/>
      <c r="AA110" s="1369"/>
      <c r="AB110" s="1369"/>
      <c r="AC110" s="1390"/>
      <c r="AD110" s="1370"/>
      <c r="AE110" s="1370"/>
      <c r="AF110" s="1370"/>
      <c r="AG110" s="1370"/>
    </row>
    <row r="111" spans="1:33" ht="12.75" customHeight="1" outlineLevel="1">
      <c r="A111" s="1365">
        <v>2.75</v>
      </c>
      <c r="B111" s="1366">
        <v>2.63</v>
      </c>
      <c r="C111" s="1366">
        <v>2.63</v>
      </c>
      <c r="D111" s="1366"/>
      <c r="E111" s="1366">
        <v>3</v>
      </c>
      <c r="F111" s="1367" t="s">
        <v>2386</v>
      </c>
      <c r="G111" s="1367" t="s">
        <v>2143</v>
      </c>
      <c r="H111" s="1368" t="s">
        <v>2144</v>
      </c>
      <c r="I111" s="1368"/>
      <c r="J111" s="1367" t="s">
        <v>2124</v>
      </c>
      <c r="K111" s="1367" t="s">
        <v>2387</v>
      </c>
      <c r="L111" s="1367"/>
      <c r="M111" s="1367"/>
      <c r="N111" s="1367"/>
      <c r="O111" s="1367"/>
      <c r="P111" s="1367"/>
      <c r="Q111" s="1369"/>
      <c r="R111" s="1369"/>
      <c r="S111" s="1369"/>
      <c r="T111" s="1369"/>
      <c r="U111" s="1369"/>
      <c r="V111" s="1369"/>
      <c r="W111" s="1369"/>
      <c r="X111" s="1369"/>
      <c r="Y111" s="1369"/>
      <c r="Z111" s="1369"/>
      <c r="AA111" s="1369"/>
      <c r="AB111" s="1369"/>
      <c r="AC111" s="1390"/>
      <c r="AD111" s="1370"/>
      <c r="AE111" s="1370"/>
      <c r="AF111" s="1370"/>
      <c r="AG111" s="1370"/>
    </row>
    <row r="112" spans="1:33" ht="12.75" customHeight="1" outlineLevel="1">
      <c r="A112" s="1366">
        <v>2.76</v>
      </c>
      <c r="B112" s="1365"/>
      <c r="C112" s="1365"/>
      <c r="D112" s="1366"/>
      <c r="E112" s="1366">
        <v>3</v>
      </c>
      <c r="F112" s="1367" t="s">
        <v>2388</v>
      </c>
      <c r="G112" s="1367" t="s">
        <v>2143</v>
      </c>
      <c r="H112" s="1368" t="s">
        <v>2144</v>
      </c>
      <c r="I112" s="1368"/>
      <c r="J112" s="1367" t="s">
        <v>2124</v>
      </c>
      <c r="K112" s="1367" t="s">
        <v>2389</v>
      </c>
      <c r="L112" s="1367"/>
      <c r="M112" s="1367"/>
      <c r="N112" s="1367"/>
      <c r="O112" s="1367"/>
      <c r="P112" s="1367"/>
      <c r="Q112" s="1369"/>
      <c r="R112" s="1369"/>
      <c r="S112" s="1369"/>
      <c r="T112" s="1369"/>
      <c r="U112" s="1369"/>
      <c r="V112" s="1369"/>
      <c r="W112" s="1369"/>
      <c r="X112" s="1369"/>
      <c r="Y112" s="1369"/>
      <c r="Z112" s="1369"/>
      <c r="AA112" s="1369"/>
      <c r="AB112" s="1369"/>
      <c r="AC112" s="1369"/>
      <c r="AD112" s="1370"/>
      <c r="AE112" s="1370"/>
      <c r="AF112" s="1370"/>
      <c r="AG112" s="1370"/>
    </row>
    <row r="113" spans="1:33" ht="12.75" customHeight="1" outlineLevel="1">
      <c r="A113" s="1365">
        <v>2.77</v>
      </c>
      <c r="B113" s="1365"/>
      <c r="C113" s="1365"/>
      <c r="D113" s="1366"/>
      <c r="E113" s="1366">
        <v>3</v>
      </c>
      <c r="F113" s="1367" t="s">
        <v>2390</v>
      </c>
      <c r="G113" s="1367" t="s">
        <v>2143</v>
      </c>
      <c r="H113" s="1368" t="s">
        <v>2144</v>
      </c>
      <c r="I113" s="1368"/>
      <c r="J113" s="1367" t="s">
        <v>2124</v>
      </c>
      <c r="K113" s="1367" t="s">
        <v>2391</v>
      </c>
      <c r="L113" s="1367"/>
      <c r="M113" s="1367"/>
      <c r="N113" s="1367"/>
      <c r="O113" s="1367"/>
      <c r="P113" s="1367"/>
      <c r="Q113" s="1369"/>
      <c r="R113" s="1369"/>
      <c r="S113" s="1369"/>
      <c r="T113" s="1369"/>
      <c r="U113" s="1369"/>
      <c r="V113" s="1369"/>
      <c r="W113" s="1369"/>
      <c r="X113" s="1369"/>
      <c r="Y113" s="1369"/>
      <c r="Z113" s="1369"/>
      <c r="AA113" s="1369"/>
      <c r="AB113" s="1369"/>
      <c r="AC113" s="1369"/>
      <c r="AD113" s="1370"/>
      <c r="AE113" s="1370"/>
      <c r="AF113" s="1370"/>
      <c r="AG113" s="1370"/>
    </row>
    <row r="114" spans="1:33" ht="12.75" customHeight="1" outlineLevel="1">
      <c r="A114" s="1365">
        <v>2.78</v>
      </c>
      <c r="B114" s="1365">
        <v>2.64</v>
      </c>
      <c r="C114" s="1365">
        <v>2.64</v>
      </c>
      <c r="D114" s="1366">
        <v>90</v>
      </c>
      <c r="E114" s="1366">
        <v>3</v>
      </c>
      <c r="F114" s="1367" t="s">
        <v>2392</v>
      </c>
      <c r="G114" s="1367" t="s">
        <v>2143</v>
      </c>
      <c r="H114" s="1368" t="s">
        <v>2144</v>
      </c>
      <c r="I114" s="1368"/>
      <c r="J114" s="1367" t="s">
        <v>2124</v>
      </c>
      <c r="K114" s="1367" t="s">
        <v>2393</v>
      </c>
      <c r="L114" s="1367"/>
      <c r="M114" s="1367"/>
      <c r="N114" s="1367"/>
      <c r="O114" s="1367"/>
      <c r="P114" s="1367"/>
      <c r="Q114" s="1369"/>
      <c r="R114" s="1369"/>
      <c r="S114" s="1369"/>
      <c r="T114" s="1369"/>
      <c r="U114" s="1369"/>
      <c r="V114" s="1369"/>
      <c r="W114" s="1369"/>
      <c r="X114" s="1369"/>
      <c r="Y114" s="1369"/>
      <c r="Z114" s="1369"/>
      <c r="AA114" s="1369"/>
      <c r="AB114" s="1369"/>
      <c r="AC114" s="1369"/>
      <c r="AD114" s="1370"/>
      <c r="AE114" s="1370"/>
      <c r="AF114" s="1370"/>
      <c r="AG114" s="1370"/>
    </row>
    <row r="115" spans="1:33" ht="12.75" hidden="1" customHeight="1" outlineLevel="1">
      <c r="A115" s="1365">
        <v>2.79</v>
      </c>
      <c r="B115" s="1366">
        <v>2.71</v>
      </c>
      <c r="C115" s="1366">
        <v>2.71</v>
      </c>
      <c r="D115" s="1366">
        <v>92</v>
      </c>
      <c r="E115" s="1384">
        <v>2</v>
      </c>
      <c r="F115" s="1342" t="s">
        <v>2394</v>
      </c>
      <c r="G115" s="1342" t="s">
        <v>2189</v>
      </c>
      <c r="H115" s="1385" t="s">
        <v>2093</v>
      </c>
      <c r="I115" s="1385"/>
      <c r="J115" s="1367" t="s">
        <v>2124</v>
      </c>
      <c r="K115" s="1367" t="s">
        <v>2395</v>
      </c>
      <c r="L115" s="1378">
        <f>A190</f>
        <v>3.46</v>
      </c>
      <c r="M115" s="1367" t="s">
        <v>2396</v>
      </c>
      <c r="N115" s="1367">
        <v>15.7</v>
      </c>
      <c r="O115" s="1367" t="s">
        <v>2397</v>
      </c>
      <c r="P115" s="1367"/>
      <c r="Q115" s="1369"/>
      <c r="R115" s="1369"/>
      <c r="S115" s="1369"/>
      <c r="T115" s="1369"/>
      <c r="U115" s="1369"/>
      <c r="V115" s="1369"/>
      <c r="W115" s="1369"/>
      <c r="X115" s="1369"/>
      <c r="Y115" s="1369"/>
      <c r="Z115" s="1369"/>
      <c r="AA115" s="1369"/>
      <c r="AB115" s="1369"/>
      <c r="AC115" s="1369"/>
      <c r="AD115" s="1370"/>
      <c r="AE115" s="1370"/>
      <c r="AF115" s="1370"/>
      <c r="AG115" s="1370"/>
    </row>
    <row r="116" spans="1:33" ht="12.75" hidden="1" customHeight="1" outlineLevel="1">
      <c r="A116" s="1391" t="s">
        <v>2398</v>
      </c>
      <c r="B116" s="1365">
        <v>2.72</v>
      </c>
      <c r="C116" s="1365">
        <v>2.72</v>
      </c>
      <c r="D116" s="1366">
        <v>94</v>
      </c>
      <c r="E116" s="1384">
        <v>2</v>
      </c>
      <c r="F116" s="1342" t="s">
        <v>2399</v>
      </c>
      <c r="G116" s="1367" t="s">
        <v>2189</v>
      </c>
      <c r="H116" s="1385" t="s">
        <v>2093</v>
      </c>
      <c r="I116" s="1385"/>
      <c r="J116" s="1367" t="s">
        <v>2124</v>
      </c>
      <c r="K116" s="1367" t="s">
        <v>2400</v>
      </c>
      <c r="L116" s="1367" t="str">
        <f>A17&amp;", "&amp;A42</f>
        <v>1.12, 2.06</v>
      </c>
      <c r="M116" s="1367" t="s">
        <v>2130</v>
      </c>
      <c r="N116" s="1367">
        <v>15.9</v>
      </c>
      <c r="O116" s="1388" t="s">
        <v>2401</v>
      </c>
      <c r="P116" s="1367"/>
      <c r="Q116" s="1369"/>
      <c r="R116" s="1369"/>
      <c r="S116" s="1369"/>
      <c r="T116" s="1369"/>
      <c r="U116" s="1369"/>
      <c r="V116" s="1369"/>
      <c r="W116" s="1369"/>
      <c r="X116" s="1369"/>
      <c r="Y116" s="1369"/>
      <c r="Z116" s="1369"/>
      <c r="AA116" s="1369"/>
      <c r="AB116" s="1369"/>
      <c r="AC116" s="1369"/>
      <c r="AD116" s="1370"/>
      <c r="AE116" s="1370"/>
      <c r="AF116" s="1370"/>
      <c r="AG116" s="1370"/>
    </row>
    <row r="117" spans="1:33" ht="12.75" hidden="1" customHeight="1" outlineLevel="1">
      <c r="A117" s="1365">
        <v>2.81</v>
      </c>
      <c r="B117" s="1366"/>
      <c r="C117" s="1366"/>
      <c r="D117" s="1366"/>
      <c r="E117" s="1384">
        <v>2</v>
      </c>
      <c r="F117" s="1342" t="s">
        <v>2402</v>
      </c>
      <c r="G117" s="1342" t="s">
        <v>2189</v>
      </c>
      <c r="H117" s="1385" t="s">
        <v>2093</v>
      </c>
      <c r="I117" s="1385"/>
      <c r="J117" s="1367" t="s">
        <v>2190</v>
      </c>
      <c r="K117" s="1367" t="s">
        <v>2403</v>
      </c>
      <c r="L117" s="1367" t="str">
        <f>A189&amp;", "&amp;A221</f>
        <v>3.45, 3.77</v>
      </c>
      <c r="M117" s="1367" t="s">
        <v>2404</v>
      </c>
      <c r="N117" s="1367"/>
      <c r="O117" s="1367" t="s">
        <v>2405</v>
      </c>
      <c r="P117" s="1367"/>
      <c r="Q117" s="1369"/>
      <c r="R117" s="1369"/>
      <c r="S117" s="1369"/>
      <c r="T117" s="1369"/>
      <c r="U117" s="1369"/>
      <c r="V117" s="1369"/>
      <c r="W117" s="1369"/>
      <c r="X117" s="1369"/>
      <c r="Y117" s="1369"/>
      <c r="Z117" s="1369"/>
      <c r="AA117" s="1369"/>
      <c r="AB117" s="1369"/>
      <c r="AC117" s="1369"/>
      <c r="AD117" s="1370"/>
      <c r="AE117" s="1370"/>
      <c r="AF117" s="1370"/>
      <c r="AG117" s="1370"/>
    </row>
    <row r="118" spans="1:33" ht="12.75" hidden="1" customHeight="1" outlineLevel="1">
      <c r="A118" s="1366">
        <v>2.82</v>
      </c>
      <c r="B118" s="1366">
        <v>2.77</v>
      </c>
      <c r="C118" s="1366">
        <v>2.77</v>
      </c>
      <c r="D118" s="1366">
        <v>99</v>
      </c>
      <c r="E118" s="1384">
        <v>2</v>
      </c>
      <c r="F118" s="1342" t="s">
        <v>2406</v>
      </c>
      <c r="G118" s="1342" t="s">
        <v>2189</v>
      </c>
      <c r="H118" s="1385" t="s">
        <v>2093</v>
      </c>
      <c r="I118" s="1385"/>
      <c r="J118" s="1367" t="s">
        <v>2124</v>
      </c>
      <c r="K118" s="1367" t="s">
        <v>2407</v>
      </c>
      <c r="L118" s="1367"/>
      <c r="M118" s="1367"/>
      <c r="N118" s="1392" t="s">
        <v>2408</v>
      </c>
      <c r="O118" s="1367" t="s">
        <v>2409</v>
      </c>
      <c r="P118" s="1367"/>
      <c r="Q118" s="1369"/>
      <c r="R118" s="1369"/>
      <c r="S118" s="1369"/>
      <c r="T118" s="1369"/>
      <c r="U118" s="1369"/>
      <c r="V118" s="1369"/>
      <c r="W118" s="1369"/>
      <c r="X118" s="1369"/>
      <c r="Y118" s="1369"/>
      <c r="Z118" s="1369"/>
      <c r="AA118" s="1369"/>
      <c r="AB118" s="1369"/>
      <c r="AC118" s="1369"/>
      <c r="AD118" s="1370"/>
      <c r="AE118" s="1370"/>
      <c r="AF118" s="1370"/>
      <c r="AG118" s="1370"/>
    </row>
    <row r="119" spans="1:33" ht="12.75" hidden="1" customHeight="1" outlineLevel="1">
      <c r="A119" s="1366">
        <v>2.83</v>
      </c>
      <c r="B119" s="1365">
        <v>2.78</v>
      </c>
      <c r="C119" s="1365">
        <v>2.78</v>
      </c>
      <c r="D119" s="1366">
        <v>100</v>
      </c>
      <c r="E119" s="1366">
        <v>3</v>
      </c>
      <c r="F119" s="1367" t="s">
        <v>2410</v>
      </c>
      <c r="G119" s="1367" t="s">
        <v>2143</v>
      </c>
      <c r="H119" s="1368" t="s">
        <v>2093</v>
      </c>
      <c r="I119" s="1368"/>
      <c r="J119" s="1367" t="s">
        <v>2124</v>
      </c>
      <c r="K119" s="1367" t="s">
        <v>2411</v>
      </c>
      <c r="L119" s="1367">
        <f>A193</f>
        <v>3.49</v>
      </c>
      <c r="M119" s="1367" t="s">
        <v>2412</v>
      </c>
      <c r="N119" s="1367"/>
      <c r="O119" s="1367"/>
      <c r="P119" s="1367"/>
      <c r="Q119" s="1369"/>
      <c r="R119" s="1369"/>
      <c r="S119" s="1369"/>
      <c r="T119" s="1369"/>
      <c r="U119" s="1369"/>
      <c r="V119" s="1369"/>
      <c r="W119" s="1369"/>
      <c r="X119" s="1369"/>
      <c r="Y119" s="1369"/>
      <c r="Z119" s="1369"/>
      <c r="AA119" s="1369"/>
      <c r="AB119" s="1369"/>
      <c r="AC119" s="1369"/>
      <c r="AD119" s="1370"/>
      <c r="AE119" s="1370"/>
      <c r="AF119" s="1370"/>
      <c r="AG119" s="1370"/>
    </row>
    <row r="120" spans="1:33" ht="12.75" hidden="1" customHeight="1" outlineLevel="1">
      <c r="A120" s="1365">
        <v>2.84</v>
      </c>
      <c r="B120" s="1366">
        <v>2.79</v>
      </c>
      <c r="C120" s="1366">
        <v>2.79</v>
      </c>
      <c r="D120" s="1366">
        <v>101</v>
      </c>
      <c r="E120" s="1366">
        <v>3</v>
      </c>
      <c r="F120" s="1367" t="s">
        <v>2413</v>
      </c>
      <c r="G120" s="1367" t="s">
        <v>2143</v>
      </c>
      <c r="H120" s="1368" t="s">
        <v>2093</v>
      </c>
      <c r="I120" s="1368"/>
      <c r="J120" s="1367" t="s">
        <v>2124</v>
      </c>
      <c r="K120" s="1367" t="s">
        <v>2414</v>
      </c>
      <c r="L120" s="1367"/>
      <c r="M120" s="1367" t="s">
        <v>2412</v>
      </c>
      <c r="N120" s="1367"/>
      <c r="O120" s="1367"/>
      <c r="P120" s="1367"/>
      <c r="Q120" s="1369"/>
      <c r="R120" s="1369"/>
      <c r="S120" s="1369"/>
      <c r="T120" s="1369"/>
      <c r="U120" s="1369"/>
      <c r="V120" s="1369"/>
      <c r="W120" s="1369"/>
      <c r="X120" s="1369"/>
      <c r="Y120" s="1369"/>
      <c r="Z120" s="1369"/>
      <c r="AA120" s="1369"/>
      <c r="AB120" s="1369"/>
      <c r="AC120" s="1369"/>
      <c r="AD120" s="1370"/>
      <c r="AE120" s="1370"/>
      <c r="AF120" s="1370"/>
      <c r="AG120" s="1370"/>
    </row>
    <row r="121" spans="1:33" ht="12.75" hidden="1" customHeight="1" outlineLevel="1">
      <c r="A121" s="1366">
        <v>2.85</v>
      </c>
      <c r="B121" s="1365"/>
      <c r="C121" s="1365"/>
      <c r="D121" s="1366"/>
      <c r="E121" s="1366">
        <v>3</v>
      </c>
      <c r="F121" s="1367" t="s">
        <v>2415</v>
      </c>
      <c r="G121" s="1367" t="s">
        <v>2143</v>
      </c>
      <c r="H121" s="1368" t="s">
        <v>2093</v>
      </c>
      <c r="I121" s="1368"/>
      <c r="J121" s="1367" t="s">
        <v>2124</v>
      </c>
      <c r="K121" s="1367" t="s">
        <v>2416</v>
      </c>
      <c r="L121" s="1367"/>
      <c r="M121" s="1367" t="s">
        <v>2417</v>
      </c>
      <c r="N121" s="1367"/>
      <c r="O121" s="1367"/>
      <c r="P121" s="1367"/>
      <c r="Q121" s="1369"/>
      <c r="R121" s="1369"/>
      <c r="S121" s="1369"/>
      <c r="T121" s="1369"/>
      <c r="U121" s="1369"/>
      <c r="V121" s="1369"/>
      <c r="W121" s="1369"/>
      <c r="X121" s="1369"/>
      <c r="Y121" s="1369"/>
      <c r="Z121" s="1369"/>
      <c r="AA121" s="1369"/>
      <c r="AB121" s="1369"/>
      <c r="AC121" s="1369"/>
      <c r="AD121" s="1370"/>
      <c r="AE121" s="1370"/>
      <c r="AF121" s="1370"/>
      <c r="AG121" s="1370"/>
    </row>
    <row r="122" spans="1:33" ht="12.75" hidden="1" customHeight="1" outlineLevel="1">
      <c r="A122" s="1365">
        <v>2.86</v>
      </c>
      <c r="B122" s="1365"/>
      <c r="C122" s="1365"/>
      <c r="D122" s="1366"/>
      <c r="E122" s="1366">
        <v>3</v>
      </c>
      <c r="F122" s="1367" t="s">
        <v>2418</v>
      </c>
      <c r="G122" s="1367" t="s">
        <v>2143</v>
      </c>
      <c r="H122" s="1368" t="s">
        <v>2093</v>
      </c>
      <c r="I122" s="1368"/>
      <c r="J122" s="1367" t="s">
        <v>2124</v>
      </c>
      <c r="K122" s="1367" t="s">
        <v>2419</v>
      </c>
      <c r="L122" s="1367"/>
      <c r="M122" s="1367" t="s">
        <v>2420</v>
      </c>
      <c r="N122" s="1367"/>
      <c r="O122" s="1367"/>
      <c r="P122" s="1367"/>
      <c r="Q122" s="1369"/>
      <c r="R122" s="1369"/>
      <c r="S122" s="1369"/>
      <c r="T122" s="1369"/>
      <c r="U122" s="1369"/>
      <c r="V122" s="1369"/>
      <c r="W122" s="1369"/>
      <c r="X122" s="1369"/>
      <c r="Y122" s="1369"/>
      <c r="Z122" s="1369"/>
      <c r="AA122" s="1369"/>
      <c r="AB122" s="1369"/>
      <c r="AC122" s="1369"/>
      <c r="AD122" s="1370"/>
      <c r="AE122" s="1370"/>
      <c r="AF122" s="1370"/>
      <c r="AG122" s="1370"/>
    </row>
    <row r="123" spans="1:33" ht="12.75" hidden="1" customHeight="1" outlineLevel="1">
      <c r="A123" s="1366">
        <v>2.87</v>
      </c>
      <c r="B123" s="1365">
        <v>2.8</v>
      </c>
      <c r="C123" s="1365">
        <v>2.8</v>
      </c>
      <c r="D123" s="1366">
        <v>102</v>
      </c>
      <c r="E123" s="1384">
        <v>2</v>
      </c>
      <c r="F123" s="1342" t="s">
        <v>2421</v>
      </c>
      <c r="G123" s="1342" t="s">
        <v>2189</v>
      </c>
      <c r="H123" s="1385" t="s">
        <v>2093</v>
      </c>
      <c r="I123" s="1385"/>
      <c r="J123" s="1367" t="s">
        <v>2124</v>
      </c>
      <c r="K123" s="1367" t="s">
        <v>2422</v>
      </c>
      <c r="L123" s="1367"/>
      <c r="M123" s="1367" t="s">
        <v>2423</v>
      </c>
      <c r="N123" s="1367">
        <v>15.11</v>
      </c>
      <c r="O123" s="1367" t="s">
        <v>2424</v>
      </c>
      <c r="P123" s="1367"/>
      <c r="Q123" s="1369"/>
      <c r="R123" s="1369"/>
      <c r="S123" s="1369"/>
      <c r="T123" s="1369"/>
      <c r="U123" s="1369"/>
      <c r="V123" s="1369"/>
      <c r="W123" s="1369"/>
      <c r="X123" s="1369"/>
      <c r="Y123" s="1369"/>
      <c r="Z123" s="1369"/>
      <c r="AA123" s="1369"/>
      <c r="AB123" s="1369"/>
      <c r="AC123" s="1369"/>
      <c r="AD123" s="1370"/>
      <c r="AE123" s="1370"/>
      <c r="AF123" s="1370"/>
      <c r="AG123" s="1370"/>
    </row>
    <row r="124" spans="1:33" ht="12.75" hidden="1" customHeight="1" outlineLevel="1">
      <c r="A124" s="1365">
        <v>2.88</v>
      </c>
      <c r="B124" s="1366">
        <v>2.81</v>
      </c>
      <c r="C124" s="1366">
        <v>2.81</v>
      </c>
      <c r="D124" s="1366">
        <v>103</v>
      </c>
      <c r="E124" s="1366">
        <v>3</v>
      </c>
      <c r="F124" s="1367" t="s">
        <v>2425</v>
      </c>
      <c r="G124" s="1339" t="s">
        <v>2426</v>
      </c>
      <c r="H124" s="1379"/>
      <c r="I124" s="1379"/>
      <c r="J124" s="1367" t="s">
        <v>2124</v>
      </c>
      <c r="K124" s="1367"/>
      <c r="L124" s="1367"/>
      <c r="M124" s="1367"/>
      <c r="N124" s="1367"/>
      <c r="O124" s="1367"/>
      <c r="P124" s="1367"/>
      <c r="Q124" s="1369"/>
      <c r="R124" s="1369"/>
      <c r="S124" s="1369"/>
      <c r="T124" s="1369"/>
      <c r="U124" s="1369"/>
      <c r="V124" s="1369"/>
      <c r="W124" s="1369"/>
      <c r="X124" s="1369"/>
      <c r="Y124" s="1369"/>
      <c r="Z124" s="1369"/>
      <c r="AA124" s="1369"/>
      <c r="AB124" s="1369"/>
      <c r="AC124" s="1369"/>
      <c r="AD124" s="1370"/>
      <c r="AE124" s="1370"/>
      <c r="AF124" s="1370"/>
      <c r="AG124" s="1370"/>
    </row>
    <row r="125" spans="1:33" ht="12.75" customHeight="1" outlineLevel="1">
      <c r="A125" s="1366">
        <v>2.89</v>
      </c>
      <c r="B125" s="1365">
        <v>2.82</v>
      </c>
      <c r="C125" s="1365">
        <v>2.82</v>
      </c>
      <c r="D125" s="1366">
        <v>104</v>
      </c>
      <c r="E125" s="1366">
        <v>3</v>
      </c>
      <c r="F125" s="1339" t="s">
        <v>2427</v>
      </c>
      <c r="G125" s="1339" t="s">
        <v>2143</v>
      </c>
      <c r="H125" s="1379" t="s">
        <v>2144</v>
      </c>
      <c r="I125" s="1379"/>
      <c r="J125" s="1367" t="s">
        <v>2124</v>
      </c>
      <c r="K125" s="1367"/>
      <c r="L125" s="1367"/>
      <c r="M125" s="1367"/>
      <c r="N125" s="1367"/>
      <c r="O125" s="1367"/>
      <c r="P125" s="1367"/>
      <c r="Q125" s="1369"/>
      <c r="R125" s="1369"/>
      <c r="S125" s="1369"/>
      <c r="T125" s="1369"/>
      <c r="U125" s="1369"/>
      <c r="V125" s="1369"/>
      <c r="W125" s="1369"/>
      <c r="X125" s="1369"/>
      <c r="Y125" s="1369"/>
      <c r="Z125" s="1369"/>
      <c r="AA125" s="1369"/>
      <c r="AB125" s="1369"/>
      <c r="AC125" s="1369"/>
      <c r="AD125" s="1370"/>
      <c r="AE125" s="1370"/>
      <c r="AF125" s="1370"/>
      <c r="AG125" s="1370"/>
    </row>
    <row r="126" spans="1:33" ht="12.75" customHeight="1" outlineLevel="1">
      <c r="A126" s="1366">
        <v>2.9</v>
      </c>
      <c r="B126" s="1366">
        <v>2.83</v>
      </c>
      <c r="C126" s="1366">
        <v>2.83</v>
      </c>
      <c r="D126" s="1366">
        <v>105</v>
      </c>
      <c r="E126" s="1366">
        <v>3</v>
      </c>
      <c r="F126" s="1367" t="s">
        <v>2428</v>
      </c>
      <c r="G126" s="1367" t="s">
        <v>2143</v>
      </c>
      <c r="H126" s="1368" t="s">
        <v>2144</v>
      </c>
      <c r="I126" s="1368"/>
      <c r="J126" s="1367" t="s">
        <v>2124</v>
      </c>
      <c r="K126" s="1367" t="s">
        <v>2429</v>
      </c>
      <c r="L126" s="1367"/>
      <c r="M126" s="1367"/>
      <c r="N126" s="1367"/>
      <c r="O126" s="1367"/>
      <c r="P126" s="1367"/>
      <c r="Q126" s="1369"/>
      <c r="R126" s="1369"/>
      <c r="S126" s="1369"/>
      <c r="T126" s="1369"/>
      <c r="U126" s="1369"/>
      <c r="V126" s="1369"/>
      <c r="W126" s="1369"/>
      <c r="X126" s="1369"/>
      <c r="Y126" s="1369"/>
      <c r="Z126" s="1369"/>
      <c r="AA126" s="1369"/>
      <c r="AB126" s="1369"/>
      <c r="AC126" s="1369"/>
      <c r="AD126" s="1370"/>
      <c r="AE126" s="1370"/>
      <c r="AF126" s="1370"/>
      <c r="AG126" s="1370"/>
    </row>
    <row r="127" spans="1:33" ht="12.75" customHeight="1" outlineLevel="1">
      <c r="A127" s="1366">
        <v>2.91</v>
      </c>
      <c r="B127" s="1366">
        <v>2.87</v>
      </c>
      <c r="C127" s="1366">
        <v>2.87</v>
      </c>
      <c r="D127" s="1366"/>
      <c r="E127" s="1366">
        <v>3</v>
      </c>
      <c r="F127" s="1367" t="s">
        <v>2430</v>
      </c>
      <c r="G127" s="1367" t="s">
        <v>2143</v>
      </c>
      <c r="H127" s="1368" t="s">
        <v>2144</v>
      </c>
      <c r="I127" s="1368"/>
      <c r="J127" s="1367" t="s">
        <v>2124</v>
      </c>
      <c r="K127" s="1367" t="s">
        <v>2431</v>
      </c>
      <c r="L127" s="1367"/>
      <c r="M127" s="1367"/>
      <c r="N127" s="1367"/>
      <c r="O127" s="1367"/>
      <c r="P127" s="1367"/>
      <c r="Q127" s="1369"/>
      <c r="R127" s="1369"/>
      <c r="S127" s="1369"/>
      <c r="T127" s="1369"/>
      <c r="U127" s="1369"/>
      <c r="V127" s="1369"/>
      <c r="W127" s="1369"/>
      <c r="X127" s="1369"/>
      <c r="Y127" s="1369"/>
      <c r="Z127" s="1369"/>
      <c r="AA127" s="1369"/>
      <c r="AB127" s="1369"/>
      <c r="AC127" s="1369"/>
      <c r="AD127" s="1370"/>
      <c r="AE127" s="1370"/>
      <c r="AF127" s="1370"/>
      <c r="AG127" s="1370"/>
    </row>
    <row r="128" spans="1:33" ht="12.75" hidden="1" customHeight="1" outlineLevel="1">
      <c r="A128" s="1365">
        <v>2.92</v>
      </c>
      <c r="B128" s="1366">
        <v>2.89</v>
      </c>
      <c r="C128" s="1366">
        <v>2.89</v>
      </c>
      <c r="D128" s="1366">
        <v>113</v>
      </c>
      <c r="E128" s="1384">
        <v>2</v>
      </c>
      <c r="F128" s="1342" t="s">
        <v>2432</v>
      </c>
      <c r="G128" s="1342" t="s">
        <v>2189</v>
      </c>
      <c r="H128" s="1385" t="s">
        <v>2093</v>
      </c>
      <c r="I128" s="1385"/>
      <c r="J128" s="1367" t="s">
        <v>2138</v>
      </c>
      <c r="K128" s="1367"/>
      <c r="L128" s="1367"/>
      <c r="M128" s="1367" t="s">
        <v>2433</v>
      </c>
      <c r="N128" s="1367"/>
      <c r="O128" s="1367" t="s">
        <v>2434</v>
      </c>
      <c r="P128" s="1367"/>
      <c r="Q128" s="1369"/>
      <c r="R128" s="1369"/>
      <c r="S128" s="1369"/>
      <c r="T128" s="1369"/>
      <c r="U128" s="1369"/>
      <c r="V128" s="1369"/>
      <c r="W128" s="1369"/>
      <c r="X128" s="1369"/>
      <c r="Y128" s="1369"/>
      <c r="Z128" s="1369"/>
      <c r="AA128" s="1369"/>
      <c r="AB128" s="1369"/>
      <c r="AC128" s="1369"/>
      <c r="AD128" s="1370"/>
      <c r="AE128" s="1370"/>
      <c r="AF128" s="1370"/>
      <c r="AG128" s="1370"/>
    </row>
    <row r="129" spans="1:33" ht="12.75" hidden="1" customHeight="1" outlineLevel="1">
      <c r="A129" s="1366">
        <v>2.93</v>
      </c>
      <c r="B129" s="1365">
        <v>2.9</v>
      </c>
      <c r="C129" s="1365">
        <v>2.9</v>
      </c>
      <c r="D129" s="1366">
        <v>114</v>
      </c>
      <c r="E129" s="1366">
        <v>3</v>
      </c>
      <c r="F129" s="1367" t="s">
        <v>2435</v>
      </c>
      <c r="G129" s="1367" t="s">
        <v>2101</v>
      </c>
      <c r="H129" s="1368"/>
      <c r="I129" s="1368"/>
      <c r="J129" s="1367" t="s">
        <v>2138</v>
      </c>
      <c r="K129" s="1367" t="s">
        <v>2436</v>
      </c>
      <c r="L129" s="1367"/>
      <c r="M129" s="1367" t="s">
        <v>2437</v>
      </c>
      <c r="N129" s="1367"/>
      <c r="O129" s="1367" t="s">
        <v>2438</v>
      </c>
      <c r="P129" s="1367"/>
      <c r="Q129" s="1369"/>
      <c r="R129" s="1369"/>
      <c r="S129" s="1369"/>
      <c r="T129" s="1369"/>
      <c r="U129" s="1369"/>
      <c r="V129" s="1369"/>
      <c r="W129" s="1369"/>
      <c r="X129" s="1369"/>
      <c r="Y129" s="1369"/>
      <c r="Z129" s="1369"/>
      <c r="AA129" s="1369"/>
      <c r="AB129" s="1369"/>
      <c r="AC129" s="1369"/>
      <c r="AD129" s="1370"/>
      <c r="AE129" s="1370"/>
      <c r="AF129" s="1370"/>
      <c r="AG129" s="1370"/>
    </row>
    <row r="130" spans="1:33" ht="12.75" hidden="1" customHeight="1" outlineLevel="1">
      <c r="A130" s="1365">
        <v>2.94</v>
      </c>
      <c r="B130" s="1366">
        <v>2.91</v>
      </c>
      <c r="C130" s="1366">
        <v>2.91</v>
      </c>
      <c r="D130" s="1366">
        <v>115</v>
      </c>
      <c r="E130" s="1366">
        <v>3</v>
      </c>
      <c r="F130" s="1367" t="s">
        <v>2439</v>
      </c>
      <c r="G130" s="1367" t="s">
        <v>2101</v>
      </c>
      <c r="H130" s="1368"/>
      <c r="I130" s="1368"/>
      <c r="J130" s="1367" t="s">
        <v>2138</v>
      </c>
      <c r="K130" s="1367" t="s">
        <v>2440</v>
      </c>
      <c r="L130" s="1367"/>
      <c r="M130" s="1367" t="s">
        <v>2441</v>
      </c>
      <c r="N130" s="1367"/>
      <c r="O130" s="1367" t="s">
        <v>2442</v>
      </c>
      <c r="P130" s="1367"/>
      <c r="Q130" s="1369"/>
      <c r="R130" s="1369"/>
      <c r="S130" s="1369"/>
      <c r="T130" s="1369"/>
      <c r="U130" s="1369"/>
      <c r="V130" s="1369"/>
      <c r="W130" s="1369"/>
      <c r="X130" s="1369"/>
      <c r="Y130" s="1369"/>
      <c r="Z130" s="1369"/>
      <c r="AA130" s="1369"/>
      <c r="AB130" s="1369"/>
      <c r="AC130" s="1369"/>
      <c r="AD130" s="1370"/>
      <c r="AE130" s="1370"/>
      <c r="AF130" s="1370"/>
      <c r="AG130" s="1370"/>
    </row>
    <row r="131" spans="1:33" ht="12.75" hidden="1" customHeight="1" outlineLevel="1">
      <c r="A131" s="1366">
        <v>2.95</v>
      </c>
      <c r="B131" s="1365">
        <v>2.92</v>
      </c>
      <c r="C131" s="1365">
        <v>2.92</v>
      </c>
      <c r="D131" s="1366"/>
      <c r="E131" s="1366">
        <v>3</v>
      </c>
      <c r="F131" s="1367" t="s">
        <v>2443</v>
      </c>
      <c r="G131" s="1367" t="s">
        <v>2101</v>
      </c>
      <c r="H131" s="1368"/>
      <c r="I131" s="1368"/>
      <c r="J131" s="1367" t="s">
        <v>2138</v>
      </c>
      <c r="K131" s="1367" t="s">
        <v>2444</v>
      </c>
      <c r="L131" s="1367">
        <f>A162</f>
        <v>3.1799999999999962</v>
      </c>
      <c r="M131" s="1367">
        <v>7.3</v>
      </c>
      <c r="N131" s="1367"/>
      <c r="O131" s="1367" t="s">
        <v>2445</v>
      </c>
      <c r="P131" s="1367"/>
      <c r="Q131" s="1369"/>
      <c r="R131" s="1369"/>
      <c r="S131" s="1369"/>
      <c r="T131" s="1369"/>
      <c r="U131" s="1369"/>
      <c r="V131" s="1369"/>
      <c r="W131" s="1369"/>
      <c r="X131" s="1369"/>
      <c r="Y131" s="1369"/>
      <c r="Z131" s="1369"/>
      <c r="AA131" s="1369"/>
      <c r="AB131" s="1369"/>
      <c r="AC131" s="1369"/>
      <c r="AD131" s="1370"/>
      <c r="AE131" s="1370"/>
      <c r="AF131" s="1370"/>
      <c r="AG131" s="1370"/>
    </row>
    <row r="132" spans="1:33" ht="12.75" hidden="1" customHeight="1" outlineLevel="1">
      <c r="A132" s="1365">
        <v>2.96</v>
      </c>
      <c r="B132" s="1366">
        <v>2.93</v>
      </c>
      <c r="C132" s="1366">
        <v>2.93</v>
      </c>
      <c r="D132" s="1366"/>
      <c r="E132" s="1366">
        <v>3</v>
      </c>
      <c r="F132" s="1367" t="s">
        <v>2446</v>
      </c>
      <c r="G132" s="1367" t="s">
        <v>2101</v>
      </c>
      <c r="H132" s="1368"/>
      <c r="I132" s="1368"/>
      <c r="J132" s="1367" t="s">
        <v>2138</v>
      </c>
      <c r="K132" s="1367" t="s">
        <v>2447</v>
      </c>
      <c r="L132" s="1367"/>
      <c r="M132" s="1367">
        <v>7.5</v>
      </c>
      <c r="N132" s="1367"/>
      <c r="O132" s="1376" t="s">
        <v>2448</v>
      </c>
      <c r="P132" s="1367"/>
      <c r="Q132" s="1369"/>
      <c r="R132" s="1369"/>
      <c r="S132" s="1369"/>
      <c r="T132" s="1369"/>
      <c r="U132" s="1369"/>
      <c r="V132" s="1369"/>
      <c r="W132" s="1369"/>
      <c r="X132" s="1369"/>
      <c r="Y132" s="1369"/>
      <c r="Z132" s="1369"/>
      <c r="AA132" s="1369"/>
      <c r="AB132" s="1369"/>
      <c r="AC132" s="1369"/>
      <c r="AD132" s="1370"/>
      <c r="AE132" s="1370"/>
      <c r="AF132" s="1370"/>
      <c r="AG132" s="1370"/>
    </row>
    <row r="133" spans="1:33" ht="12.75" hidden="1" customHeight="1" outlineLevel="1">
      <c r="A133" s="1366">
        <v>2.97</v>
      </c>
      <c r="B133" s="1365">
        <v>2.94</v>
      </c>
      <c r="C133" s="1365">
        <v>2.94</v>
      </c>
      <c r="D133" s="1366"/>
      <c r="E133" s="1366">
        <v>3</v>
      </c>
      <c r="F133" s="1367" t="s">
        <v>2449</v>
      </c>
      <c r="G133" s="1367" t="s">
        <v>2101</v>
      </c>
      <c r="H133" s="1368"/>
      <c r="I133" s="1368"/>
      <c r="J133" s="1367" t="s">
        <v>2138</v>
      </c>
      <c r="K133" s="1367" t="s">
        <v>2450</v>
      </c>
      <c r="L133" s="1367">
        <f>A65</f>
        <v>2.29</v>
      </c>
      <c r="M133" s="1367">
        <v>7.6</v>
      </c>
      <c r="N133" s="1367"/>
      <c r="O133" s="1376" t="s">
        <v>2451</v>
      </c>
      <c r="P133" s="1367"/>
      <c r="Q133" s="1369"/>
      <c r="R133" s="1369"/>
      <c r="S133" s="1369"/>
      <c r="T133" s="1369"/>
      <c r="U133" s="1369"/>
      <c r="V133" s="1369"/>
      <c r="W133" s="1369"/>
      <c r="X133" s="1369"/>
      <c r="Y133" s="1369"/>
      <c r="Z133" s="1369"/>
      <c r="AA133" s="1369"/>
      <c r="AB133" s="1369"/>
      <c r="AC133" s="1369"/>
      <c r="AD133" s="1370"/>
      <c r="AE133" s="1370"/>
      <c r="AF133" s="1370"/>
      <c r="AG133" s="1370"/>
    </row>
    <row r="134" spans="1:33" ht="12.75" hidden="1" customHeight="1" outlineLevel="1">
      <c r="A134" s="1365">
        <v>2.98</v>
      </c>
      <c r="B134" s="1366">
        <v>2.95</v>
      </c>
      <c r="C134" s="1366">
        <v>2.95</v>
      </c>
      <c r="D134" s="1366">
        <v>116</v>
      </c>
      <c r="E134" s="1384">
        <v>2</v>
      </c>
      <c r="F134" s="1342" t="s">
        <v>2452</v>
      </c>
      <c r="G134" s="1342" t="s">
        <v>2189</v>
      </c>
      <c r="H134" s="1385" t="s">
        <v>2093</v>
      </c>
      <c r="I134" s="1385"/>
      <c r="J134" s="1367" t="s">
        <v>2124</v>
      </c>
      <c r="K134" s="1367" t="s">
        <v>2453</v>
      </c>
      <c r="L134" s="1367" t="str">
        <f>"1.10-1.11, "&amp;A227</f>
        <v>1.10-1.11, 3.83</v>
      </c>
      <c r="M134" s="1367" t="s">
        <v>2454</v>
      </c>
      <c r="N134" s="1367"/>
      <c r="O134" s="1367"/>
      <c r="P134" s="1367" t="s">
        <v>2455</v>
      </c>
      <c r="Q134" s="1369"/>
      <c r="R134" s="1369"/>
      <c r="S134" s="1369"/>
      <c r="T134" s="1369"/>
      <c r="U134" s="1369"/>
      <c r="V134" s="1369"/>
      <c r="W134" s="1369"/>
      <c r="X134" s="1369"/>
      <c r="Y134" s="1369"/>
      <c r="Z134" s="1369"/>
      <c r="AA134" s="1369"/>
      <c r="AB134" s="1369"/>
      <c r="AC134" s="1369"/>
      <c r="AD134" s="1370"/>
      <c r="AE134" s="1370"/>
      <c r="AF134" s="1370"/>
      <c r="AG134" s="1370"/>
    </row>
    <row r="135" spans="1:33" ht="12.75" hidden="1" customHeight="1" outlineLevel="1">
      <c r="A135" s="1365">
        <v>2.99</v>
      </c>
      <c r="B135" s="1365">
        <v>2.96</v>
      </c>
      <c r="C135" s="1365">
        <v>2.96</v>
      </c>
      <c r="D135" s="1366">
        <v>118</v>
      </c>
      <c r="E135" s="1366">
        <v>3</v>
      </c>
      <c r="F135" s="1367" t="s">
        <v>2456</v>
      </c>
      <c r="G135" s="1367" t="s">
        <v>2143</v>
      </c>
      <c r="H135" s="1368" t="s">
        <v>2093</v>
      </c>
      <c r="I135" s="1368"/>
      <c r="J135" s="1367" t="s">
        <v>2124</v>
      </c>
      <c r="K135" s="1367" t="s">
        <v>2457</v>
      </c>
      <c r="L135" s="1367"/>
      <c r="M135" s="1367"/>
      <c r="N135" s="1367"/>
      <c r="O135" s="1367"/>
      <c r="P135" s="1367"/>
      <c r="Q135" s="1369"/>
      <c r="R135" s="1369"/>
      <c r="S135" s="1369"/>
      <c r="T135" s="1369"/>
      <c r="U135" s="1369"/>
      <c r="V135" s="1369"/>
      <c r="W135" s="1369"/>
      <c r="X135" s="1369"/>
      <c r="Y135" s="1369"/>
      <c r="Z135" s="1369"/>
      <c r="AA135" s="1369"/>
      <c r="AB135" s="1369"/>
      <c r="AC135" s="1369"/>
      <c r="AD135" s="1370"/>
      <c r="AE135" s="1370"/>
      <c r="AF135" s="1370"/>
      <c r="AG135" s="1370"/>
    </row>
    <row r="136" spans="1:33" ht="12.75" hidden="1" customHeight="1" outlineLevel="1">
      <c r="A136" s="1391" t="s">
        <v>2458</v>
      </c>
      <c r="B136" s="1365">
        <v>2.97</v>
      </c>
      <c r="C136" s="1365">
        <v>2.97</v>
      </c>
      <c r="D136" s="1366"/>
      <c r="E136" s="1366">
        <v>3</v>
      </c>
      <c r="F136" s="1367" t="s">
        <v>2459</v>
      </c>
      <c r="G136" s="1367" t="s">
        <v>2143</v>
      </c>
      <c r="H136" s="1368" t="s">
        <v>2093</v>
      </c>
      <c r="I136" s="1368"/>
      <c r="J136" s="1367" t="s">
        <v>2124</v>
      </c>
      <c r="K136" s="1367" t="s">
        <v>2460</v>
      </c>
      <c r="L136" s="1367"/>
      <c r="M136" s="1367"/>
      <c r="N136" s="1367"/>
      <c r="O136" s="1367"/>
      <c r="P136" s="1367"/>
      <c r="Q136" s="1369"/>
      <c r="R136" s="1369"/>
      <c r="S136" s="1369"/>
      <c r="T136" s="1369"/>
      <c r="U136" s="1369"/>
      <c r="V136" s="1369"/>
      <c r="W136" s="1369"/>
      <c r="X136" s="1369"/>
      <c r="Y136" s="1369"/>
      <c r="Z136" s="1369"/>
      <c r="AA136" s="1369"/>
      <c r="AB136" s="1369"/>
      <c r="AC136" s="1369"/>
      <c r="AD136" s="1370"/>
      <c r="AE136" s="1370"/>
      <c r="AF136" s="1370"/>
      <c r="AG136" s="1370"/>
    </row>
    <row r="137" spans="1:33" ht="12.75" hidden="1" customHeight="1" outlineLevel="1">
      <c r="A137" s="1365" t="s">
        <v>2461</v>
      </c>
      <c r="B137" s="1366">
        <v>2.98</v>
      </c>
      <c r="C137" s="1366">
        <v>2.98</v>
      </c>
      <c r="D137" s="1366"/>
      <c r="E137" s="1366">
        <v>3</v>
      </c>
      <c r="F137" s="1367" t="s">
        <v>2462</v>
      </c>
      <c r="G137" s="1367" t="s">
        <v>2143</v>
      </c>
      <c r="H137" s="1368" t="s">
        <v>2093</v>
      </c>
      <c r="I137" s="1368"/>
      <c r="J137" s="1367" t="s">
        <v>2124</v>
      </c>
      <c r="K137" s="1367" t="s">
        <v>2463</v>
      </c>
      <c r="L137" s="1367"/>
      <c r="M137" s="1367"/>
      <c r="N137" s="1367"/>
      <c r="O137" s="1367"/>
      <c r="P137" s="1367"/>
      <c r="Q137" s="1369"/>
      <c r="R137" s="1369"/>
      <c r="S137" s="1369"/>
      <c r="T137" s="1369"/>
      <c r="U137" s="1369"/>
      <c r="V137" s="1369"/>
      <c r="W137" s="1369"/>
      <c r="X137" s="1369"/>
      <c r="Y137" s="1369"/>
      <c r="Z137" s="1369"/>
      <c r="AA137" s="1369"/>
      <c r="AB137" s="1369"/>
      <c r="AC137" s="1369"/>
      <c r="AD137" s="1370"/>
      <c r="AE137" s="1370"/>
      <c r="AF137" s="1370"/>
      <c r="AG137" s="1370"/>
    </row>
    <row r="138" spans="1:33" ht="12.75" hidden="1" customHeight="1" outlineLevel="1">
      <c r="A138" s="1393" t="s">
        <v>2464</v>
      </c>
      <c r="B138" s="1365">
        <v>2.99</v>
      </c>
      <c r="C138" s="1365">
        <v>2.99</v>
      </c>
      <c r="D138" s="1366"/>
      <c r="E138" s="1366">
        <v>3</v>
      </c>
      <c r="F138" s="1367" t="s">
        <v>2465</v>
      </c>
      <c r="G138" s="1367" t="s">
        <v>2143</v>
      </c>
      <c r="H138" s="1368" t="s">
        <v>2093</v>
      </c>
      <c r="I138" s="1368"/>
      <c r="J138" s="1367" t="s">
        <v>2124</v>
      </c>
      <c r="K138" s="1367" t="s">
        <v>2466</v>
      </c>
      <c r="L138" s="1367"/>
      <c r="M138" s="1367"/>
      <c r="N138" s="1367"/>
      <c r="O138" s="1367"/>
      <c r="P138" s="1367"/>
      <c r="Q138" s="1369"/>
      <c r="R138" s="1369"/>
      <c r="S138" s="1369"/>
      <c r="T138" s="1369"/>
      <c r="U138" s="1369"/>
      <c r="V138" s="1369"/>
      <c r="W138" s="1369"/>
      <c r="X138" s="1369"/>
      <c r="Y138" s="1369"/>
      <c r="Z138" s="1369"/>
      <c r="AA138" s="1369"/>
      <c r="AB138" s="1369"/>
      <c r="AC138" s="1369"/>
      <c r="AD138" s="1370"/>
      <c r="AE138" s="1370"/>
      <c r="AF138" s="1370"/>
      <c r="AG138" s="1370"/>
    </row>
    <row r="139" spans="1:33" ht="12.75" hidden="1" customHeight="1" outlineLevel="1">
      <c r="A139" s="1366" t="s">
        <v>2467</v>
      </c>
      <c r="B139" s="1393">
        <v>2.1</v>
      </c>
      <c r="C139" s="1393">
        <v>2.1</v>
      </c>
      <c r="D139" s="1366"/>
      <c r="E139" s="1366">
        <v>3</v>
      </c>
      <c r="F139" s="1367" t="s">
        <v>2468</v>
      </c>
      <c r="G139" s="1367" t="s">
        <v>2143</v>
      </c>
      <c r="H139" s="1368" t="s">
        <v>2093</v>
      </c>
      <c r="I139" s="1368"/>
      <c r="J139" s="1367" t="s">
        <v>2190</v>
      </c>
      <c r="K139" s="1367" t="s">
        <v>2469</v>
      </c>
      <c r="L139" s="1367"/>
      <c r="M139" s="1367"/>
      <c r="N139" s="1367"/>
      <c r="O139" s="1367"/>
      <c r="P139" s="1367"/>
      <c r="Q139" s="1369"/>
      <c r="R139" s="1369"/>
      <c r="S139" s="1369"/>
      <c r="T139" s="1369"/>
      <c r="U139" s="1369"/>
      <c r="V139" s="1369"/>
      <c r="W139" s="1369"/>
      <c r="X139" s="1369"/>
      <c r="Y139" s="1369"/>
      <c r="Z139" s="1369"/>
      <c r="AA139" s="1369"/>
      <c r="AB139" s="1369"/>
      <c r="AC139" s="1369"/>
      <c r="AD139" s="1370"/>
      <c r="AE139" s="1370"/>
      <c r="AF139" s="1370"/>
      <c r="AG139" s="1370"/>
    </row>
    <row r="140" spans="1:33" ht="12.75" hidden="1" customHeight="1" outlineLevel="1">
      <c r="A140" s="1393" t="s">
        <v>2470</v>
      </c>
      <c r="B140" s="1366">
        <v>2.101</v>
      </c>
      <c r="C140" s="1366">
        <v>2.101</v>
      </c>
      <c r="D140" s="1366"/>
      <c r="E140" s="1366">
        <v>3</v>
      </c>
      <c r="F140" s="1367" t="s">
        <v>2471</v>
      </c>
      <c r="G140" s="1367" t="s">
        <v>2143</v>
      </c>
      <c r="H140" s="1368" t="s">
        <v>2093</v>
      </c>
      <c r="I140" s="1368"/>
      <c r="J140" s="1367" t="s">
        <v>2124</v>
      </c>
      <c r="K140" s="1367" t="s">
        <v>2472</v>
      </c>
      <c r="L140" s="1367"/>
      <c r="M140" s="1367"/>
      <c r="N140" s="1367"/>
      <c r="O140" s="1367"/>
      <c r="P140" s="1367"/>
      <c r="Q140" s="1369"/>
      <c r="R140" s="1369"/>
      <c r="S140" s="1369"/>
      <c r="T140" s="1369"/>
      <c r="U140" s="1369"/>
      <c r="V140" s="1369"/>
      <c r="W140" s="1369"/>
      <c r="X140" s="1369"/>
      <c r="Y140" s="1369"/>
      <c r="Z140" s="1369"/>
      <c r="AA140" s="1369"/>
      <c r="AB140" s="1369"/>
      <c r="AC140" s="1369"/>
      <c r="AD140" s="1370"/>
      <c r="AE140" s="1370"/>
      <c r="AF140" s="1370"/>
      <c r="AG140" s="1370"/>
    </row>
    <row r="141" spans="1:33" ht="12.75" hidden="1" customHeight="1" outlineLevel="1">
      <c r="A141" s="1393" t="s">
        <v>2473</v>
      </c>
      <c r="B141" s="1393">
        <v>2.1019999999999999</v>
      </c>
      <c r="C141" s="1393">
        <v>2.1019999999999999</v>
      </c>
      <c r="D141" s="1366">
        <v>117</v>
      </c>
      <c r="E141" s="1366">
        <v>3</v>
      </c>
      <c r="F141" s="1367" t="s">
        <v>2474</v>
      </c>
      <c r="G141" s="1367" t="s">
        <v>2143</v>
      </c>
      <c r="H141" s="1368" t="s">
        <v>2093</v>
      </c>
      <c r="I141" s="1368"/>
      <c r="J141" s="1367" t="s">
        <v>2124</v>
      </c>
      <c r="K141" s="1367" t="s">
        <v>2475</v>
      </c>
      <c r="L141" s="1367"/>
      <c r="M141" s="1367"/>
      <c r="N141" s="1367"/>
      <c r="O141" s="1367"/>
      <c r="P141" s="1367"/>
      <c r="Q141" s="1369"/>
      <c r="R141" s="1369"/>
      <c r="S141" s="1369"/>
      <c r="T141" s="1369"/>
      <c r="U141" s="1369"/>
      <c r="V141" s="1369"/>
      <c r="W141" s="1369"/>
      <c r="X141" s="1369"/>
      <c r="Y141" s="1369"/>
      <c r="Z141" s="1369"/>
      <c r="AA141" s="1369"/>
      <c r="AB141" s="1369"/>
      <c r="AC141" s="1369"/>
      <c r="AD141" s="1370"/>
      <c r="AE141" s="1370"/>
      <c r="AF141" s="1370"/>
      <c r="AG141" s="1370"/>
    </row>
    <row r="142" spans="1:33" ht="12.75" hidden="1" customHeight="1" outlineLevel="1">
      <c r="A142" s="1393">
        <v>2.1059999999999999</v>
      </c>
      <c r="B142" s="1393">
        <v>2.1030000000000002</v>
      </c>
      <c r="C142" s="1393">
        <v>2.1030000000000002</v>
      </c>
      <c r="D142" s="1366"/>
      <c r="E142" s="1366">
        <v>3</v>
      </c>
      <c r="F142" s="1367" t="s">
        <v>2476</v>
      </c>
      <c r="G142" s="1367" t="s">
        <v>2143</v>
      </c>
      <c r="H142" s="1368" t="s">
        <v>2093</v>
      </c>
      <c r="I142" s="1368"/>
      <c r="J142" s="1367" t="s">
        <v>2124</v>
      </c>
      <c r="K142" s="1367" t="s">
        <v>2477</v>
      </c>
      <c r="L142" s="1367"/>
      <c r="M142" s="1367"/>
      <c r="N142" s="1367"/>
      <c r="O142" s="1367"/>
      <c r="P142" s="1367"/>
      <c r="Q142" s="1369"/>
      <c r="R142" s="1369"/>
      <c r="S142" s="1369"/>
      <c r="T142" s="1369"/>
      <c r="U142" s="1369"/>
      <c r="V142" s="1369"/>
      <c r="W142" s="1369"/>
      <c r="X142" s="1369"/>
      <c r="Y142" s="1369"/>
      <c r="Z142" s="1369"/>
      <c r="AA142" s="1369"/>
      <c r="AB142" s="1369"/>
      <c r="AC142" s="1369"/>
      <c r="AD142" s="1370"/>
      <c r="AE142" s="1370"/>
      <c r="AF142" s="1370"/>
      <c r="AG142" s="1370"/>
    </row>
    <row r="143" spans="1:33" ht="12.75" hidden="1" customHeight="1" outlineLevel="1">
      <c r="A143" s="1393">
        <v>2.1070000000000002</v>
      </c>
      <c r="B143" s="1366">
        <v>2.1040000000000001</v>
      </c>
      <c r="C143" s="1366">
        <v>2.1040000000000001</v>
      </c>
      <c r="D143" s="1366"/>
      <c r="E143" s="1366">
        <v>3</v>
      </c>
      <c r="F143" s="1367" t="s">
        <v>2478</v>
      </c>
      <c r="G143" s="1367" t="s">
        <v>2143</v>
      </c>
      <c r="H143" s="1368" t="s">
        <v>2093</v>
      </c>
      <c r="I143" s="1368"/>
      <c r="J143" s="1367" t="s">
        <v>2124</v>
      </c>
      <c r="K143" s="1367" t="s">
        <v>2479</v>
      </c>
      <c r="L143" s="1367"/>
      <c r="M143" s="1367"/>
      <c r="N143" s="1367"/>
      <c r="O143" s="1367"/>
      <c r="P143" s="1367"/>
      <c r="Q143" s="1369"/>
      <c r="R143" s="1369"/>
      <c r="S143" s="1369"/>
      <c r="T143" s="1369"/>
      <c r="U143" s="1369"/>
      <c r="V143" s="1369"/>
      <c r="W143" s="1369"/>
      <c r="X143" s="1369"/>
      <c r="Y143" s="1369"/>
      <c r="Z143" s="1369"/>
      <c r="AA143" s="1369"/>
      <c r="AB143" s="1369"/>
      <c r="AC143" s="1369"/>
      <c r="AD143" s="1370"/>
      <c r="AE143" s="1370"/>
      <c r="AF143" s="1370"/>
      <c r="AG143" s="1370"/>
    </row>
    <row r="144" spans="1:33" ht="12.75" hidden="1" customHeight="1">
      <c r="A144" s="1394">
        <v>3</v>
      </c>
      <c r="B144" s="1394">
        <v>3</v>
      </c>
      <c r="C144" s="1394">
        <v>3</v>
      </c>
      <c r="D144" s="1395"/>
      <c r="E144" s="1381">
        <v>1</v>
      </c>
      <c r="F144" s="1396" t="s">
        <v>2480</v>
      </c>
      <c r="G144" s="1357"/>
      <c r="H144" s="1358"/>
      <c r="I144" s="1358"/>
      <c r="J144" s="1359"/>
      <c r="K144" s="1360"/>
      <c r="L144" s="1360"/>
      <c r="M144" s="1360"/>
      <c r="N144" s="1360"/>
      <c r="O144" s="1360"/>
      <c r="P144" s="1360"/>
      <c r="Q144" s="1383"/>
      <c r="R144" s="1383"/>
      <c r="S144" s="1383"/>
      <c r="T144" s="1383"/>
      <c r="U144" s="1383"/>
      <c r="V144" s="1383"/>
      <c r="W144" s="1383"/>
      <c r="X144" s="1383"/>
      <c r="Y144" s="1383"/>
      <c r="Z144" s="1383"/>
      <c r="AA144" s="1383"/>
      <c r="AB144" s="1383"/>
      <c r="AC144" s="1383"/>
      <c r="AD144" s="1364"/>
      <c r="AE144" s="1364"/>
      <c r="AF144" s="1364"/>
      <c r="AG144" s="1364"/>
    </row>
    <row r="145" spans="1:33" ht="12.75" hidden="1" customHeight="1" outlineLevel="1">
      <c r="A145" s="1366">
        <v>3.01</v>
      </c>
      <c r="B145" s="1366">
        <v>3.01</v>
      </c>
      <c r="C145" s="1366">
        <v>3.01</v>
      </c>
      <c r="D145" s="1366">
        <v>137</v>
      </c>
      <c r="E145" s="1384">
        <v>2</v>
      </c>
      <c r="F145" s="1342" t="s">
        <v>2481</v>
      </c>
      <c r="G145" s="1342" t="s">
        <v>2189</v>
      </c>
      <c r="H145" s="1385"/>
      <c r="I145" s="1385"/>
      <c r="J145" s="1367" t="s">
        <v>2138</v>
      </c>
      <c r="K145" s="1367" t="s">
        <v>2482</v>
      </c>
      <c r="L145" s="1367"/>
      <c r="M145" s="1367" t="s">
        <v>2483</v>
      </c>
      <c r="N145" s="1367">
        <v>19</v>
      </c>
      <c r="O145" s="1367" t="s">
        <v>2484</v>
      </c>
      <c r="P145" s="1367"/>
      <c r="Q145" s="1369"/>
      <c r="R145" s="1369"/>
      <c r="S145" s="1369"/>
      <c r="T145" s="1369"/>
      <c r="U145" s="1369"/>
      <c r="V145" s="1369"/>
      <c r="W145" s="1369"/>
      <c r="X145" s="1369"/>
      <c r="Y145" s="1369"/>
      <c r="Z145" s="1369"/>
      <c r="AA145" s="1369"/>
      <c r="AB145" s="1369"/>
      <c r="AC145" s="1369"/>
      <c r="AD145" s="1370"/>
      <c r="AE145" s="1370"/>
      <c r="AF145" s="1370"/>
      <c r="AG145" s="1370"/>
    </row>
    <row r="146" spans="1:33" ht="12.75" hidden="1" customHeight="1" outlineLevel="1">
      <c r="A146" s="1366">
        <v>3.0199999999999996</v>
      </c>
      <c r="B146" s="1366"/>
      <c r="C146" s="1366"/>
      <c r="D146" s="1366"/>
      <c r="E146" s="1366"/>
      <c r="F146" s="1342" t="s">
        <v>2485</v>
      </c>
      <c r="G146" s="1367"/>
      <c r="H146" s="1368"/>
      <c r="I146" s="1368"/>
      <c r="J146" s="1367"/>
      <c r="K146" s="1367"/>
      <c r="L146" s="1367">
        <v>1.1299999999999999</v>
      </c>
      <c r="M146" s="1367"/>
      <c r="N146" s="1367"/>
      <c r="O146" s="1367" t="s">
        <v>2486</v>
      </c>
      <c r="P146" s="1367"/>
      <c r="Q146" s="1369"/>
      <c r="R146" s="1369"/>
      <c r="S146" s="1369"/>
      <c r="T146" s="1369"/>
      <c r="U146" s="1369"/>
      <c r="V146" s="1369"/>
      <c r="W146" s="1369"/>
      <c r="X146" s="1369"/>
      <c r="Y146" s="1369"/>
      <c r="Z146" s="1369"/>
      <c r="AA146" s="1369"/>
      <c r="AB146" s="1369"/>
      <c r="AC146" s="1369"/>
      <c r="AD146" s="1370"/>
      <c r="AE146" s="1370"/>
      <c r="AF146" s="1370"/>
      <c r="AG146" s="1370"/>
    </row>
    <row r="147" spans="1:33" ht="12.75" hidden="1" customHeight="1" outlineLevel="1">
      <c r="A147" s="1366">
        <v>3.0299999999999994</v>
      </c>
      <c r="B147" s="1366">
        <v>3.02</v>
      </c>
      <c r="C147" s="1366">
        <v>3.02</v>
      </c>
      <c r="D147" s="1366">
        <v>139</v>
      </c>
      <c r="E147" s="1366">
        <v>3</v>
      </c>
      <c r="F147" s="1367" t="s">
        <v>2487</v>
      </c>
      <c r="G147" s="1367" t="s">
        <v>2189</v>
      </c>
      <c r="H147" s="1368" t="s">
        <v>2093</v>
      </c>
      <c r="I147" s="1368"/>
      <c r="J147" s="1367" t="s">
        <v>2138</v>
      </c>
      <c r="K147" s="1367" t="s">
        <v>2488</v>
      </c>
      <c r="L147" s="1367"/>
      <c r="M147" s="1367" t="s">
        <v>2489</v>
      </c>
      <c r="N147" s="1367"/>
      <c r="O147" s="1367"/>
      <c r="P147" s="1367"/>
      <c r="Q147" s="1369"/>
      <c r="R147" s="1369"/>
      <c r="S147" s="1369"/>
      <c r="T147" s="1369"/>
      <c r="U147" s="1369"/>
      <c r="V147" s="1369"/>
      <c r="W147" s="1369"/>
      <c r="X147" s="1369"/>
      <c r="Y147" s="1369"/>
      <c r="Z147" s="1369"/>
      <c r="AA147" s="1369"/>
      <c r="AB147" s="1369"/>
      <c r="AC147" s="1369"/>
      <c r="AD147" s="1370"/>
      <c r="AE147" s="1370"/>
      <c r="AF147" s="1370"/>
      <c r="AG147" s="1370"/>
    </row>
    <row r="148" spans="1:33" ht="12.75" hidden="1" customHeight="1" outlineLevel="1">
      <c r="A148" s="1366">
        <v>3.0399999999999991</v>
      </c>
      <c r="B148" s="1366">
        <v>3.03</v>
      </c>
      <c r="C148" s="1366">
        <v>3.03</v>
      </c>
      <c r="D148" s="1366">
        <v>141</v>
      </c>
      <c r="E148" s="1366">
        <v>3</v>
      </c>
      <c r="F148" s="1367" t="s">
        <v>2490</v>
      </c>
      <c r="G148" s="1367" t="s">
        <v>2143</v>
      </c>
      <c r="H148" s="1368" t="s">
        <v>2093</v>
      </c>
      <c r="I148" s="1368"/>
      <c r="J148" s="1367" t="s">
        <v>2138</v>
      </c>
      <c r="K148" s="1367" t="s">
        <v>2491</v>
      </c>
      <c r="L148" s="1367"/>
      <c r="M148" s="1367" t="s">
        <v>2492</v>
      </c>
      <c r="N148" s="1367"/>
      <c r="O148" s="1367"/>
      <c r="P148" s="1367"/>
      <c r="Q148" s="1369"/>
      <c r="R148" s="1369"/>
      <c r="S148" s="1369"/>
      <c r="T148" s="1369"/>
      <c r="U148" s="1369"/>
      <c r="V148" s="1369"/>
      <c r="W148" s="1369"/>
      <c r="X148" s="1369"/>
      <c r="Y148" s="1369"/>
      <c r="Z148" s="1369"/>
      <c r="AA148" s="1369"/>
      <c r="AB148" s="1369"/>
      <c r="AC148" s="1369"/>
      <c r="AD148" s="1370"/>
      <c r="AE148" s="1370"/>
      <c r="AF148" s="1370"/>
      <c r="AG148" s="1370"/>
    </row>
    <row r="149" spans="1:33" ht="12.75" hidden="1" customHeight="1" outlineLevel="1">
      <c r="A149" s="1366">
        <v>3.0499999999999989</v>
      </c>
      <c r="B149" s="1366">
        <v>3.05</v>
      </c>
      <c r="C149" s="1366">
        <v>3.05</v>
      </c>
      <c r="D149" s="1366">
        <v>143</v>
      </c>
      <c r="E149" s="1366">
        <v>3</v>
      </c>
      <c r="F149" s="1367" t="s">
        <v>2493</v>
      </c>
      <c r="G149" s="1367" t="s">
        <v>2143</v>
      </c>
      <c r="H149" s="1368" t="s">
        <v>2093</v>
      </c>
      <c r="I149" s="1368"/>
      <c r="J149" s="1367" t="s">
        <v>2138</v>
      </c>
      <c r="K149" s="1367" t="s">
        <v>2494</v>
      </c>
      <c r="L149" s="1367"/>
      <c r="M149" s="1367" t="s">
        <v>2492</v>
      </c>
      <c r="N149" s="1367"/>
      <c r="O149" s="1367"/>
      <c r="P149" s="1367"/>
      <c r="Q149" s="1369"/>
      <c r="R149" s="1369"/>
      <c r="S149" s="1369"/>
      <c r="T149" s="1369"/>
      <c r="U149" s="1369"/>
      <c r="V149" s="1369"/>
      <c r="W149" s="1369"/>
      <c r="X149" s="1369"/>
      <c r="Y149" s="1369"/>
      <c r="Z149" s="1369"/>
      <c r="AA149" s="1369"/>
      <c r="AB149" s="1369"/>
      <c r="AC149" s="1369"/>
      <c r="AD149" s="1370"/>
      <c r="AE149" s="1370"/>
      <c r="AF149" s="1370"/>
      <c r="AG149" s="1370"/>
    </row>
    <row r="150" spans="1:33" ht="12.75" hidden="1" customHeight="1" outlineLevel="1">
      <c r="A150" s="1366">
        <v>3.0599999999999987</v>
      </c>
      <c r="B150" s="1366"/>
      <c r="C150" s="1366"/>
      <c r="D150" s="1366"/>
      <c r="E150" s="1366">
        <v>3</v>
      </c>
      <c r="F150" s="1367" t="s">
        <v>2495</v>
      </c>
      <c r="G150" s="1367" t="s">
        <v>2189</v>
      </c>
      <c r="H150" s="1368" t="s">
        <v>2496</v>
      </c>
      <c r="I150" s="1368"/>
      <c r="J150" s="1367" t="s">
        <v>2138</v>
      </c>
      <c r="K150" s="1367"/>
      <c r="L150" s="1367"/>
      <c r="M150" s="1367"/>
      <c r="N150" s="1367"/>
      <c r="O150" s="1367"/>
      <c r="P150" s="1367"/>
      <c r="Q150" s="1369"/>
      <c r="R150" s="1369"/>
      <c r="S150" s="1369"/>
      <c r="T150" s="1369"/>
      <c r="U150" s="1369"/>
      <c r="V150" s="1369"/>
      <c r="W150" s="1369"/>
      <c r="X150" s="1369"/>
      <c r="Y150" s="1369"/>
      <c r="Z150" s="1369"/>
      <c r="AA150" s="1369"/>
      <c r="AB150" s="1369"/>
      <c r="AC150" s="1369"/>
      <c r="AD150" s="1370"/>
      <c r="AE150" s="1370"/>
      <c r="AF150" s="1370"/>
      <c r="AG150" s="1370"/>
    </row>
    <row r="151" spans="1:33" ht="12.75" hidden="1" customHeight="1" outlineLevel="1">
      <c r="A151" s="1366">
        <v>3.0699999999999985</v>
      </c>
      <c r="B151" s="1366"/>
      <c r="C151" s="1366"/>
      <c r="D151" s="1366"/>
      <c r="E151" s="1366">
        <v>3</v>
      </c>
      <c r="F151" s="1367" t="s">
        <v>2497</v>
      </c>
      <c r="G151" s="1367" t="s">
        <v>2189</v>
      </c>
      <c r="H151" s="1368" t="s">
        <v>2496</v>
      </c>
      <c r="I151" s="1368"/>
      <c r="J151" s="1367" t="s">
        <v>2138</v>
      </c>
      <c r="K151" s="1367"/>
      <c r="L151" s="1367"/>
      <c r="M151" s="1367"/>
      <c r="N151" s="1367"/>
      <c r="O151" s="1367"/>
      <c r="P151" s="1367"/>
      <c r="Q151" s="1369"/>
      <c r="R151" s="1369"/>
      <c r="S151" s="1369"/>
      <c r="T151" s="1369"/>
      <c r="U151" s="1369"/>
      <c r="V151" s="1369"/>
      <c r="W151" s="1369"/>
      <c r="X151" s="1369"/>
      <c r="Y151" s="1369"/>
      <c r="Z151" s="1369"/>
      <c r="AA151" s="1369"/>
      <c r="AB151" s="1369"/>
      <c r="AC151" s="1369"/>
      <c r="AD151" s="1370"/>
      <c r="AE151" s="1370"/>
      <c r="AF151" s="1370"/>
      <c r="AG151" s="1370"/>
    </row>
    <row r="152" spans="1:33" ht="12.75" hidden="1" customHeight="1" outlineLevel="1">
      <c r="A152" s="1366">
        <v>3.0799999999999983</v>
      </c>
      <c r="B152" s="1366"/>
      <c r="C152" s="1366"/>
      <c r="D152" s="1366"/>
      <c r="E152" s="1366">
        <v>3</v>
      </c>
      <c r="F152" s="1367" t="s">
        <v>2498</v>
      </c>
      <c r="G152" s="1367" t="s">
        <v>2189</v>
      </c>
      <c r="H152" s="1368" t="s">
        <v>2496</v>
      </c>
      <c r="I152" s="1368"/>
      <c r="J152" s="1367" t="s">
        <v>2138</v>
      </c>
      <c r="K152" s="1367"/>
      <c r="L152" s="1367"/>
      <c r="M152" s="1367"/>
      <c r="N152" s="1367"/>
      <c r="O152" s="1367"/>
      <c r="P152" s="1367"/>
      <c r="Q152" s="1369"/>
      <c r="R152" s="1369"/>
      <c r="S152" s="1369"/>
      <c r="T152" s="1369"/>
      <c r="U152" s="1369"/>
      <c r="V152" s="1369"/>
      <c r="W152" s="1369"/>
      <c r="X152" s="1369"/>
      <c r="Y152" s="1369"/>
      <c r="Z152" s="1369"/>
      <c r="AA152" s="1369"/>
      <c r="AB152" s="1369"/>
      <c r="AC152" s="1369"/>
      <c r="AD152" s="1370"/>
      <c r="AE152" s="1370"/>
      <c r="AF152" s="1370"/>
      <c r="AG152" s="1370"/>
    </row>
    <row r="153" spans="1:33" ht="12.75" hidden="1" customHeight="1" outlineLevel="1">
      <c r="A153" s="1366">
        <v>3.0899999999999981</v>
      </c>
      <c r="B153" s="1366"/>
      <c r="C153" s="1366"/>
      <c r="D153" s="1366"/>
      <c r="E153" s="1366">
        <v>3</v>
      </c>
      <c r="F153" s="1367" t="s">
        <v>2499</v>
      </c>
      <c r="G153" s="1367" t="s">
        <v>2189</v>
      </c>
      <c r="H153" s="1368" t="s">
        <v>2496</v>
      </c>
      <c r="I153" s="1368"/>
      <c r="J153" s="1367" t="s">
        <v>2138</v>
      </c>
      <c r="K153" s="1367" t="s">
        <v>2500</v>
      </c>
      <c r="L153" s="1367"/>
      <c r="M153" s="1367"/>
      <c r="N153" s="1367"/>
      <c r="O153" s="1367"/>
      <c r="P153" s="1367"/>
      <c r="Q153" s="1369"/>
      <c r="R153" s="1369"/>
      <c r="S153" s="1369"/>
      <c r="T153" s="1369"/>
      <c r="U153" s="1369"/>
      <c r="V153" s="1369"/>
      <c r="W153" s="1369"/>
      <c r="X153" s="1369"/>
      <c r="Y153" s="1369"/>
      <c r="Z153" s="1369"/>
      <c r="AA153" s="1369"/>
      <c r="AB153" s="1369"/>
      <c r="AC153" s="1369"/>
      <c r="AD153" s="1370"/>
      <c r="AE153" s="1370"/>
      <c r="AF153" s="1370"/>
      <c r="AG153" s="1370"/>
    </row>
    <row r="154" spans="1:33" ht="12.75" hidden="1" customHeight="1" outlineLevel="1">
      <c r="A154" s="1366">
        <v>3.0999999999999979</v>
      </c>
      <c r="B154" s="1366"/>
      <c r="C154" s="1366"/>
      <c r="D154" s="1366"/>
      <c r="E154" s="1366"/>
      <c r="F154" s="1342" t="s">
        <v>2501</v>
      </c>
      <c r="G154" s="1367"/>
      <c r="H154" s="1368"/>
      <c r="I154" s="1368"/>
      <c r="J154" s="1367"/>
      <c r="K154" s="1367"/>
      <c r="L154" s="1367">
        <v>1.1399999999999999</v>
      </c>
      <c r="M154" s="1367"/>
      <c r="N154" s="1367"/>
      <c r="O154" s="1367" t="s">
        <v>2486</v>
      </c>
      <c r="P154" s="1367"/>
      <c r="Q154" s="1369"/>
      <c r="R154" s="1369"/>
      <c r="S154" s="1369"/>
      <c r="T154" s="1369"/>
      <c r="U154" s="1369"/>
      <c r="V154" s="1369"/>
      <c r="W154" s="1369"/>
      <c r="X154" s="1369"/>
      <c r="Y154" s="1369"/>
      <c r="Z154" s="1369"/>
      <c r="AA154" s="1369"/>
      <c r="AB154" s="1369"/>
      <c r="AC154" s="1369"/>
      <c r="AD154" s="1370"/>
      <c r="AE154" s="1370"/>
      <c r="AF154" s="1370"/>
      <c r="AG154" s="1370"/>
    </row>
    <row r="155" spans="1:33" ht="12.75" customHeight="1" outlineLevel="1">
      <c r="A155" s="1366">
        <v>3.1099999999999977</v>
      </c>
      <c r="B155" s="1366">
        <v>3.04</v>
      </c>
      <c r="C155" s="1366">
        <v>3.04</v>
      </c>
      <c r="D155" s="1366"/>
      <c r="E155" s="1366">
        <v>3</v>
      </c>
      <c r="F155" s="1367" t="s">
        <v>2502</v>
      </c>
      <c r="G155" s="1367" t="s">
        <v>2143</v>
      </c>
      <c r="H155" s="1368" t="s">
        <v>2144</v>
      </c>
      <c r="I155" s="1368"/>
      <c r="J155" s="1367" t="s">
        <v>2138</v>
      </c>
      <c r="K155" s="1367" t="s">
        <v>2491</v>
      </c>
      <c r="L155" s="1367"/>
      <c r="M155" s="1367" t="s">
        <v>2492</v>
      </c>
      <c r="N155" s="1367"/>
      <c r="O155" s="1367"/>
      <c r="P155" s="1367"/>
      <c r="Q155" s="1369"/>
      <c r="R155" s="1369"/>
      <c r="S155" s="1369"/>
      <c r="T155" s="1369"/>
      <c r="U155" s="1369"/>
      <c r="V155" s="1369"/>
      <c r="W155" s="1369"/>
      <c r="X155" s="1369"/>
      <c r="Y155" s="1369"/>
      <c r="Z155" s="1369"/>
      <c r="AA155" s="1369"/>
      <c r="AB155" s="1369"/>
      <c r="AC155" s="1369"/>
      <c r="AD155" s="1370"/>
      <c r="AE155" s="1370"/>
      <c r="AF155" s="1370"/>
      <c r="AG155" s="1370"/>
    </row>
    <row r="156" spans="1:33" ht="12.75" hidden="1" customHeight="1" outlineLevel="1">
      <c r="A156" s="1366">
        <v>3.1199999999999974</v>
      </c>
      <c r="B156" s="1366">
        <v>3.06</v>
      </c>
      <c r="C156" s="1366">
        <v>3.06</v>
      </c>
      <c r="D156" s="1366">
        <v>145</v>
      </c>
      <c r="E156" s="1366">
        <v>3</v>
      </c>
      <c r="F156" s="1367" t="s">
        <v>2503</v>
      </c>
      <c r="G156" s="1367" t="s">
        <v>2143</v>
      </c>
      <c r="H156" s="1368" t="s">
        <v>2093</v>
      </c>
      <c r="I156" s="1368"/>
      <c r="J156" s="1367" t="s">
        <v>2138</v>
      </c>
      <c r="K156" s="1367" t="s">
        <v>2504</v>
      </c>
      <c r="L156" s="1367"/>
      <c r="M156" s="1367" t="s">
        <v>2505</v>
      </c>
      <c r="N156" s="1367"/>
      <c r="O156" s="1367"/>
      <c r="P156" s="1367"/>
      <c r="Q156" s="1369"/>
      <c r="R156" s="1369"/>
      <c r="S156" s="1369"/>
      <c r="T156" s="1369"/>
      <c r="U156" s="1369"/>
      <c r="V156" s="1369"/>
      <c r="W156" s="1369"/>
      <c r="X156" s="1369"/>
      <c r="Y156" s="1369"/>
      <c r="Z156" s="1369"/>
      <c r="AA156" s="1369"/>
      <c r="AB156" s="1369"/>
      <c r="AC156" s="1369"/>
      <c r="AD156" s="1370"/>
      <c r="AE156" s="1370"/>
      <c r="AF156" s="1370"/>
      <c r="AG156" s="1370"/>
    </row>
    <row r="157" spans="1:33" ht="12.75" hidden="1" customHeight="1" outlineLevel="1">
      <c r="A157" s="1366">
        <v>3.1299999999999972</v>
      </c>
      <c r="B157" s="1366">
        <v>3.07</v>
      </c>
      <c r="C157" s="1366">
        <v>3.07</v>
      </c>
      <c r="D157" s="1366">
        <v>153</v>
      </c>
      <c r="E157" s="1366">
        <v>3</v>
      </c>
      <c r="F157" s="1367" t="s">
        <v>2506</v>
      </c>
      <c r="G157" s="1367" t="s">
        <v>2143</v>
      </c>
      <c r="H157" s="1368" t="s">
        <v>2093</v>
      </c>
      <c r="I157" s="1368"/>
      <c r="J157" s="1367" t="s">
        <v>2138</v>
      </c>
      <c r="K157" s="1367"/>
      <c r="L157" s="1367"/>
      <c r="M157" s="1367"/>
      <c r="N157" s="1367"/>
      <c r="O157" s="1367"/>
      <c r="P157" s="1367"/>
      <c r="Q157" s="1369"/>
      <c r="R157" s="1369"/>
      <c r="S157" s="1369"/>
      <c r="T157" s="1369"/>
      <c r="U157" s="1369"/>
      <c r="V157" s="1369"/>
      <c r="W157" s="1369"/>
      <c r="X157" s="1369"/>
      <c r="Y157" s="1369"/>
      <c r="Z157" s="1369"/>
      <c r="AA157" s="1369"/>
      <c r="AB157" s="1369"/>
      <c r="AC157" s="1369"/>
      <c r="AD157" s="1370"/>
      <c r="AE157" s="1370"/>
      <c r="AF157" s="1370"/>
      <c r="AG157" s="1370"/>
    </row>
    <row r="158" spans="1:33" ht="12.75" hidden="1" customHeight="1" outlineLevel="1">
      <c r="A158" s="1366">
        <v>3.139999999999997</v>
      </c>
      <c r="B158" s="1366">
        <v>3.08</v>
      </c>
      <c r="C158" s="1366">
        <v>3.08</v>
      </c>
      <c r="D158" s="1366">
        <v>159</v>
      </c>
      <c r="E158" s="1366">
        <v>3</v>
      </c>
      <c r="F158" s="1367" t="s">
        <v>2507</v>
      </c>
      <c r="G158" s="1367" t="s">
        <v>2143</v>
      </c>
      <c r="H158" s="1368" t="s">
        <v>2093</v>
      </c>
      <c r="I158" s="1368"/>
      <c r="J158" s="1367" t="s">
        <v>2138</v>
      </c>
      <c r="K158" s="1367" t="s">
        <v>2508</v>
      </c>
      <c r="L158" s="1367"/>
      <c r="M158" s="1367" t="s">
        <v>2509</v>
      </c>
      <c r="N158" s="1367"/>
      <c r="O158" s="1367"/>
      <c r="P158" s="1367"/>
      <c r="Q158" s="1369"/>
      <c r="R158" s="1369"/>
      <c r="S158" s="1369"/>
      <c r="T158" s="1369"/>
      <c r="U158" s="1369"/>
      <c r="V158" s="1369"/>
      <c r="W158" s="1369"/>
      <c r="X158" s="1369"/>
      <c r="Y158" s="1369"/>
      <c r="Z158" s="1369"/>
      <c r="AA158" s="1369"/>
      <c r="AB158" s="1369"/>
      <c r="AC158" s="1369"/>
      <c r="AD158" s="1370"/>
      <c r="AE158" s="1370"/>
      <c r="AF158" s="1370"/>
      <c r="AG158" s="1370"/>
    </row>
    <row r="159" spans="1:33" ht="12.75" hidden="1" customHeight="1" outlineLevel="1">
      <c r="A159" s="1365">
        <v>3.1499999999999968</v>
      </c>
      <c r="B159" s="1365"/>
      <c r="C159" s="1365"/>
      <c r="D159" s="1366"/>
      <c r="E159" s="1366"/>
      <c r="F159" s="1342" t="s">
        <v>2510</v>
      </c>
      <c r="G159" s="1367"/>
      <c r="H159" s="1368"/>
      <c r="I159" s="1368"/>
      <c r="J159" s="1367"/>
      <c r="K159" s="1367"/>
      <c r="L159" s="1367">
        <f>A60</f>
        <v>2.2399999999999949</v>
      </c>
      <c r="M159" s="1367"/>
      <c r="N159" s="1367"/>
      <c r="O159" s="1367" t="s">
        <v>2486</v>
      </c>
      <c r="P159" s="1367"/>
      <c r="Q159" s="1369"/>
      <c r="R159" s="1369"/>
      <c r="S159" s="1369"/>
      <c r="T159" s="1369"/>
      <c r="U159" s="1369"/>
      <c r="V159" s="1369"/>
      <c r="W159" s="1369"/>
      <c r="X159" s="1369"/>
      <c r="Y159" s="1369"/>
      <c r="Z159" s="1369"/>
      <c r="AA159" s="1369"/>
      <c r="AB159" s="1369"/>
      <c r="AC159" s="1369"/>
      <c r="AD159" s="1370"/>
      <c r="AE159" s="1370"/>
      <c r="AF159" s="1370"/>
      <c r="AG159" s="1370"/>
    </row>
    <row r="160" spans="1:33" ht="12.75" hidden="1" customHeight="1" outlineLevel="1">
      <c r="A160" s="1365">
        <v>3.1599999999999966</v>
      </c>
      <c r="B160" s="1365">
        <v>3.1</v>
      </c>
      <c r="C160" s="1365">
        <v>3.1</v>
      </c>
      <c r="D160" s="1366">
        <v>167</v>
      </c>
      <c r="E160" s="1366">
        <v>3</v>
      </c>
      <c r="F160" s="1367" t="s">
        <v>2511</v>
      </c>
      <c r="G160" s="1367" t="s">
        <v>2143</v>
      </c>
      <c r="H160" s="1368" t="s">
        <v>2093</v>
      </c>
      <c r="I160" s="1368"/>
      <c r="J160" s="1367" t="s">
        <v>2138</v>
      </c>
      <c r="K160" s="1367" t="s">
        <v>2512</v>
      </c>
      <c r="L160" s="1367"/>
      <c r="M160" s="1367" t="s">
        <v>2513</v>
      </c>
      <c r="N160" s="1367"/>
      <c r="O160" s="1367"/>
      <c r="P160" s="1367"/>
      <c r="Q160" s="1369"/>
      <c r="R160" s="1369"/>
      <c r="S160" s="1369"/>
      <c r="T160" s="1369"/>
      <c r="U160" s="1369"/>
      <c r="V160" s="1369"/>
      <c r="W160" s="1369"/>
      <c r="X160" s="1369"/>
      <c r="Y160" s="1369"/>
      <c r="Z160" s="1369"/>
      <c r="AA160" s="1369"/>
      <c r="AB160" s="1369"/>
      <c r="AC160" s="1369"/>
      <c r="AD160" s="1370"/>
      <c r="AE160" s="1370"/>
      <c r="AF160" s="1370"/>
      <c r="AG160" s="1370"/>
    </row>
    <row r="161" spans="1:33" ht="12.75" hidden="1" customHeight="1" outlineLevel="1">
      <c r="A161" s="1366">
        <v>3.1699999999999964</v>
      </c>
      <c r="B161" s="1366">
        <v>3.11</v>
      </c>
      <c r="C161" s="1366">
        <v>3.11</v>
      </c>
      <c r="D161" s="1366"/>
      <c r="E161" s="1366">
        <v>3</v>
      </c>
      <c r="F161" s="1367" t="s">
        <v>2514</v>
      </c>
      <c r="G161" s="1367" t="s">
        <v>2143</v>
      </c>
      <c r="H161" s="1368" t="s">
        <v>2093</v>
      </c>
      <c r="I161" s="1368"/>
      <c r="J161" s="1367" t="s">
        <v>2138</v>
      </c>
      <c r="K161" s="1367" t="s">
        <v>2515</v>
      </c>
      <c r="L161" s="1367"/>
      <c r="M161" s="1367" t="s">
        <v>2513</v>
      </c>
      <c r="N161" s="1367"/>
      <c r="O161" s="1367"/>
      <c r="P161" s="1367"/>
      <c r="Q161" s="1369"/>
      <c r="R161" s="1369"/>
      <c r="S161" s="1369"/>
      <c r="T161" s="1369"/>
      <c r="U161" s="1369"/>
      <c r="V161" s="1369"/>
      <c r="W161" s="1369"/>
      <c r="X161" s="1369"/>
      <c r="Y161" s="1369"/>
      <c r="Z161" s="1369"/>
      <c r="AA161" s="1369"/>
      <c r="AB161" s="1369"/>
      <c r="AC161" s="1369"/>
      <c r="AD161" s="1370"/>
      <c r="AE161" s="1370"/>
      <c r="AF161" s="1370"/>
      <c r="AG161" s="1370"/>
    </row>
    <row r="162" spans="1:33" ht="12.75" hidden="1" customHeight="1" outlineLevel="1">
      <c r="A162" s="1366">
        <v>3.1799999999999962</v>
      </c>
      <c r="B162" s="1366">
        <v>3.12</v>
      </c>
      <c r="C162" s="1366">
        <v>3.12</v>
      </c>
      <c r="D162" s="1366">
        <v>168</v>
      </c>
      <c r="E162" s="1366">
        <v>3</v>
      </c>
      <c r="F162" s="1367" t="s">
        <v>2516</v>
      </c>
      <c r="G162" s="1367" t="s">
        <v>2189</v>
      </c>
      <c r="H162" s="1368" t="s">
        <v>2093</v>
      </c>
      <c r="I162" s="1368"/>
      <c r="J162" s="1367" t="s">
        <v>2138</v>
      </c>
      <c r="K162" s="1367" t="s">
        <v>2517</v>
      </c>
      <c r="L162" s="1367">
        <f>A131</f>
        <v>2.95</v>
      </c>
      <c r="M162" s="1367" t="s">
        <v>2518</v>
      </c>
      <c r="N162" s="1367"/>
      <c r="O162" s="1367"/>
      <c r="P162" s="1367"/>
      <c r="Q162" s="1369"/>
      <c r="R162" s="1369"/>
      <c r="S162" s="1369"/>
      <c r="T162" s="1369"/>
      <c r="U162" s="1369"/>
      <c r="V162" s="1369"/>
      <c r="W162" s="1369"/>
      <c r="X162" s="1369"/>
      <c r="Y162" s="1369"/>
      <c r="Z162" s="1369"/>
      <c r="AA162" s="1369"/>
      <c r="AB162" s="1369"/>
      <c r="AC162" s="1369"/>
      <c r="AD162" s="1370"/>
      <c r="AE162" s="1370"/>
      <c r="AF162" s="1370"/>
      <c r="AG162" s="1370"/>
    </row>
    <row r="163" spans="1:33" ht="12.75" hidden="1" customHeight="1" outlineLevel="1">
      <c r="A163" s="1366">
        <v>3.1899999999999959</v>
      </c>
      <c r="B163" s="1366">
        <v>3.13</v>
      </c>
      <c r="C163" s="1366">
        <v>3.13</v>
      </c>
      <c r="D163" s="1366">
        <v>170</v>
      </c>
      <c r="E163" s="1366">
        <v>3</v>
      </c>
      <c r="F163" s="1367" t="s">
        <v>2519</v>
      </c>
      <c r="G163" s="1367" t="s">
        <v>2143</v>
      </c>
      <c r="H163" s="1368" t="s">
        <v>2093</v>
      </c>
      <c r="I163" s="1368"/>
      <c r="J163" s="1367" t="s">
        <v>2138</v>
      </c>
      <c r="K163" s="1367" t="s">
        <v>2520</v>
      </c>
      <c r="L163" s="1367"/>
      <c r="M163" s="1367" t="s">
        <v>2521</v>
      </c>
      <c r="N163" s="1367"/>
      <c r="O163" s="1367"/>
      <c r="P163" s="1367"/>
      <c r="Q163" s="1369"/>
      <c r="R163" s="1369"/>
      <c r="S163" s="1369"/>
      <c r="T163" s="1369"/>
      <c r="U163" s="1369"/>
      <c r="V163" s="1369"/>
      <c r="W163" s="1369"/>
      <c r="X163" s="1369"/>
      <c r="Y163" s="1369"/>
      <c r="Z163" s="1369"/>
      <c r="AA163" s="1369"/>
      <c r="AB163" s="1369"/>
      <c r="AC163" s="1369"/>
      <c r="AD163" s="1370"/>
      <c r="AE163" s="1370"/>
      <c r="AF163" s="1370"/>
      <c r="AG163" s="1370"/>
    </row>
    <row r="164" spans="1:33" ht="12.75" hidden="1" customHeight="1" outlineLevel="1">
      <c r="A164" s="1366">
        <v>3.1999999999999957</v>
      </c>
      <c r="B164" s="1366">
        <v>3.18</v>
      </c>
      <c r="C164" s="1366">
        <v>3.18</v>
      </c>
      <c r="D164" s="1366">
        <v>175</v>
      </c>
      <c r="E164" s="1366">
        <v>3</v>
      </c>
      <c r="F164" s="1367" t="s">
        <v>2522</v>
      </c>
      <c r="G164" s="1367" t="s">
        <v>2143</v>
      </c>
      <c r="H164" s="1368" t="s">
        <v>2093</v>
      </c>
      <c r="I164" s="1368"/>
      <c r="J164" s="1367" t="s">
        <v>2138</v>
      </c>
      <c r="K164" s="1367" t="s">
        <v>2523</v>
      </c>
      <c r="L164" s="1367">
        <f>A59</f>
        <v>2.2299999999999951</v>
      </c>
      <c r="M164" s="1367" t="s">
        <v>2524</v>
      </c>
      <c r="N164" s="1367"/>
      <c r="O164" s="1367"/>
      <c r="P164" s="1367"/>
      <c r="Q164" s="1369"/>
      <c r="R164" s="1369"/>
      <c r="S164" s="1369"/>
      <c r="T164" s="1369"/>
      <c r="U164" s="1369"/>
      <c r="V164" s="1369"/>
      <c r="W164" s="1369"/>
      <c r="X164" s="1369"/>
      <c r="Y164" s="1369"/>
      <c r="Z164" s="1369"/>
      <c r="AA164" s="1369"/>
      <c r="AB164" s="1369"/>
      <c r="AC164" s="1369"/>
      <c r="AD164" s="1370"/>
      <c r="AE164" s="1370"/>
      <c r="AF164" s="1370"/>
      <c r="AG164" s="1370"/>
    </row>
    <row r="165" spans="1:33" ht="12.75" hidden="1" customHeight="1" outlineLevel="1">
      <c r="A165" s="1366">
        <v>3.2099999999999955</v>
      </c>
      <c r="B165" s="1366">
        <v>3.22</v>
      </c>
      <c r="C165" s="1366">
        <v>3.22</v>
      </c>
      <c r="D165" s="1366">
        <v>178</v>
      </c>
      <c r="E165" s="1384">
        <v>2</v>
      </c>
      <c r="F165" s="1342" t="s">
        <v>2525</v>
      </c>
      <c r="G165" s="1342" t="s">
        <v>2189</v>
      </c>
      <c r="H165" s="1385"/>
      <c r="I165" s="1385"/>
      <c r="J165" s="1367" t="s">
        <v>2138</v>
      </c>
      <c r="K165" s="1367" t="s">
        <v>2526</v>
      </c>
      <c r="L165" s="1367" t="str">
        <f>A66&amp;", "&amp;A71</f>
        <v>2.3, 2.35</v>
      </c>
      <c r="M165" s="1367" t="s">
        <v>2527</v>
      </c>
      <c r="N165" s="1367">
        <v>20</v>
      </c>
      <c r="O165" s="1367" t="s">
        <v>2233</v>
      </c>
      <c r="P165" s="1367"/>
      <c r="Q165" s="1369"/>
      <c r="R165" s="1369"/>
      <c r="S165" s="1369"/>
      <c r="T165" s="1369"/>
      <c r="U165" s="1369"/>
      <c r="V165" s="1369"/>
      <c r="W165" s="1369"/>
      <c r="X165" s="1369"/>
      <c r="Y165" s="1369"/>
      <c r="Z165" s="1369"/>
      <c r="AA165" s="1369"/>
      <c r="AB165" s="1369"/>
      <c r="AC165" s="1369"/>
      <c r="AD165" s="1370"/>
      <c r="AE165" s="1370"/>
      <c r="AF165" s="1370"/>
      <c r="AG165" s="1370"/>
    </row>
    <row r="166" spans="1:33" ht="12.75" hidden="1" customHeight="1" outlineLevel="1">
      <c r="A166" s="1366">
        <v>3.2199999999999953</v>
      </c>
      <c r="B166" s="1366"/>
      <c r="C166" s="1366"/>
      <c r="D166" s="1366"/>
      <c r="E166" s="1366">
        <v>3</v>
      </c>
      <c r="F166" s="1367" t="s">
        <v>2528</v>
      </c>
      <c r="G166" s="1367" t="s">
        <v>2143</v>
      </c>
      <c r="H166" s="1368" t="s">
        <v>2093</v>
      </c>
      <c r="I166" s="1368"/>
      <c r="J166" s="1367" t="s">
        <v>2138</v>
      </c>
      <c r="K166" s="1367"/>
      <c r="L166" s="1367"/>
      <c r="M166" s="1367"/>
      <c r="N166" s="1367"/>
      <c r="O166" s="1367"/>
      <c r="P166" s="1367"/>
      <c r="Q166" s="1369"/>
      <c r="R166" s="1369"/>
      <c r="S166" s="1369"/>
      <c r="T166" s="1369"/>
      <c r="U166" s="1369"/>
      <c r="V166" s="1369"/>
      <c r="W166" s="1369"/>
      <c r="X166" s="1369"/>
      <c r="Y166" s="1369"/>
      <c r="Z166" s="1369"/>
      <c r="AA166" s="1369"/>
      <c r="AB166" s="1369"/>
      <c r="AC166" s="1369"/>
      <c r="AD166" s="1370"/>
      <c r="AE166" s="1370"/>
      <c r="AF166" s="1370"/>
      <c r="AG166" s="1370"/>
    </row>
    <row r="167" spans="1:33" ht="12.75" hidden="1" customHeight="1" outlineLevel="1">
      <c r="A167" s="1366">
        <v>3.2299999999999951</v>
      </c>
      <c r="B167" s="1366"/>
      <c r="C167" s="1366"/>
      <c r="D167" s="1366"/>
      <c r="E167" s="1366">
        <v>3</v>
      </c>
      <c r="F167" s="1367" t="s">
        <v>2529</v>
      </c>
      <c r="G167" s="1367" t="s">
        <v>2143</v>
      </c>
      <c r="H167" s="1368" t="s">
        <v>2093</v>
      </c>
      <c r="I167" s="1368"/>
      <c r="J167" s="1367" t="s">
        <v>2138</v>
      </c>
      <c r="K167" s="1367"/>
      <c r="L167" s="1367"/>
      <c r="M167" s="1367"/>
      <c r="N167" s="1367"/>
      <c r="O167" s="1367"/>
      <c r="P167" s="1367"/>
      <c r="Q167" s="1369"/>
      <c r="R167" s="1369"/>
      <c r="S167" s="1369"/>
      <c r="T167" s="1369"/>
      <c r="U167" s="1369"/>
      <c r="V167" s="1369"/>
      <c r="W167" s="1369"/>
      <c r="X167" s="1369"/>
      <c r="Y167" s="1369"/>
      <c r="Z167" s="1369"/>
      <c r="AA167" s="1369"/>
      <c r="AB167" s="1369"/>
      <c r="AC167" s="1369"/>
      <c r="AD167" s="1370"/>
      <c r="AE167" s="1370"/>
      <c r="AF167" s="1370"/>
      <c r="AG167" s="1370"/>
    </row>
    <row r="168" spans="1:33" ht="12.75" hidden="1" customHeight="1" outlineLevel="1">
      <c r="A168" s="1366">
        <v>3.2399999999999949</v>
      </c>
      <c r="B168" s="1366"/>
      <c r="C168" s="1366"/>
      <c r="D168" s="1366"/>
      <c r="E168" s="1366">
        <v>3</v>
      </c>
      <c r="F168" s="1367" t="s">
        <v>2530</v>
      </c>
      <c r="G168" s="1367" t="s">
        <v>2143</v>
      </c>
      <c r="H168" s="1368" t="s">
        <v>2093</v>
      </c>
      <c r="I168" s="1368"/>
      <c r="J168" s="1367" t="s">
        <v>2138</v>
      </c>
      <c r="K168" s="1367"/>
      <c r="L168" s="1367"/>
      <c r="M168" s="1367"/>
      <c r="N168" s="1367"/>
      <c r="O168" s="1367"/>
      <c r="P168" s="1367"/>
      <c r="Q168" s="1369"/>
      <c r="R168" s="1369"/>
      <c r="S168" s="1369"/>
      <c r="T168" s="1369"/>
      <c r="U168" s="1369"/>
      <c r="V168" s="1369"/>
      <c r="W168" s="1369"/>
      <c r="X168" s="1369"/>
      <c r="Y168" s="1369"/>
      <c r="Z168" s="1369"/>
      <c r="AA168" s="1369"/>
      <c r="AB168" s="1369"/>
      <c r="AC168" s="1369"/>
      <c r="AD168" s="1370"/>
      <c r="AE168" s="1370"/>
      <c r="AF168" s="1370"/>
      <c r="AG168" s="1370"/>
    </row>
    <row r="169" spans="1:33" ht="12.75" hidden="1" customHeight="1" outlineLevel="1">
      <c r="A169" s="1366">
        <v>3.25</v>
      </c>
      <c r="B169" s="1366"/>
      <c r="C169" s="1366"/>
      <c r="D169" s="1366"/>
      <c r="E169" s="1366">
        <v>3</v>
      </c>
      <c r="F169" s="1367" t="s">
        <v>2531</v>
      </c>
      <c r="G169" s="1367" t="s">
        <v>2143</v>
      </c>
      <c r="H169" s="1368" t="s">
        <v>2093</v>
      </c>
      <c r="I169" s="1368"/>
      <c r="J169" s="1367" t="s">
        <v>2138</v>
      </c>
      <c r="K169" s="1367"/>
      <c r="L169" s="1367"/>
      <c r="M169" s="1367"/>
      <c r="N169" s="1367"/>
      <c r="O169" s="1367"/>
      <c r="P169" s="1367"/>
      <c r="Q169" s="1369"/>
      <c r="R169" s="1369"/>
      <c r="S169" s="1369"/>
      <c r="T169" s="1369"/>
      <c r="U169" s="1369"/>
      <c r="V169" s="1369"/>
      <c r="W169" s="1369"/>
      <c r="X169" s="1369"/>
      <c r="Y169" s="1369"/>
      <c r="Z169" s="1369"/>
      <c r="AA169" s="1369"/>
      <c r="AB169" s="1369"/>
      <c r="AC169" s="1369"/>
      <c r="AD169" s="1370"/>
      <c r="AE169" s="1370"/>
      <c r="AF169" s="1370"/>
      <c r="AG169" s="1370"/>
    </row>
    <row r="170" spans="1:33" ht="12.75" hidden="1" customHeight="1" outlineLevel="1">
      <c r="A170" s="1366">
        <v>3.26</v>
      </c>
      <c r="B170" s="1366"/>
      <c r="C170" s="1366"/>
      <c r="D170" s="1366"/>
      <c r="E170" s="1366">
        <v>3</v>
      </c>
      <c r="F170" s="1367" t="s">
        <v>2532</v>
      </c>
      <c r="G170" s="1367" t="s">
        <v>2143</v>
      </c>
      <c r="H170" s="1368" t="s">
        <v>2093</v>
      </c>
      <c r="I170" s="1368"/>
      <c r="J170" s="1367" t="s">
        <v>2138</v>
      </c>
      <c r="K170" s="1367" t="s">
        <v>2533</v>
      </c>
      <c r="L170" s="1367"/>
      <c r="M170" s="1367" t="s">
        <v>2534</v>
      </c>
      <c r="N170" s="1367"/>
      <c r="O170" s="1367" t="s">
        <v>2535</v>
      </c>
      <c r="P170" s="1367"/>
      <c r="Q170" s="1369"/>
      <c r="R170" s="1369"/>
      <c r="S170" s="1369"/>
      <c r="T170" s="1369"/>
      <c r="U170" s="1369"/>
      <c r="V170" s="1369"/>
      <c r="W170" s="1369"/>
      <c r="X170" s="1369"/>
      <c r="Y170" s="1369"/>
      <c r="Z170" s="1369"/>
      <c r="AA170" s="1369"/>
      <c r="AB170" s="1369"/>
      <c r="AC170" s="1369"/>
      <c r="AD170" s="1370"/>
      <c r="AE170" s="1370"/>
      <c r="AF170" s="1370"/>
      <c r="AG170" s="1370"/>
    </row>
    <row r="171" spans="1:33" ht="12.75" hidden="1" customHeight="1" outlineLevel="1">
      <c r="A171" s="1366">
        <v>3.27</v>
      </c>
      <c r="B171" s="1366"/>
      <c r="C171" s="1366"/>
      <c r="D171" s="1366"/>
      <c r="E171" s="1366">
        <v>3</v>
      </c>
      <c r="F171" s="1342" t="s">
        <v>2536</v>
      </c>
      <c r="G171" s="1342" t="s">
        <v>2143</v>
      </c>
      <c r="H171" s="1385" t="s">
        <v>2093</v>
      </c>
      <c r="I171" s="1385"/>
      <c r="J171" s="1367" t="s">
        <v>2124</v>
      </c>
      <c r="K171" s="1367" t="s">
        <v>2537</v>
      </c>
      <c r="L171" s="1367"/>
      <c r="M171" s="1367"/>
      <c r="N171" s="1367"/>
      <c r="O171" s="1367"/>
      <c r="P171" s="1367"/>
      <c r="Q171" s="1369"/>
      <c r="R171" s="1369"/>
      <c r="S171" s="1369"/>
      <c r="T171" s="1369"/>
      <c r="U171" s="1369"/>
      <c r="V171" s="1369"/>
      <c r="W171" s="1369"/>
      <c r="X171" s="1369"/>
      <c r="Y171" s="1369"/>
      <c r="Z171" s="1369"/>
      <c r="AA171" s="1369"/>
      <c r="AB171" s="1369"/>
      <c r="AC171" s="1369"/>
      <c r="AD171" s="1370"/>
      <c r="AE171" s="1370"/>
      <c r="AF171" s="1370"/>
      <c r="AG171" s="1370"/>
    </row>
    <row r="172" spans="1:33" ht="12.75" hidden="1" customHeight="1" outlineLevel="1">
      <c r="A172" s="1366">
        <v>3.28</v>
      </c>
      <c r="B172" s="1366">
        <v>3.23</v>
      </c>
      <c r="C172" s="1366">
        <v>3.23</v>
      </c>
      <c r="D172" s="1366">
        <v>179</v>
      </c>
      <c r="E172" s="1384">
        <v>2</v>
      </c>
      <c r="F172" s="1342" t="s">
        <v>2538</v>
      </c>
      <c r="G172" s="1342" t="s">
        <v>2189</v>
      </c>
      <c r="H172" s="1385"/>
      <c r="I172" s="1385"/>
      <c r="J172" s="1367" t="s">
        <v>2138</v>
      </c>
      <c r="K172" s="1367"/>
      <c r="L172" s="1367"/>
      <c r="M172" s="1367" t="s">
        <v>2539</v>
      </c>
      <c r="N172" s="1367"/>
      <c r="O172" s="1367"/>
      <c r="P172" s="1367"/>
      <c r="Q172" s="1369"/>
      <c r="R172" s="1369"/>
      <c r="S172" s="1369"/>
      <c r="T172" s="1369"/>
      <c r="U172" s="1369"/>
      <c r="V172" s="1369"/>
      <c r="W172" s="1369"/>
      <c r="X172" s="1369"/>
      <c r="Y172" s="1369"/>
      <c r="Z172" s="1369"/>
      <c r="AA172" s="1369"/>
      <c r="AB172" s="1369"/>
      <c r="AC172" s="1369"/>
      <c r="AD172" s="1370"/>
      <c r="AE172" s="1370"/>
      <c r="AF172" s="1370"/>
      <c r="AG172" s="1370"/>
    </row>
    <row r="173" spans="1:33" ht="12.75" customHeight="1" outlineLevel="1">
      <c r="A173" s="1366">
        <v>3.29</v>
      </c>
      <c r="B173" s="1366">
        <v>3.24</v>
      </c>
      <c r="C173" s="1366">
        <v>3.24</v>
      </c>
      <c r="D173" s="1366">
        <v>180</v>
      </c>
      <c r="E173" s="1366">
        <v>3</v>
      </c>
      <c r="F173" s="1367" t="s">
        <v>2540</v>
      </c>
      <c r="G173" s="1367" t="s">
        <v>2143</v>
      </c>
      <c r="H173" s="1368" t="s">
        <v>2144</v>
      </c>
      <c r="I173" s="1368"/>
      <c r="J173" s="1367" t="s">
        <v>2138</v>
      </c>
      <c r="K173" s="1367" t="s">
        <v>2541</v>
      </c>
      <c r="L173" s="1367"/>
      <c r="M173" s="1367" t="s">
        <v>2542</v>
      </c>
      <c r="N173" s="1367"/>
      <c r="O173" s="1367" t="s">
        <v>2230</v>
      </c>
      <c r="P173" s="1367"/>
      <c r="Q173" s="1369"/>
      <c r="R173" s="1369"/>
      <c r="S173" s="1369"/>
      <c r="T173" s="1369"/>
      <c r="U173" s="1369"/>
      <c r="V173" s="1369"/>
      <c r="W173" s="1369"/>
      <c r="X173" s="1369"/>
      <c r="Y173" s="1369"/>
      <c r="Z173" s="1369"/>
      <c r="AA173" s="1369"/>
      <c r="AB173" s="1369"/>
      <c r="AC173" s="1369"/>
      <c r="AD173" s="1370"/>
      <c r="AE173" s="1370"/>
      <c r="AF173" s="1370"/>
      <c r="AG173" s="1370"/>
    </row>
    <row r="174" spans="1:33" ht="12.75" hidden="1" customHeight="1" outlineLevel="1">
      <c r="A174" s="1366">
        <v>3.3</v>
      </c>
      <c r="B174" s="1366">
        <v>3.25</v>
      </c>
      <c r="C174" s="1366">
        <v>3.25</v>
      </c>
      <c r="D174" s="1366">
        <v>181</v>
      </c>
      <c r="E174" s="1366">
        <v>3</v>
      </c>
      <c r="F174" s="1367" t="s">
        <v>2543</v>
      </c>
      <c r="G174" s="1367" t="s">
        <v>2143</v>
      </c>
      <c r="H174" s="1368" t="s">
        <v>2093</v>
      </c>
      <c r="I174" s="1368"/>
      <c r="J174" s="1367" t="s">
        <v>2138</v>
      </c>
      <c r="K174" s="1367" t="s">
        <v>2544</v>
      </c>
      <c r="L174" s="1367">
        <f>A241</f>
        <v>3.97</v>
      </c>
      <c r="M174" s="1367" t="s">
        <v>2545</v>
      </c>
      <c r="N174" s="1367"/>
      <c r="O174" s="1376" t="s">
        <v>2546</v>
      </c>
      <c r="P174" s="1367"/>
      <c r="Q174" s="1369"/>
      <c r="R174" s="1369"/>
      <c r="S174" s="1369"/>
      <c r="T174" s="1369"/>
      <c r="U174" s="1369"/>
      <c r="V174" s="1369"/>
      <c r="W174" s="1369"/>
      <c r="X174" s="1369"/>
      <c r="Y174" s="1369"/>
      <c r="Z174" s="1369"/>
      <c r="AA174" s="1369"/>
      <c r="AB174" s="1369"/>
      <c r="AC174" s="1369"/>
      <c r="AD174" s="1370"/>
      <c r="AE174" s="1370"/>
      <c r="AF174" s="1370"/>
      <c r="AG174" s="1370"/>
    </row>
    <row r="175" spans="1:33" ht="12.75" hidden="1" customHeight="1" outlineLevel="1">
      <c r="A175" s="1366">
        <v>3.31</v>
      </c>
      <c r="B175" s="1366">
        <v>3.26</v>
      </c>
      <c r="C175" s="1366">
        <v>3.26</v>
      </c>
      <c r="D175" s="1366">
        <v>182</v>
      </c>
      <c r="E175" s="1366">
        <v>3</v>
      </c>
      <c r="F175" s="1367" t="s">
        <v>2547</v>
      </c>
      <c r="G175" s="1367" t="s">
        <v>2189</v>
      </c>
      <c r="H175" s="1368" t="s">
        <v>2093</v>
      </c>
      <c r="I175" s="1368"/>
      <c r="J175" s="1367" t="s">
        <v>2138</v>
      </c>
      <c r="K175" s="1367" t="s">
        <v>2548</v>
      </c>
      <c r="L175" s="1367"/>
      <c r="M175" s="1367" t="s">
        <v>2549</v>
      </c>
      <c r="N175" s="1367"/>
      <c r="O175" s="1388" t="s">
        <v>2550</v>
      </c>
      <c r="P175" s="1367"/>
      <c r="Q175" s="1369"/>
      <c r="R175" s="1369"/>
      <c r="S175" s="1369"/>
      <c r="T175" s="1369"/>
      <c r="U175" s="1369"/>
      <c r="V175" s="1369"/>
      <c r="W175" s="1369"/>
      <c r="X175" s="1369"/>
      <c r="Y175" s="1369"/>
      <c r="Z175" s="1369"/>
      <c r="AA175" s="1369"/>
      <c r="AB175" s="1369"/>
      <c r="AC175" s="1369"/>
      <c r="AD175" s="1370"/>
      <c r="AE175" s="1370"/>
      <c r="AF175" s="1370"/>
      <c r="AG175" s="1370"/>
    </row>
    <row r="176" spans="1:33" ht="12.75" hidden="1" customHeight="1" outlineLevel="1">
      <c r="A176" s="1366">
        <v>3.32</v>
      </c>
      <c r="B176" s="1366">
        <v>3.27</v>
      </c>
      <c r="C176" s="1366">
        <v>3.27</v>
      </c>
      <c r="D176" s="1366"/>
      <c r="E176" s="1366">
        <v>3</v>
      </c>
      <c r="F176" s="1367" t="s">
        <v>2551</v>
      </c>
      <c r="G176" s="1367" t="s">
        <v>2189</v>
      </c>
      <c r="H176" s="1368" t="s">
        <v>2093</v>
      </c>
      <c r="I176" s="1368"/>
      <c r="J176" s="1367" t="s">
        <v>2138</v>
      </c>
      <c r="K176" s="1367" t="s">
        <v>2552</v>
      </c>
      <c r="L176" s="1367"/>
      <c r="M176" s="1367"/>
      <c r="N176" s="1367"/>
      <c r="O176" s="1388" t="s">
        <v>2550</v>
      </c>
      <c r="P176" s="1367"/>
      <c r="Q176" s="1369"/>
      <c r="R176" s="1369"/>
      <c r="S176" s="1369"/>
      <c r="T176" s="1369"/>
      <c r="U176" s="1369"/>
      <c r="V176" s="1369"/>
      <c r="W176" s="1369"/>
      <c r="X176" s="1369"/>
      <c r="Y176" s="1369"/>
      <c r="Z176" s="1369"/>
      <c r="AA176" s="1369"/>
      <c r="AB176" s="1369"/>
      <c r="AC176" s="1369"/>
      <c r="AD176" s="1370"/>
      <c r="AE176" s="1370"/>
      <c r="AF176" s="1370"/>
      <c r="AG176" s="1370"/>
    </row>
    <row r="177" spans="1:33" ht="12.75" hidden="1" customHeight="1" outlineLevel="1">
      <c r="A177" s="1366">
        <v>3.33</v>
      </c>
      <c r="B177" s="1366">
        <v>3.28</v>
      </c>
      <c r="C177" s="1366">
        <v>3.28</v>
      </c>
      <c r="D177" s="1366">
        <v>183</v>
      </c>
      <c r="E177" s="1366">
        <v>3</v>
      </c>
      <c r="F177" s="1367" t="s">
        <v>2553</v>
      </c>
      <c r="G177" s="1367" t="s">
        <v>2189</v>
      </c>
      <c r="H177" s="1368" t="s">
        <v>2093</v>
      </c>
      <c r="I177" s="1368"/>
      <c r="J177" s="1367" t="s">
        <v>2138</v>
      </c>
      <c r="K177" s="1367" t="s">
        <v>2554</v>
      </c>
      <c r="L177" s="1378">
        <f>A105</f>
        <v>2.69</v>
      </c>
      <c r="M177" s="1367" t="s">
        <v>2555</v>
      </c>
      <c r="N177" s="1367">
        <v>20.2</v>
      </c>
      <c r="O177" s="1388" t="s">
        <v>2556</v>
      </c>
      <c r="P177" s="1367"/>
      <c r="Q177" s="1369"/>
      <c r="R177" s="1369"/>
      <c r="S177" s="1369"/>
      <c r="T177" s="1369"/>
      <c r="U177" s="1369"/>
      <c r="V177" s="1369"/>
      <c r="W177" s="1369"/>
      <c r="X177" s="1369"/>
      <c r="Y177" s="1369"/>
      <c r="Z177" s="1369"/>
      <c r="AA177" s="1369"/>
      <c r="AB177" s="1369"/>
      <c r="AC177" s="1369"/>
      <c r="AD177" s="1370"/>
      <c r="AE177" s="1370"/>
      <c r="AF177" s="1370"/>
      <c r="AG177" s="1370"/>
    </row>
    <row r="178" spans="1:33" ht="12.75" hidden="1" customHeight="1" outlineLevel="1">
      <c r="A178" s="1366">
        <v>3.34</v>
      </c>
      <c r="B178" s="1366"/>
      <c r="C178" s="1366">
        <v>3.28</v>
      </c>
      <c r="D178" s="1366">
        <v>183</v>
      </c>
      <c r="E178" s="1366">
        <v>3</v>
      </c>
      <c r="F178" s="1367" t="s">
        <v>2557</v>
      </c>
      <c r="G178" s="1367" t="s">
        <v>2189</v>
      </c>
      <c r="H178" s="1368" t="s">
        <v>2093</v>
      </c>
      <c r="I178" s="1368"/>
      <c r="J178" s="1367" t="s">
        <v>2138</v>
      </c>
      <c r="K178" s="1367" t="s">
        <v>2558</v>
      </c>
      <c r="L178" s="1367">
        <f>A107</f>
        <v>2.71</v>
      </c>
      <c r="M178" s="1367" t="s">
        <v>2555</v>
      </c>
      <c r="N178" s="1367">
        <v>20.2</v>
      </c>
      <c r="O178" s="1388" t="s">
        <v>2556</v>
      </c>
      <c r="P178" s="1367"/>
      <c r="Q178" s="1369"/>
      <c r="R178" s="1369"/>
      <c r="S178" s="1369"/>
      <c r="T178" s="1369"/>
      <c r="U178" s="1369"/>
      <c r="V178" s="1369"/>
      <c r="W178" s="1369"/>
      <c r="X178" s="1369"/>
      <c r="Y178" s="1369"/>
      <c r="Z178" s="1369"/>
      <c r="AA178" s="1369"/>
      <c r="AB178" s="1369"/>
      <c r="AC178" s="1369"/>
      <c r="AD178" s="1370"/>
      <c r="AE178" s="1370"/>
      <c r="AF178" s="1370"/>
      <c r="AG178" s="1370"/>
    </row>
    <row r="179" spans="1:33" ht="12.75" hidden="1" customHeight="1" outlineLevel="1">
      <c r="A179" s="1366">
        <v>3.35</v>
      </c>
      <c r="B179" s="1366">
        <v>3.14</v>
      </c>
      <c r="C179" s="1366">
        <v>3.14</v>
      </c>
      <c r="D179" s="1366">
        <v>171</v>
      </c>
      <c r="E179" s="1366">
        <v>3</v>
      </c>
      <c r="F179" s="1367" t="s">
        <v>2559</v>
      </c>
      <c r="G179" s="1367" t="s">
        <v>2143</v>
      </c>
      <c r="H179" s="1368" t="s">
        <v>2093</v>
      </c>
      <c r="I179" s="1368"/>
      <c r="J179" s="1367" t="s">
        <v>2138</v>
      </c>
      <c r="K179" s="1367" t="s">
        <v>2560</v>
      </c>
      <c r="L179" s="1367"/>
      <c r="M179" s="1367" t="s">
        <v>2561</v>
      </c>
      <c r="N179" s="1367"/>
      <c r="O179" s="1367"/>
      <c r="P179" s="1367"/>
      <c r="Q179" s="1369"/>
      <c r="R179" s="1369"/>
      <c r="S179" s="1369"/>
      <c r="T179" s="1369"/>
      <c r="U179" s="1369"/>
      <c r="V179" s="1369"/>
      <c r="W179" s="1369"/>
      <c r="X179" s="1369"/>
      <c r="Y179" s="1369"/>
      <c r="Z179" s="1369"/>
      <c r="AA179" s="1369"/>
      <c r="AB179" s="1369"/>
      <c r="AC179" s="1369"/>
      <c r="AD179" s="1370"/>
      <c r="AE179" s="1370"/>
      <c r="AF179" s="1370"/>
      <c r="AG179" s="1370"/>
    </row>
    <row r="180" spans="1:33" ht="12.75" hidden="1" customHeight="1" outlineLevel="1">
      <c r="A180" s="1366">
        <v>3.36</v>
      </c>
      <c r="B180" s="1366">
        <v>3.29</v>
      </c>
      <c r="C180" s="1366">
        <v>3.29</v>
      </c>
      <c r="D180" s="1366">
        <v>184</v>
      </c>
      <c r="E180" s="1384">
        <v>2</v>
      </c>
      <c r="F180" s="1342" t="s">
        <v>2562</v>
      </c>
      <c r="G180" s="1342" t="s">
        <v>2189</v>
      </c>
      <c r="H180" s="1385"/>
      <c r="I180" s="1385"/>
      <c r="J180" s="1367" t="s">
        <v>2138</v>
      </c>
      <c r="K180" s="1367"/>
      <c r="L180" s="1367"/>
      <c r="M180" s="1367" t="s">
        <v>2563</v>
      </c>
      <c r="N180" s="1367">
        <v>20.3</v>
      </c>
      <c r="O180" s="1367"/>
      <c r="P180" s="1367"/>
      <c r="Q180" s="1369"/>
      <c r="R180" s="1369"/>
      <c r="S180" s="1369"/>
      <c r="T180" s="1369"/>
      <c r="U180" s="1369"/>
      <c r="V180" s="1369"/>
      <c r="W180" s="1369"/>
      <c r="X180" s="1369"/>
      <c r="Y180" s="1369"/>
      <c r="Z180" s="1369"/>
      <c r="AA180" s="1369"/>
      <c r="AB180" s="1369"/>
      <c r="AC180" s="1369"/>
      <c r="AD180" s="1370"/>
      <c r="AE180" s="1370"/>
      <c r="AF180" s="1370"/>
      <c r="AG180" s="1370"/>
    </row>
    <row r="181" spans="1:33" ht="12.75" hidden="1" customHeight="1" outlineLevel="1">
      <c r="A181" s="1365">
        <v>3.37</v>
      </c>
      <c r="B181" s="1365">
        <v>3.3</v>
      </c>
      <c r="C181" s="1365">
        <v>3.3</v>
      </c>
      <c r="D181" s="1366">
        <v>185</v>
      </c>
      <c r="E181" s="1366">
        <v>3</v>
      </c>
      <c r="F181" s="1367" t="s">
        <v>2564</v>
      </c>
      <c r="G181" s="1367" t="s">
        <v>2143</v>
      </c>
      <c r="H181" s="1368" t="s">
        <v>2093</v>
      </c>
      <c r="I181" s="1368"/>
      <c r="J181" s="1367" t="s">
        <v>2138</v>
      </c>
      <c r="K181" s="1367" t="s">
        <v>2565</v>
      </c>
      <c r="L181" s="1367"/>
      <c r="M181" s="1367" t="s">
        <v>2566</v>
      </c>
      <c r="N181" s="1367"/>
      <c r="O181" s="1388" t="s">
        <v>2567</v>
      </c>
      <c r="P181" s="1367"/>
      <c r="Q181" s="1369"/>
      <c r="R181" s="1369"/>
      <c r="S181" s="1369"/>
      <c r="T181" s="1369"/>
      <c r="U181" s="1369"/>
      <c r="V181" s="1369"/>
      <c r="W181" s="1369"/>
      <c r="X181" s="1369"/>
      <c r="Y181" s="1369"/>
      <c r="Z181" s="1369"/>
      <c r="AA181" s="1369"/>
      <c r="AB181" s="1369"/>
      <c r="AC181" s="1369"/>
      <c r="AD181" s="1370"/>
      <c r="AE181" s="1370"/>
      <c r="AF181" s="1370"/>
      <c r="AG181" s="1370"/>
    </row>
    <row r="182" spans="1:33" ht="12.75" hidden="1" customHeight="1" outlineLevel="1">
      <c r="A182" s="1366">
        <v>3.38</v>
      </c>
      <c r="B182" s="1366">
        <v>3.31</v>
      </c>
      <c r="C182" s="1366">
        <v>3.31</v>
      </c>
      <c r="D182" s="1366">
        <v>186</v>
      </c>
      <c r="E182" s="1366">
        <v>3</v>
      </c>
      <c r="F182" s="1367" t="s">
        <v>2568</v>
      </c>
      <c r="G182" s="1367" t="s">
        <v>2143</v>
      </c>
      <c r="H182" s="1368" t="s">
        <v>2093</v>
      </c>
      <c r="I182" s="1368"/>
      <c r="J182" s="1367" t="s">
        <v>2138</v>
      </c>
      <c r="K182" s="1367" t="s">
        <v>2569</v>
      </c>
      <c r="L182" s="1367">
        <f t="shared" ref="L182:L183" si="0">A106</f>
        <v>2.7</v>
      </c>
      <c r="M182" s="1367" t="s">
        <v>2570</v>
      </c>
      <c r="N182" s="1367"/>
      <c r="O182" s="1388" t="s">
        <v>2571</v>
      </c>
      <c r="P182" s="1367"/>
      <c r="Q182" s="1369"/>
      <c r="R182" s="1369"/>
      <c r="S182" s="1369"/>
      <c r="T182" s="1369"/>
      <c r="U182" s="1369"/>
      <c r="V182" s="1369"/>
      <c r="W182" s="1369"/>
      <c r="X182" s="1369"/>
      <c r="Y182" s="1369"/>
      <c r="Z182" s="1369"/>
      <c r="AA182" s="1369"/>
      <c r="AB182" s="1369"/>
      <c r="AC182" s="1369"/>
      <c r="AD182" s="1370"/>
      <c r="AE182" s="1370"/>
      <c r="AF182" s="1370"/>
      <c r="AG182" s="1370"/>
    </row>
    <row r="183" spans="1:33" ht="12.75" hidden="1" customHeight="1" outlineLevel="1">
      <c r="A183" s="1366">
        <v>3.39</v>
      </c>
      <c r="B183" s="1366"/>
      <c r="C183" s="1366">
        <v>3.28</v>
      </c>
      <c r="D183" s="1366">
        <v>183</v>
      </c>
      <c r="E183" s="1366">
        <v>3</v>
      </c>
      <c r="F183" s="1367" t="s">
        <v>2572</v>
      </c>
      <c r="G183" s="1367" t="s">
        <v>2189</v>
      </c>
      <c r="H183" s="1368" t="s">
        <v>2093</v>
      </c>
      <c r="I183" s="1368"/>
      <c r="J183" s="1367" t="s">
        <v>2138</v>
      </c>
      <c r="K183" s="1367" t="s">
        <v>2573</v>
      </c>
      <c r="L183" s="1367">
        <f t="shared" si="0"/>
        <v>2.71</v>
      </c>
      <c r="M183" s="1367" t="s">
        <v>2555</v>
      </c>
      <c r="N183" s="1367">
        <v>20.2</v>
      </c>
      <c r="O183" s="1388" t="s">
        <v>2556</v>
      </c>
      <c r="P183" s="1367"/>
      <c r="Q183" s="1369"/>
      <c r="R183" s="1369"/>
      <c r="S183" s="1369"/>
      <c r="T183" s="1369"/>
      <c r="U183" s="1369"/>
      <c r="V183" s="1369"/>
      <c r="W183" s="1369"/>
      <c r="X183" s="1369"/>
      <c r="Y183" s="1369"/>
      <c r="Z183" s="1369"/>
      <c r="AA183" s="1369"/>
      <c r="AB183" s="1369"/>
      <c r="AC183" s="1369"/>
      <c r="AD183" s="1370"/>
      <c r="AE183" s="1370"/>
      <c r="AF183" s="1370"/>
      <c r="AG183" s="1370"/>
    </row>
    <row r="184" spans="1:33" ht="12.75" hidden="1" customHeight="1" outlineLevel="1">
      <c r="A184" s="1366">
        <v>3.4</v>
      </c>
      <c r="B184" s="1366">
        <v>3.32</v>
      </c>
      <c r="C184" s="1366">
        <v>3.32</v>
      </c>
      <c r="D184" s="1366">
        <v>187</v>
      </c>
      <c r="E184" s="1366">
        <v>3</v>
      </c>
      <c r="F184" s="1367" t="s">
        <v>2574</v>
      </c>
      <c r="G184" s="1367" t="s">
        <v>2143</v>
      </c>
      <c r="H184" s="1368" t="s">
        <v>2093</v>
      </c>
      <c r="I184" s="1368"/>
      <c r="J184" s="1367" t="s">
        <v>2138</v>
      </c>
      <c r="K184" s="1367" t="s">
        <v>2575</v>
      </c>
      <c r="L184" s="1367"/>
      <c r="M184" s="1367" t="s">
        <v>2576</v>
      </c>
      <c r="N184" s="1367"/>
      <c r="O184" s="1388" t="s">
        <v>2577</v>
      </c>
      <c r="P184" s="1367"/>
      <c r="Q184" s="1369"/>
      <c r="R184" s="1369"/>
      <c r="S184" s="1369"/>
      <c r="T184" s="1369"/>
      <c r="U184" s="1369"/>
      <c r="V184" s="1369"/>
      <c r="W184" s="1369"/>
      <c r="X184" s="1369"/>
      <c r="Y184" s="1369"/>
      <c r="Z184" s="1369"/>
      <c r="AA184" s="1369"/>
      <c r="AB184" s="1369"/>
      <c r="AC184" s="1369"/>
      <c r="AD184" s="1370"/>
      <c r="AE184" s="1370"/>
      <c r="AF184" s="1370"/>
      <c r="AG184" s="1370"/>
    </row>
    <row r="185" spans="1:33" ht="12.75" hidden="1" customHeight="1" outlineLevel="1">
      <c r="A185" s="1366">
        <v>3.41</v>
      </c>
      <c r="B185" s="1366">
        <v>3.33</v>
      </c>
      <c r="C185" s="1366">
        <v>3.33</v>
      </c>
      <c r="D185" s="1366">
        <v>188</v>
      </c>
      <c r="E185" s="1366">
        <v>3</v>
      </c>
      <c r="F185" s="1367" t="s">
        <v>2578</v>
      </c>
      <c r="G185" s="1367" t="s">
        <v>2189</v>
      </c>
      <c r="H185" s="1368" t="s">
        <v>2093</v>
      </c>
      <c r="I185" s="1368"/>
      <c r="J185" s="1367" t="s">
        <v>2138</v>
      </c>
      <c r="K185" s="1367" t="s">
        <v>2579</v>
      </c>
      <c r="L185" s="1367"/>
      <c r="M185" s="1367" t="s">
        <v>2580</v>
      </c>
      <c r="N185" s="1367"/>
      <c r="O185" s="1376" t="s">
        <v>2581</v>
      </c>
      <c r="P185" s="1367"/>
      <c r="Q185" s="1369"/>
      <c r="R185" s="1369"/>
      <c r="S185" s="1369"/>
      <c r="T185" s="1369"/>
      <c r="U185" s="1369"/>
      <c r="V185" s="1369"/>
      <c r="W185" s="1369"/>
      <c r="X185" s="1369"/>
      <c r="Y185" s="1369"/>
      <c r="Z185" s="1369"/>
      <c r="AA185" s="1369"/>
      <c r="AB185" s="1369"/>
      <c r="AC185" s="1369"/>
      <c r="AD185" s="1370"/>
      <c r="AE185" s="1370"/>
      <c r="AF185" s="1370"/>
      <c r="AG185" s="1370"/>
    </row>
    <row r="186" spans="1:33" ht="12.75" hidden="1" customHeight="1" outlineLevel="1">
      <c r="A186" s="1366">
        <v>3.42</v>
      </c>
      <c r="B186" s="1366">
        <v>3.34</v>
      </c>
      <c r="C186" s="1366">
        <v>3.34</v>
      </c>
      <c r="D186" s="1366">
        <v>189</v>
      </c>
      <c r="E186" s="1366">
        <v>3</v>
      </c>
      <c r="F186" s="1367" t="s">
        <v>2582</v>
      </c>
      <c r="G186" s="1367" t="s">
        <v>2143</v>
      </c>
      <c r="H186" s="1368" t="s">
        <v>2093</v>
      </c>
      <c r="I186" s="1368"/>
      <c r="J186" s="1367" t="s">
        <v>2138</v>
      </c>
      <c r="K186" s="1367" t="s">
        <v>2583</v>
      </c>
      <c r="L186" s="1367"/>
      <c r="M186" s="1367" t="s">
        <v>2584</v>
      </c>
      <c r="N186" s="1367"/>
      <c r="O186" s="1388" t="s">
        <v>2585</v>
      </c>
      <c r="P186" s="1367"/>
      <c r="Q186" s="1369"/>
      <c r="R186" s="1369"/>
      <c r="S186" s="1369"/>
      <c r="T186" s="1369"/>
      <c r="U186" s="1369"/>
      <c r="V186" s="1369"/>
      <c r="W186" s="1369"/>
      <c r="X186" s="1369"/>
      <c r="Y186" s="1369"/>
      <c r="Z186" s="1369"/>
      <c r="AA186" s="1369"/>
      <c r="AB186" s="1369"/>
      <c r="AC186" s="1369"/>
      <c r="AD186" s="1370"/>
      <c r="AE186" s="1370"/>
      <c r="AF186" s="1370"/>
      <c r="AG186" s="1370"/>
    </row>
    <row r="187" spans="1:33" ht="12.75" hidden="1" customHeight="1" outlineLevel="1">
      <c r="A187" s="1366">
        <v>3.43</v>
      </c>
      <c r="B187" s="1366">
        <v>3.35</v>
      </c>
      <c r="C187" s="1366">
        <v>3.35</v>
      </c>
      <c r="D187" s="1366">
        <v>190</v>
      </c>
      <c r="E187" s="1366">
        <v>3</v>
      </c>
      <c r="F187" s="1367" t="s">
        <v>2586</v>
      </c>
      <c r="G187" s="1367" t="s">
        <v>2143</v>
      </c>
      <c r="H187" s="1368" t="s">
        <v>2093</v>
      </c>
      <c r="I187" s="1368"/>
      <c r="J187" s="1367" t="s">
        <v>2138</v>
      </c>
      <c r="K187" s="1367" t="s">
        <v>2587</v>
      </c>
      <c r="L187" s="1367"/>
      <c r="M187" s="1367" t="s">
        <v>2584</v>
      </c>
      <c r="N187" s="1367"/>
      <c r="O187" s="1367"/>
      <c r="P187" s="1367"/>
      <c r="Q187" s="1369"/>
      <c r="R187" s="1369"/>
      <c r="S187" s="1369"/>
      <c r="T187" s="1369"/>
      <c r="U187" s="1369"/>
      <c r="V187" s="1369"/>
      <c r="W187" s="1369"/>
      <c r="X187" s="1369"/>
      <c r="Y187" s="1369"/>
      <c r="Z187" s="1369"/>
      <c r="AA187" s="1369"/>
      <c r="AB187" s="1369"/>
      <c r="AC187" s="1369"/>
      <c r="AD187" s="1370"/>
      <c r="AE187" s="1370"/>
      <c r="AF187" s="1370"/>
      <c r="AG187" s="1370"/>
    </row>
    <row r="188" spans="1:33" ht="12.75" hidden="1" customHeight="1" outlineLevel="1">
      <c r="A188" s="1366">
        <v>3.44</v>
      </c>
      <c r="B188" s="1366" t="s">
        <v>2588</v>
      </c>
      <c r="C188" s="1366" t="s">
        <v>2588</v>
      </c>
      <c r="D188" s="1366">
        <v>191</v>
      </c>
      <c r="E188" s="1366">
        <v>3</v>
      </c>
      <c r="F188" s="1367" t="s">
        <v>2589</v>
      </c>
      <c r="G188" s="1367" t="s">
        <v>2189</v>
      </c>
      <c r="H188" s="1368" t="s">
        <v>2093</v>
      </c>
      <c r="I188" s="1368"/>
      <c r="J188" s="1367" t="s">
        <v>2138</v>
      </c>
      <c r="K188" s="1367" t="s">
        <v>2590</v>
      </c>
      <c r="L188" s="1367"/>
      <c r="M188" s="1367" t="s">
        <v>2591</v>
      </c>
      <c r="N188" s="1367"/>
      <c r="O188" s="1367"/>
      <c r="P188" s="1367"/>
      <c r="Q188" s="1369"/>
      <c r="R188" s="1369"/>
      <c r="S188" s="1369"/>
      <c r="T188" s="1369"/>
      <c r="U188" s="1369"/>
      <c r="V188" s="1369"/>
      <c r="W188" s="1369"/>
      <c r="X188" s="1369"/>
      <c r="Y188" s="1369"/>
      <c r="Z188" s="1369"/>
      <c r="AA188" s="1369"/>
      <c r="AB188" s="1369"/>
      <c r="AC188" s="1369"/>
      <c r="AD188" s="1370"/>
      <c r="AE188" s="1370"/>
      <c r="AF188" s="1370"/>
      <c r="AG188" s="1370"/>
    </row>
    <row r="189" spans="1:33" ht="12.75" hidden="1" customHeight="1" outlineLevel="1">
      <c r="A189" s="1366">
        <v>3.45</v>
      </c>
      <c r="B189" s="1365"/>
      <c r="C189" s="1365"/>
      <c r="D189" s="1366"/>
      <c r="E189" s="1366">
        <v>3</v>
      </c>
      <c r="F189" s="1367" t="s">
        <v>2592</v>
      </c>
      <c r="G189" s="1367" t="s">
        <v>2143</v>
      </c>
      <c r="H189" s="1368" t="s">
        <v>2093</v>
      </c>
      <c r="I189" s="1368"/>
      <c r="J189" s="1367"/>
      <c r="K189" s="1367" t="s">
        <v>2593</v>
      </c>
      <c r="L189" s="1378">
        <f>A117</f>
        <v>2.81</v>
      </c>
      <c r="M189" s="1367" t="s">
        <v>2404</v>
      </c>
      <c r="N189" s="1367"/>
      <c r="O189" s="1367"/>
      <c r="P189" s="1367"/>
      <c r="Q189" s="1369"/>
      <c r="R189" s="1369"/>
      <c r="S189" s="1369"/>
      <c r="T189" s="1369"/>
      <c r="U189" s="1369"/>
      <c r="V189" s="1369"/>
      <c r="W189" s="1369"/>
      <c r="X189" s="1369"/>
      <c r="Y189" s="1369"/>
      <c r="Z189" s="1369"/>
      <c r="AA189" s="1369"/>
      <c r="AB189" s="1369"/>
      <c r="AC189" s="1369"/>
      <c r="AD189" s="1370"/>
      <c r="AE189" s="1370"/>
      <c r="AF189" s="1370"/>
      <c r="AG189" s="1370"/>
    </row>
    <row r="190" spans="1:33" ht="12.75" hidden="1" customHeight="1" outlineLevel="1">
      <c r="A190" s="1365">
        <v>3.46</v>
      </c>
      <c r="B190" s="1365"/>
      <c r="C190" s="1365"/>
      <c r="D190" s="1366"/>
      <c r="E190" s="1366">
        <v>3</v>
      </c>
      <c r="F190" s="1367" t="s">
        <v>2594</v>
      </c>
      <c r="G190" s="1367" t="s">
        <v>2143</v>
      </c>
      <c r="H190" s="1368" t="s">
        <v>2093</v>
      </c>
      <c r="I190" s="1368"/>
      <c r="J190" s="1367"/>
      <c r="K190" s="1367" t="s">
        <v>2595</v>
      </c>
      <c r="L190" s="1378">
        <f>A115</f>
        <v>2.79</v>
      </c>
      <c r="M190" s="1367" t="s">
        <v>2596</v>
      </c>
      <c r="N190" s="1367"/>
      <c r="O190" s="1367" t="s">
        <v>2597</v>
      </c>
      <c r="P190" s="1367"/>
      <c r="Q190" s="1369"/>
      <c r="R190" s="1369"/>
      <c r="S190" s="1369"/>
      <c r="T190" s="1369"/>
      <c r="U190" s="1369"/>
      <c r="V190" s="1369"/>
      <c r="W190" s="1369"/>
      <c r="X190" s="1369"/>
      <c r="Y190" s="1369"/>
      <c r="Z190" s="1369"/>
      <c r="AA190" s="1369"/>
      <c r="AB190" s="1369"/>
      <c r="AC190" s="1369"/>
      <c r="AD190" s="1370"/>
      <c r="AE190" s="1370"/>
      <c r="AF190" s="1370"/>
      <c r="AG190" s="1370"/>
    </row>
    <row r="191" spans="1:33" ht="12.75" hidden="1" customHeight="1" outlineLevel="1">
      <c r="A191" s="1365">
        <v>3.47</v>
      </c>
      <c r="B191" s="1365">
        <v>3.2</v>
      </c>
      <c r="C191" s="1365">
        <v>3.2</v>
      </c>
      <c r="D191" s="1366">
        <v>176</v>
      </c>
      <c r="E191" s="1366">
        <v>3</v>
      </c>
      <c r="F191" s="1367" t="s">
        <v>2236</v>
      </c>
      <c r="G191" s="1367" t="s">
        <v>2143</v>
      </c>
      <c r="H191" s="1368" t="s">
        <v>2093</v>
      </c>
      <c r="I191" s="1368"/>
      <c r="J191" s="1367" t="s">
        <v>2138</v>
      </c>
      <c r="K191" s="1367" t="s">
        <v>2598</v>
      </c>
      <c r="L191" s="1367"/>
      <c r="M191" s="1367"/>
      <c r="N191" s="1367"/>
      <c r="O191" s="1367"/>
      <c r="P191" s="1367"/>
      <c r="Q191" s="1369"/>
      <c r="R191" s="1369"/>
      <c r="S191" s="1369"/>
      <c r="T191" s="1369"/>
      <c r="U191" s="1369"/>
      <c r="V191" s="1369"/>
      <c r="W191" s="1369"/>
      <c r="X191" s="1369"/>
      <c r="Y191" s="1369"/>
      <c r="Z191" s="1369"/>
      <c r="AA191" s="1369"/>
      <c r="AB191" s="1369"/>
      <c r="AC191" s="1369"/>
      <c r="AD191" s="1370"/>
      <c r="AE191" s="1370"/>
      <c r="AF191" s="1370"/>
      <c r="AG191" s="1370"/>
    </row>
    <row r="192" spans="1:33" ht="12.75" hidden="1" customHeight="1" outlineLevel="1">
      <c r="A192" s="1365">
        <v>3.48</v>
      </c>
      <c r="B192" s="1366">
        <v>3.21</v>
      </c>
      <c r="C192" s="1366">
        <v>3.21</v>
      </c>
      <c r="D192" s="1366">
        <v>177</v>
      </c>
      <c r="E192" s="1366">
        <v>3</v>
      </c>
      <c r="F192" s="1367" t="s">
        <v>2599</v>
      </c>
      <c r="G192" s="1367" t="s">
        <v>2143</v>
      </c>
      <c r="H192" s="1368" t="s">
        <v>2093</v>
      </c>
      <c r="I192" s="1368"/>
      <c r="J192" s="1367" t="s">
        <v>2138</v>
      </c>
      <c r="K192" s="1367" t="s">
        <v>2600</v>
      </c>
      <c r="L192" s="1367"/>
      <c r="M192" s="1367"/>
      <c r="N192" s="1367"/>
      <c r="O192" s="1367"/>
      <c r="P192" s="1367"/>
      <c r="Q192" s="1369"/>
      <c r="R192" s="1369"/>
      <c r="S192" s="1369"/>
      <c r="T192" s="1369"/>
      <c r="U192" s="1369"/>
      <c r="V192" s="1369"/>
      <c r="W192" s="1369"/>
      <c r="X192" s="1369"/>
      <c r="Y192" s="1369"/>
      <c r="Z192" s="1369"/>
      <c r="AA192" s="1369"/>
      <c r="AB192" s="1369"/>
      <c r="AC192" s="1369"/>
      <c r="AD192" s="1370"/>
      <c r="AE192" s="1370"/>
      <c r="AF192" s="1370"/>
      <c r="AG192" s="1370"/>
    </row>
    <row r="193" spans="1:33" ht="12.75" hidden="1" customHeight="1" outlineLevel="1">
      <c r="A193" s="1366">
        <v>3.49</v>
      </c>
      <c r="B193" s="1366">
        <v>3.19</v>
      </c>
      <c r="C193" s="1366">
        <v>3.19</v>
      </c>
      <c r="D193" s="1366"/>
      <c r="E193" s="1366">
        <v>3</v>
      </c>
      <c r="F193" s="1367" t="s">
        <v>2601</v>
      </c>
      <c r="G193" s="1367" t="s">
        <v>2143</v>
      </c>
      <c r="H193" s="1368" t="s">
        <v>2093</v>
      </c>
      <c r="I193" s="1368"/>
      <c r="J193" s="1367" t="s">
        <v>2138</v>
      </c>
      <c r="K193" s="1367" t="s">
        <v>2602</v>
      </c>
      <c r="L193" s="1367">
        <f>A119</f>
        <v>2.83</v>
      </c>
      <c r="M193" s="1367" t="s">
        <v>2603</v>
      </c>
      <c r="N193" s="1367"/>
      <c r="O193" s="1367" t="s">
        <v>2604</v>
      </c>
      <c r="P193" s="1367"/>
      <c r="Q193" s="1369"/>
      <c r="R193" s="1369"/>
      <c r="S193" s="1369"/>
      <c r="T193" s="1369"/>
      <c r="U193" s="1369"/>
      <c r="V193" s="1369"/>
      <c r="W193" s="1369"/>
      <c r="X193" s="1369"/>
      <c r="Y193" s="1369"/>
      <c r="Z193" s="1369"/>
      <c r="AA193" s="1369"/>
      <c r="AB193" s="1369"/>
      <c r="AC193" s="1369"/>
      <c r="AD193" s="1370"/>
      <c r="AE193" s="1370"/>
      <c r="AF193" s="1370"/>
      <c r="AG193" s="1370"/>
    </row>
    <row r="194" spans="1:33" ht="12.75" hidden="1" customHeight="1" outlineLevel="1">
      <c r="A194" s="1366">
        <v>3.5</v>
      </c>
      <c r="B194" s="1366">
        <v>3.15</v>
      </c>
      <c r="C194" s="1366">
        <v>3.15</v>
      </c>
      <c r="D194" s="1366">
        <v>172</v>
      </c>
      <c r="E194" s="1366">
        <v>3</v>
      </c>
      <c r="F194" s="1367" t="s">
        <v>2605</v>
      </c>
      <c r="G194" s="1367" t="s">
        <v>2143</v>
      </c>
      <c r="H194" s="1368" t="s">
        <v>2093</v>
      </c>
      <c r="I194" s="1368"/>
      <c r="J194" s="1367" t="s">
        <v>2138</v>
      </c>
      <c r="K194" s="1367" t="s">
        <v>2593</v>
      </c>
      <c r="L194" s="1367"/>
      <c r="M194" s="1367" t="s">
        <v>2606</v>
      </c>
      <c r="N194" s="1367"/>
      <c r="O194" s="1376" t="s">
        <v>2607</v>
      </c>
      <c r="P194" s="1367"/>
      <c r="Q194" s="1369"/>
      <c r="R194" s="1369"/>
      <c r="S194" s="1369"/>
      <c r="T194" s="1369"/>
      <c r="U194" s="1369"/>
      <c r="V194" s="1369"/>
      <c r="W194" s="1369"/>
      <c r="X194" s="1369"/>
      <c r="Y194" s="1369"/>
      <c r="Z194" s="1369"/>
      <c r="AA194" s="1369"/>
      <c r="AB194" s="1369"/>
      <c r="AC194" s="1369"/>
      <c r="AD194" s="1370"/>
      <c r="AE194" s="1370"/>
      <c r="AF194" s="1370"/>
      <c r="AG194" s="1370"/>
    </row>
    <row r="195" spans="1:33" ht="12.75" hidden="1" customHeight="1" outlineLevel="1">
      <c r="A195" s="1366">
        <v>3.51</v>
      </c>
      <c r="B195" s="1366">
        <v>3.16</v>
      </c>
      <c r="C195" s="1366">
        <v>3.16</v>
      </c>
      <c r="D195" s="1366">
        <v>173</v>
      </c>
      <c r="E195" s="1366">
        <v>3</v>
      </c>
      <c r="F195" s="1367" t="s">
        <v>2608</v>
      </c>
      <c r="G195" s="1367" t="s">
        <v>2143</v>
      </c>
      <c r="H195" s="1368" t="s">
        <v>2093</v>
      </c>
      <c r="I195" s="1368"/>
      <c r="J195" s="1367" t="s">
        <v>2138</v>
      </c>
      <c r="K195" s="1367" t="s">
        <v>2593</v>
      </c>
      <c r="L195" s="1367"/>
      <c r="M195" s="1367" t="s">
        <v>2609</v>
      </c>
      <c r="N195" s="1367"/>
      <c r="O195" s="1376" t="s">
        <v>2610</v>
      </c>
      <c r="P195" s="1367"/>
      <c r="Q195" s="1369"/>
      <c r="R195" s="1369"/>
      <c r="S195" s="1369"/>
      <c r="T195" s="1369"/>
      <c r="U195" s="1369"/>
      <c r="V195" s="1369"/>
      <c r="W195" s="1369"/>
      <c r="X195" s="1369"/>
      <c r="Y195" s="1369"/>
      <c r="Z195" s="1369"/>
      <c r="AA195" s="1369"/>
      <c r="AB195" s="1369"/>
      <c r="AC195" s="1369"/>
      <c r="AD195" s="1370"/>
      <c r="AE195" s="1370"/>
      <c r="AF195" s="1370"/>
      <c r="AG195" s="1370"/>
    </row>
    <row r="196" spans="1:33" ht="12.75" hidden="1" customHeight="1" outlineLevel="1">
      <c r="A196" s="1366">
        <v>3.52</v>
      </c>
      <c r="B196" s="1366">
        <v>3.17</v>
      </c>
      <c r="C196" s="1366">
        <v>3.17</v>
      </c>
      <c r="D196" s="1366">
        <v>174</v>
      </c>
      <c r="E196" s="1366">
        <v>3</v>
      </c>
      <c r="F196" s="1367" t="s">
        <v>2611</v>
      </c>
      <c r="G196" s="1367" t="s">
        <v>2143</v>
      </c>
      <c r="H196" s="1368" t="s">
        <v>2093</v>
      </c>
      <c r="I196" s="1368"/>
      <c r="J196" s="1367" t="s">
        <v>2138</v>
      </c>
      <c r="K196" s="1367" t="s">
        <v>2593</v>
      </c>
      <c r="L196" s="1367"/>
      <c r="M196" s="1367" t="s">
        <v>2612</v>
      </c>
      <c r="N196" s="1367"/>
      <c r="O196" s="1367" t="s">
        <v>2613</v>
      </c>
      <c r="P196" s="1367"/>
      <c r="Q196" s="1369"/>
      <c r="R196" s="1369"/>
      <c r="S196" s="1369"/>
      <c r="T196" s="1369"/>
      <c r="U196" s="1369"/>
      <c r="V196" s="1369"/>
      <c r="W196" s="1369"/>
      <c r="X196" s="1369"/>
      <c r="Y196" s="1369"/>
      <c r="Z196" s="1369"/>
      <c r="AA196" s="1369"/>
      <c r="AB196" s="1369"/>
      <c r="AC196" s="1369"/>
      <c r="AD196" s="1370"/>
      <c r="AE196" s="1370"/>
      <c r="AF196" s="1370"/>
      <c r="AG196" s="1370"/>
    </row>
    <row r="197" spans="1:33" ht="12.75" hidden="1" customHeight="1" outlineLevel="1">
      <c r="A197" s="1366">
        <v>3.53</v>
      </c>
      <c r="B197" s="1366">
        <v>3.36</v>
      </c>
      <c r="C197" s="1366">
        <v>3.36</v>
      </c>
      <c r="D197" s="1366">
        <v>192</v>
      </c>
      <c r="E197" s="1384">
        <v>2</v>
      </c>
      <c r="F197" s="1342" t="s">
        <v>2614</v>
      </c>
      <c r="G197" s="1342" t="s">
        <v>2189</v>
      </c>
      <c r="H197" s="1385" t="s">
        <v>2093</v>
      </c>
      <c r="I197" s="1385"/>
      <c r="J197" s="1367" t="s">
        <v>2138</v>
      </c>
      <c r="K197" s="1367" t="s">
        <v>2615</v>
      </c>
      <c r="L197" s="1367">
        <f>A92</f>
        <v>2.56</v>
      </c>
      <c r="M197" s="1367">
        <v>4.5999999999999996</v>
      </c>
      <c r="N197" s="1367">
        <v>24</v>
      </c>
      <c r="O197" s="1388" t="s">
        <v>2616</v>
      </c>
      <c r="P197" s="1367"/>
      <c r="Q197" s="1369"/>
      <c r="R197" s="1369"/>
      <c r="S197" s="1369"/>
      <c r="T197" s="1369"/>
      <c r="U197" s="1369"/>
      <c r="V197" s="1369"/>
      <c r="W197" s="1369"/>
      <c r="X197" s="1369"/>
      <c r="Y197" s="1369"/>
      <c r="Z197" s="1369"/>
      <c r="AA197" s="1369"/>
      <c r="AB197" s="1369"/>
      <c r="AC197" s="1369"/>
      <c r="AD197" s="1370"/>
      <c r="AE197" s="1370"/>
      <c r="AF197" s="1370"/>
      <c r="AG197" s="1370"/>
    </row>
    <row r="198" spans="1:33" ht="12.75" hidden="1" customHeight="1" outlineLevel="1">
      <c r="A198" s="1366">
        <v>3.54</v>
      </c>
      <c r="B198" s="1366">
        <v>3.37</v>
      </c>
      <c r="C198" s="1366">
        <v>3.37</v>
      </c>
      <c r="D198" s="1366">
        <v>193</v>
      </c>
      <c r="E198" s="1366">
        <v>3</v>
      </c>
      <c r="F198" s="1367" t="s">
        <v>2617</v>
      </c>
      <c r="G198" s="1367" t="s">
        <v>2189</v>
      </c>
      <c r="H198" s="1368" t="s">
        <v>2093</v>
      </c>
      <c r="I198" s="1368"/>
      <c r="J198" s="1367" t="s">
        <v>2138</v>
      </c>
      <c r="K198" s="1367" t="s">
        <v>2618</v>
      </c>
      <c r="L198" s="1367"/>
      <c r="M198" s="1367" t="s">
        <v>2591</v>
      </c>
      <c r="N198" s="1367"/>
      <c r="O198" s="1367"/>
      <c r="P198" s="1367"/>
      <c r="Q198" s="1369"/>
      <c r="R198" s="1369"/>
      <c r="S198" s="1369"/>
      <c r="T198" s="1369"/>
      <c r="U198" s="1369"/>
      <c r="V198" s="1369"/>
      <c r="W198" s="1369"/>
      <c r="X198" s="1369"/>
      <c r="Y198" s="1369"/>
      <c r="Z198" s="1369"/>
      <c r="AA198" s="1369"/>
      <c r="AB198" s="1369"/>
      <c r="AC198" s="1369"/>
      <c r="AD198" s="1370"/>
      <c r="AE198" s="1370"/>
      <c r="AF198" s="1370"/>
      <c r="AG198" s="1370"/>
    </row>
    <row r="199" spans="1:33" ht="12.75" hidden="1" customHeight="1" outlineLevel="1">
      <c r="A199" s="1366">
        <v>3.55</v>
      </c>
      <c r="B199" s="1366">
        <v>3.38</v>
      </c>
      <c r="C199" s="1366">
        <v>3.38</v>
      </c>
      <c r="D199" s="1366">
        <v>194</v>
      </c>
      <c r="E199" s="1366">
        <v>3</v>
      </c>
      <c r="F199" s="1367" t="s">
        <v>2619</v>
      </c>
      <c r="G199" s="1367" t="s">
        <v>2189</v>
      </c>
      <c r="H199" s="1368" t="s">
        <v>2093</v>
      </c>
      <c r="I199" s="1368"/>
      <c r="J199" s="1367" t="s">
        <v>2138</v>
      </c>
      <c r="K199" s="1367" t="s">
        <v>2620</v>
      </c>
      <c r="L199" s="1367"/>
      <c r="M199" s="1367" t="s">
        <v>2591</v>
      </c>
      <c r="N199" s="1367"/>
      <c r="O199" s="1367"/>
      <c r="P199" s="1367"/>
      <c r="Q199" s="1369"/>
      <c r="R199" s="1369"/>
      <c r="S199" s="1369"/>
      <c r="T199" s="1369"/>
      <c r="U199" s="1369"/>
      <c r="V199" s="1369"/>
      <c r="W199" s="1369"/>
      <c r="X199" s="1369"/>
      <c r="Y199" s="1369"/>
      <c r="Z199" s="1369"/>
      <c r="AA199" s="1369"/>
      <c r="AB199" s="1369"/>
      <c r="AC199" s="1369"/>
      <c r="AD199" s="1370"/>
      <c r="AE199" s="1370"/>
      <c r="AF199" s="1370"/>
      <c r="AG199" s="1370"/>
    </row>
    <row r="200" spans="1:33" ht="12.75" hidden="1" customHeight="1" outlineLevel="1">
      <c r="A200" s="1366">
        <v>3.56</v>
      </c>
      <c r="B200" s="1366">
        <v>3.39</v>
      </c>
      <c r="C200" s="1366">
        <v>3.39</v>
      </c>
      <c r="D200" s="1366">
        <v>195</v>
      </c>
      <c r="E200" s="1366">
        <v>3</v>
      </c>
      <c r="F200" s="1367" t="s">
        <v>2621</v>
      </c>
      <c r="G200" s="1367" t="s">
        <v>2143</v>
      </c>
      <c r="H200" s="1368" t="s">
        <v>2093</v>
      </c>
      <c r="I200" s="1368"/>
      <c r="J200" s="1367" t="s">
        <v>2138</v>
      </c>
      <c r="K200" s="1367" t="s">
        <v>2622</v>
      </c>
      <c r="L200" s="1367"/>
      <c r="M200" s="1367" t="s">
        <v>2591</v>
      </c>
      <c r="N200" s="1367"/>
      <c r="O200" s="1367"/>
      <c r="P200" s="1367"/>
      <c r="Q200" s="1369"/>
      <c r="R200" s="1369"/>
      <c r="S200" s="1369"/>
      <c r="T200" s="1369"/>
      <c r="U200" s="1369"/>
      <c r="V200" s="1369"/>
      <c r="W200" s="1369"/>
      <c r="X200" s="1369"/>
      <c r="Y200" s="1369"/>
      <c r="Z200" s="1369"/>
      <c r="AA200" s="1369"/>
      <c r="AB200" s="1369"/>
      <c r="AC200" s="1369"/>
      <c r="AD200" s="1370"/>
      <c r="AE200" s="1370"/>
      <c r="AF200" s="1370"/>
      <c r="AG200" s="1370"/>
    </row>
    <row r="201" spans="1:33" ht="12.75" hidden="1" customHeight="1" outlineLevel="1">
      <c r="A201" s="1366">
        <v>3.57</v>
      </c>
      <c r="B201" s="1365">
        <v>3.4</v>
      </c>
      <c r="C201" s="1365">
        <v>3.4</v>
      </c>
      <c r="D201" s="1366">
        <v>196</v>
      </c>
      <c r="E201" s="1384">
        <v>2</v>
      </c>
      <c r="F201" s="1342" t="s">
        <v>2623</v>
      </c>
      <c r="G201" s="1342" t="s">
        <v>2189</v>
      </c>
      <c r="H201" s="1385"/>
      <c r="I201" s="1385"/>
      <c r="J201" s="1367" t="s">
        <v>2624</v>
      </c>
      <c r="K201" s="1367" t="s">
        <v>2625</v>
      </c>
      <c r="L201" s="1367"/>
      <c r="M201" s="1367">
        <v>4.4000000000000004</v>
      </c>
      <c r="N201" s="1367">
        <v>21</v>
      </c>
      <c r="O201" s="1388" t="s">
        <v>2626</v>
      </c>
      <c r="P201" s="1367"/>
      <c r="Q201" s="1369"/>
      <c r="R201" s="1369"/>
      <c r="S201" s="1369"/>
      <c r="T201" s="1369"/>
      <c r="U201" s="1369"/>
      <c r="V201" s="1369"/>
      <c r="W201" s="1369"/>
      <c r="X201" s="1369"/>
      <c r="Y201" s="1369"/>
      <c r="Z201" s="1369"/>
      <c r="AA201" s="1369"/>
      <c r="AB201" s="1369"/>
      <c r="AC201" s="1369"/>
      <c r="AD201" s="1370"/>
      <c r="AE201" s="1370"/>
      <c r="AF201" s="1370"/>
      <c r="AG201" s="1370"/>
    </row>
    <row r="202" spans="1:33" ht="12.75" customHeight="1" outlineLevel="1">
      <c r="A202" s="1365">
        <v>3.58</v>
      </c>
      <c r="B202" s="1366">
        <v>3.41</v>
      </c>
      <c r="C202" s="1366">
        <v>3.41</v>
      </c>
      <c r="D202" s="1366">
        <v>197</v>
      </c>
      <c r="E202" s="1366">
        <v>3</v>
      </c>
      <c r="F202" s="1367" t="s">
        <v>2627</v>
      </c>
      <c r="G202" s="1367" t="s">
        <v>2189</v>
      </c>
      <c r="H202" s="1368" t="s">
        <v>2144</v>
      </c>
      <c r="I202" s="1368"/>
      <c r="J202" s="1367" t="s">
        <v>2624</v>
      </c>
      <c r="K202" s="1367" t="s">
        <v>2628</v>
      </c>
      <c r="L202" s="1367"/>
      <c r="M202" s="1367" t="s">
        <v>2629</v>
      </c>
      <c r="N202" s="1367">
        <v>21.2</v>
      </c>
      <c r="O202" s="1367" t="s">
        <v>2630</v>
      </c>
      <c r="P202" s="1367"/>
      <c r="Q202" s="1369"/>
      <c r="R202" s="1369"/>
      <c r="S202" s="1369"/>
      <c r="T202" s="1369"/>
      <c r="U202" s="1369"/>
      <c r="V202" s="1369"/>
      <c r="W202" s="1369"/>
      <c r="X202" s="1369"/>
      <c r="Y202" s="1369"/>
      <c r="Z202" s="1369"/>
      <c r="AA202" s="1369"/>
      <c r="AB202" s="1369"/>
      <c r="AC202" s="1369"/>
      <c r="AD202" s="1370"/>
      <c r="AE202" s="1370"/>
      <c r="AF202" s="1370"/>
      <c r="AG202" s="1370"/>
    </row>
    <row r="203" spans="1:33" ht="12.75" hidden="1" customHeight="1" outlineLevel="1">
      <c r="A203" s="1366">
        <v>3.59</v>
      </c>
      <c r="B203" s="1366">
        <v>3.42</v>
      </c>
      <c r="C203" s="1366">
        <v>3.42</v>
      </c>
      <c r="D203" s="1366"/>
      <c r="E203" s="1366">
        <v>3</v>
      </c>
      <c r="F203" s="1367" t="s">
        <v>2631</v>
      </c>
      <c r="G203" s="1367" t="s">
        <v>2143</v>
      </c>
      <c r="H203" s="1368" t="s">
        <v>2093</v>
      </c>
      <c r="I203" s="1368"/>
      <c r="J203" s="1367" t="s">
        <v>2624</v>
      </c>
      <c r="K203" s="1367" t="s">
        <v>2632</v>
      </c>
      <c r="L203" s="1367"/>
      <c r="M203" s="1367"/>
      <c r="N203" s="1367"/>
      <c r="O203" s="1367"/>
      <c r="P203" s="1367"/>
      <c r="Q203" s="1369"/>
      <c r="R203" s="1369"/>
      <c r="S203" s="1369"/>
      <c r="T203" s="1369"/>
      <c r="U203" s="1369"/>
      <c r="V203" s="1369"/>
      <c r="W203" s="1369"/>
      <c r="X203" s="1369"/>
      <c r="Y203" s="1369"/>
      <c r="Z203" s="1369"/>
      <c r="AA203" s="1369"/>
      <c r="AB203" s="1369"/>
      <c r="AC203" s="1369"/>
      <c r="AD203" s="1370"/>
      <c r="AE203" s="1370"/>
      <c r="AF203" s="1370"/>
      <c r="AG203" s="1370"/>
    </row>
    <row r="204" spans="1:33" ht="12.75" hidden="1" customHeight="1" outlineLevel="1">
      <c r="A204" s="1366">
        <v>3.6</v>
      </c>
      <c r="B204" s="1366">
        <v>3.43</v>
      </c>
      <c r="C204" s="1366">
        <v>3.43</v>
      </c>
      <c r="D204" s="1366"/>
      <c r="E204" s="1366">
        <v>3</v>
      </c>
      <c r="F204" s="1367" t="s">
        <v>2633</v>
      </c>
      <c r="G204" s="1367" t="s">
        <v>2143</v>
      </c>
      <c r="H204" s="1368" t="s">
        <v>2093</v>
      </c>
      <c r="I204" s="1368"/>
      <c r="J204" s="1367" t="s">
        <v>2624</v>
      </c>
      <c r="K204" s="1367"/>
      <c r="L204" s="1367"/>
      <c r="M204" s="1367"/>
      <c r="N204" s="1367"/>
      <c r="O204" s="1367"/>
      <c r="P204" s="1367"/>
      <c r="Q204" s="1369"/>
      <c r="R204" s="1369"/>
      <c r="S204" s="1369"/>
      <c r="T204" s="1369"/>
      <c r="U204" s="1369"/>
      <c r="V204" s="1369"/>
      <c r="W204" s="1369"/>
      <c r="X204" s="1369"/>
      <c r="Y204" s="1369"/>
      <c r="Z204" s="1369"/>
      <c r="AA204" s="1369"/>
      <c r="AB204" s="1369"/>
      <c r="AC204" s="1369"/>
      <c r="AD204" s="1370"/>
      <c r="AE204" s="1370"/>
      <c r="AF204" s="1370"/>
      <c r="AG204" s="1370"/>
    </row>
    <row r="205" spans="1:33" ht="12.75" hidden="1" customHeight="1" outlineLevel="1">
      <c r="A205" s="1366">
        <v>3.61</v>
      </c>
      <c r="B205" s="1366">
        <v>3.44</v>
      </c>
      <c r="C205" s="1366">
        <v>3.44</v>
      </c>
      <c r="D205" s="1366">
        <v>198</v>
      </c>
      <c r="E205" s="1366">
        <v>3</v>
      </c>
      <c r="F205" s="1367" t="s">
        <v>2634</v>
      </c>
      <c r="G205" s="1367" t="s">
        <v>2189</v>
      </c>
      <c r="H205" s="1368" t="s">
        <v>2093</v>
      </c>
      <c r="I205" s="1368"/>
      <c r="J205" s="1367" t="s">
        <v>2624</v>
      </c>
      <c r="K205" s="1367" t="s">
        <v>2635</v>
      </c>
      <c r="L205" s="1367"/>
      <c r="M205" s="1367" t="s">
        <v>2636</v>
      </c>
      <c r="N205" s="1367"/>
      <c r="O205" s="1367" t="s">
        <v>2637</v>
      </c>
      <c r="P205" s="1367"/>
      <c r="Q205" s="1369"/>
      <c r="R205" s="1369"/>
      <c r="S205" s="1369"/>
      <c r="T205" s="1369"/>
      <c r="U205" s="1369"/>
      <c r="V205" s="1369"/>
      <c r="W205" s="1369"/>
      <c r="X205" s="1369"/>
      <c r="Y205" s="1369"/>
      <c r="Z205" s="1369"/>
      <c r="AA205" s="1369"/>
      <c r="AB205" s="1369"/>
      <c r="AC205" s="1369"/>
      <c r="AD205" s="1370"/>
      <c r="AE205" s="1370"/>
      <c r="AF205" s="1370"/>
      <c r="AG205" s="1370"/>
    </row>
    <row r="206" spans="1:33" ht="12.75" hidden="1" customHeight="1" outlineLevel="1">
      <c r="A206" s="1366">
        <v>3.62</v>
      </c>
      <c r="B206" s="1366"/>
      <c r="C206" s="1366"/>
      <c r="D206" s="1366"/>
      <c r="E206" s="1366">
        <v>3</v>
      </c>
      <c r="F206" s="1367" t="s">
        <v>2638</v>
      </c>
      <c r="G206" s="1367" t="s">
        <v>2143</v>
      </c>
      <c r="H206" s="1368" t="s">
        <v>2093</v>
      </c>
      <c r="I206" s="1368"/>
      <c r="J206" s="1367" t="s">
        <v>2624</v>
      </c>
      <c r="K206" s="1367"/>
      <c r="L206" s="1378">
        <f>A109</f>
        <v>2.73</v>
      </c>
      <c r="M206" s="1367"/>
      <c r="N206" s="1367"/>
      <c r="O206" s="1367"/>
      <c r="P206" s="1367"/>
      <c r="Q206" s="1369"/>
      <c r="R206" s="1369"/>
      <c r="S206" s="1369"/>
      <c r="T206" s="1369"/>
      <c r="U206" s="1369"/>
      <c r="V206" s="1369"/>
      <c r="W206" s="1369"/>
      <c r="X206" s="1369"/>
      <c r="Y206" s="1369"/>
      <c r="Z206" s="1369"/>
      <c r="AA206" s="1369"/>
      <c r="AB206" s="1369"/>
      <c r="AC206" s="1369"/>
      <c r="AD206" s="1370"/>
      <c r="AE206" s="1370"/>
      <c r="AF206" s="1370"/>
      <c r="AG206" s="1370"/>
    </row>
    <row r="207" spans="1:33" ht="12.75" hidden="1" customHeight="1" outlineLevel="1">
      <c r="A207" s="1366">
        <v>3.63</v>
      </c>
      <c r="B207" s="1366"/>
      <c r="C207" s="1366"/>
      <c r="D207" s="1366"/>
      <c r="E207" s="1366">
        <v>3</v>
      </c>
      <c r="F207" s="1367" t="s">
        <v>2639</v>
      </c>
      <c r="G207" s="1367" t="s">
        <v>2143</v>
      </c>
      <c r="H207" s="1368" t="s">
        <v>2093</v>
      </c>
      <c r="I207" s="1368"/>
      <c r="J207" s="1367" t="s">
        <v>2624</v>
      </c>
      <c r="K207" s="1367"/>
      <c r="L207" s="1367">
        <f>A95</f>
        <v>2.59</v>
      </c>
      <c r="M207" s="1367"/>
      <c r="N207" s="1367"/>
      <c r="O207" s="1367"/>
      <c r="P207" s="1367"/>
      <c r="Q207" s="1369"/>
      <c r="R207" s="1369"/>
      <c r="S207" s="1369"/>
      <c r="T207" s="1369"/>
      <c r="U207" s="1369"/>
      <c r="V207" s="1369"/>
      <c r="W207" s="1369"/>
      <c r="X207" s="1369"/>
      <c r="Y207" s="1369"/>
      <c r="Z207" s="1369"/>
      <c r="AA207" s="1369"/>
      <c r="AB207" s="1369"/>
      <c r="AC207" s="1369"/>
      <c r="AD207" s="1370"/>
      <c r="AE207" s="1370"/>
      <c r="AF207" s="1370"/>
      <c r="AG207" s="1370"/>
    </row>
    <row r="208" spans="1:33" ht="12.75" hidden="1" customHeight="1" outlineLevel="1">
      <c r="A208" s="1366">
        <v>3.64</v>
      </c>
      <c r="B208" s="1366"/>
      <c r="C208" s="1366"/>
      <c r="D208" s="1366"/>
      <c r="E208" s="1366">
        <v>3</v>
      </c>
      <c r="F208" s="1367" t="s">
        <v>2640</v>
      </c>
      <c r="G208" s="1367" t="s">
        <v>2143</v>
      </c>
      <c r="H208" s="1368" t="s">
        <v>2093</v>
      </c>
      <c r="I208" s="1368"/>
      <c r="J208" s="1367" t="s">
        <v>2624</v>
      </c>
      <c r="K208" s="1367"/>
      <c r="L208" s="1367">
        <f>A70</f>
        <v>2.34</v>
      </c>
      <c r="M208" s="1367"/>
      <c r="N208" s="1367"/>
      <c r="O208" s="1367"/>
      <c r="P208" s="1367"/>
      <c r="Q208" s="1369"/>
      <c r="R208" s="1369"/>
      <c r="S208" s="1369"/>
      <c r="T208" s="1369"/>
      <c r="U208" s="1369"/>
      <c r="V208" s="1369"/>
      <c r="W208" s="1369"/>
      <c r="X208" s="1369"/>
      <c r="Y208" s="1369"/>
      <c r="Z208" s="1369"/>
      <c r="AA208" s="1369"/>
      <c r="AB208" s="1369"/>
      <c r="AC208" s="1369"/>
      <c r="AD208" s="1370"/>
      <c r="AE208" s="1370"/>
      <c r="AF208" s="1370"/>
      <c r="AG208" s="1370"/>
    </row>
    <row r="209" spans="1:33" ht="12.75" hidden="1" customHeight="1" outlineLevel="1">
      <c r="A209" s="1366">
        <v>3.65</v>
      </c>
      <c r="B209" s="1366">
        <v>3.45</v>
      </c>
      <c r="C209" s="1366">
        <v>3.45</v>
      </c>
      <c r="D209" s="1366">
        <v>199</v>
      </c>
      <c r="E209" s="1384">
        <v>2</v>
      </c>
      <c r="F209" s="1342" t="s">
        <v>2641</v>
      </c>
      <c r="G209" s="1342" t="s">
        <v>2189</v>
      </c>
      <c r="H209" s="1385"/>
      <c r="I209" s="1385"/>
      <c r="J209" s="1367" t="s">
        <v>2624</v>
      </c>
      <c r="K209" s="1367" t="s">
        <v>2642</v>
      </c>
      <c r="L209" s="1367">
        <f>A222</f>
        <v>3.78</v>
      </c>
      <c r="M209" s="1367" t="s">
        <v>2643</v>
      </c>
      <c r="N209" s="1367" t="s">
        <v>2644</v>
      </c>
      <c r="O209" s="1367"/>
      <c r="P209" s="1367"/>
      <c r="Q209" s="1369"/>
      <c r="R209" s="1369"/>
      <c r="S209" s="1369"/>
      <c r="T209" s="1369"/>
      <c r="U209" s="1369"/>
      <c r="V209" s="1369"/>
      <c r="W209" s="1369"/>
      <c r="X209" s="1369"/>
      <c r="Y209" s="1369"/>
      <c r="Z209" s="1369"/>
      <c r="AA209" s="1369"/>
      <c r="AB209" s="1369"/>
      <c r="AC209" s="1369"/>
      <c r="AD209" s="1370"/>
      <c r="AE209" s="1370"/>
      <c r="AF209" s="1370"/>
      <c r="AG209" s="1370"/>
    </row>
    <row r="210" spans="1:33" ht="12.75" hidden="1" customHeight="1" outlineLevel="1">
      <c r="A210" s="1366">
        <v>3.66</v>
      </c>
      <c r="B210" s="1366">
        <v>3.46</v>
      </c>
      <c r="C210" s="1366">
        <v>3.46</v>
      </c>
      <c r="D210" s="1366">
        <v>200</v>
      </c>
      <c r="E210" s="1366">
        <v>3</v>
      </c>
      <c r="F210" s="1397" t="s">
        <v>2645</v>
      </c>
      <c r="G210" s="1397" t="s">
        <v>2143</v>
      </c>
      <c r="H210" s="1398" t="s">
        <v>2093</v>
      </c>
      <c r="I210" s="1398"/>
      <c r="J210" s="1367" t="s">
        <v>2624</v>
      </c>
      <c r="K210" s="1367"/>
      <c r="L210" s="1367"/>
      <c r="M210" s="1367"/>
      <c r="N210" s="1367"/>
      <c r="O210" s="1367" t="s">
        <v>2646</v>
      </c>
      <c r="P210" s="1367"/>
      <c r="Q210" s="1369"/>
      <c r="R210" s="1369"/>
      <c r="S210" s="1369"/>
      <c r="T210" s="1369"/>
      <c r="U210" s="1369"/>
      <c r="V210" s="1369"/>
      <c r="W210" s="1369"/>
      <c r="X210" s="1369"/>
      <c r="Y210" s="1369"/>
      <c r="Z210" s="1369"/>
      <c r="AA210" s="1369"/>
      <c r="AB210" s="1369"/>
      <c r="AC210" s="1369"/>
      <c r="AD210" s="1370"/>
      <c r="AE210" s="1370"/>
      <c r="AF210" s="1370"/>
      <c r="AG210" s="1370"/>
    </row>
    <row r="211" spans="1:33" ht="12.75" hidden="1" customHeight="1" outlineLevel="1">
      <c r="A211" s="1366">
        <v>3.67</v>
      </c>
      <c r="B211" s="1366">
        <v>3.47</v>
      </c>
      <c r="C211" s="1366">
        <v>3.47</v>
      </c>
      <c r="D211" s="1366">
        <v>201</v>
      </c>
      <c r="E211" s="1366">
        <v>3</v>
      </c>
      <c r="F211" s="1397" t="s">
        <v>2647</v>
      </c>
      <c r="G211" s="1397" t="s">
        <v>2143</v>
      </c>
      <c r="H211" s="1398" t="s">
        <v>2093</v>
      </c>
      <c r="I211" s="1398"/>
      <c r="J211" s="1367" t="s">
        <v>2624</v>
      </c>
      <c r="K211" s="1367"/>
      <c r="L211" s="1367"/>
      <c r="M211" s="1367"/>
      <c r="N211" s="1367"/>
      <c r="O211" s="1388" t="s">
        <v>2648</v>
      </c>
      <c r="P211" s="1367"/>
      <c r="Q211" s="1369"/>
      <c r="R211" s="1369"/>
      <c r="S211" s="1369"/>
      <c r="T211" s="1369"/>
      <c r="U211" s="1369"/>
      <c r="V211" s="1369"/>
      <c r="W211" s="1369"/>
      <c r="X211" s="1369"/>
      <c r="Y211" s="1369"/>
      <c r="Z211" s="1369"/>
      <c r="AA211" s="1369"/>
      <c r="AB211" s="1369"/>
      <c r="AC211" s="1369"/>
      <c r="AD211" s="1370"/>
      <c r="AE211" s="1370"/>
      <c r="AF211" s="1370"/>
      <c r="AG211" s="1370"/>
    </row>
    <row r="212" spans="1:33" ht="12.75" hidden="1" customHeight="1" outlineLevel="1">
      <c r="A212" s="1366">
        <v>3.68</v>
      </c>
      <c r="B212" s="1366">
        <v>3.48</v>
      </c>
      <c r="C212" s="1366">
        <v>3.48</v>
      </c>
      <c r="D212" s="1366">
        <v>202</v>
      </c>
      <c r="E212" s="1384">
        <v>3</v>
      </c>
      <c r="F212" s="1342" t="s">
        <v>2649</v>
      </c>
      <c r="G212" s="1342" t="s">
        <v>2189</v>
      </c>
      <c r="H212" s="1385"/>
      <c r="I212" s="1385"/>
      <c r="J212" s="1367" t="s">
        <v>2138</v>
      </c>
      <c r="K212" s="1367" t="s">
        <v>2650</v>
      </c>
      <c r="L212" s="1367">
        <f>A222</f>
        <v>3.78</v>
      </c>
      <c r="M212" s="1367" t="s">
        <v>2651</v>
      </c>
      <c r="N212" s="1367"/>
      <c r="O212" s="1388" t="s">
        <v>2652</v>
      </c>
      <c r="P212" s="1367"/>
      <c r="Q212" s="1369"/>
      <c r="R212" s="1369"/>
      <c r="S212" s="1369"/>
      <c r="T212" s="1369"/>
      <c r="U212" s="1369"/>
      <c r="V212" s="1369"/>
      <c r="W212" s="1369"/>
      <c r="X212" s="1369"/>
      <c r="Y212" s="1369"/>
      <c r="Z212" s="1369"/>
      <c r="AA212" s="1369"/>
      <c r="AB212" s="1369"/>
      <c r="AC212" s="1369"/>
      <c r="AD212" s="1370"/>
      <c r="AE212" s="1370"/>
      <c r="AF212" s="1370"/>
      <c r="AG212" s="1370"/>
    </row>
    <row r="213" spans="1:33" ht="12.75" hidden="1" customHeight="1" outlineLevel="1">
      <c r="A213" s="1366">
        <v>3.69</v>
      </c>
      <c r="B213" s="1366">
        <v>3.49</v>
      </c>
      <c r="C213" s="1366">
        <v>3.49</v>
      </c>
      <c r="D213" s="1366">
        <v>203</v>
      </c>
      <c r="E213" s="1366">
        <v>3</v>
      </c>
      <c r="F213" s="1397" t="s">
        <v>2653</v>
      </c>
      <c r="G213" s="1397" t="s">
        <v>2143</v>
      </c>
      <c r="H213" s="1398" t="s">
        <v>2093</v>
      </c>
      <c r="I213" s="1398"/>
      <c r="J213" s="1367" t="s">
        <v>2138</v>
      </c>
      <c r="K213" s="1367" t="s">
        <v>2654</v>
      </c>
      <c r="L213" s="1367"/>
      <c r="M213" s="1367" t="s">
        <v>2651</v>
      </c>
      <c r="N213" s="1367"/>
      <c r="O213" s="1388" t="s">
        <v>2655</v>
      </c>
      <c r="P213" s="1367"/>
      <c r="Q213" s="1369"/>
      <c r="R213" s="1369"/>
      <c r="S213" s="1369"/>
      <c r="T213" s="1369"/>
      <c r="U213" s="1369"/>
      <c r="V213" s="1369"/>
      <c r="W213" s="1369"/>
      <c r="X213" s="1369"/>
      <c r="Y213" s="1369"/>
      <c r="Z213" s="1369"/>
      <c r="AA213" s="1369"/>
      <c r="AB213" s="1369"/>
      <c r="AC213" s="1369"/>
      <c r="AD213" s="1370"/>
      <c r="AE213" s="1370"/>
      <c r="AF213" s="1370"/>
      <c r="AG213" s="1370"/>
    </row>
    <row r="214" spans="1:33" ht="12.75" hidden="1" customHeight="1" outlineLevel="1">
      <c r="A214" s="1366">
        <v>3.7</v>
      </c>
      <c r="B214" s="1365">
        <v>3.5</v>
      </c>
      <c r="C214" s="1365">
        <v>3.5</v>
      </c>
      <c r="D214" s="1366">
        <v>204</v>
      </c>
      <c r="E214" s="1366">
        <v>3</v>
      </c>
      <c r="F214" s="1397" t="s">
        <v>2656</v>
      </c>
      <c r="G214" s="1397" t="s">
        <v>2143</v>
      </c>
      <c r="H214" s="1398" t="s">
        <v>2093</v>
      </c>
      <c r="I214" s="1398"/>
      <c r="J214" s="1367" t="s">
        <v>2138</v>
      </c>
      <c r="K214" s="1367"/>
      <c r="L214" s="1367"/>
      <c r="M214" s="1367" t="s">
        <v>2651</v>
      </c>
      <c r="N214" s="1367"/>
      <c r="O214" s="1388" t="s">
        <v>2648</v>
      </c>
      <c r="P214" s="1367"/>
      <c r="Q214" s="1369"/>
      <c r="R214" s="1369"/>
      <c r="S214" s="1369"/>
      <c r="T214" s="1369"/>
      <c r="U214" s="1369"/>
      <c r="V214" s="1369"/>
      <c r="W214" s="1369"/>
      <c r="X214" s="1369"/>
      <c r="Y214" s="1369"/>
      <c r="Z214" s="1369"/>
      <c r="AA214" s="1369"/>
      <c r="AB214" s="1369"/>
      <c r="AC214" s="1369"/>
      <c r="AD214" s="1370"/>
      <c r="AE214" s="1370"/>
      <c r="AF214" s="1370"/>
      <c r="AG214" s="1370"/>
    </row>
    <row r="215" spans="1:33" ht="12.75" hidden="1" customHeight="1" outlineLevel="1">
      <c r="A215" s="1365">
        <v>3.71</v>
      </c>
      <c r="B215" s="1366">
        <v>3.51</v>
      </c>
      <c r="C215" s="1366">
        <v>3.51</v>
      </c>
      <c r="D215" s="1366">
        <v>205</v>
      </c>
      <c r="E215" s="1384">
        <v>2</v>
      </c>
      <c r="F215" s="1399" t="s">
        <v>2657</v>
      </c>
      <c r="G215" s="1342" t="s">
        <v>2189</v>
      </c>
      <c r="H215" s="1385"/>
      <c r="I215" s="1385"/>
      <c r="J215" s="1367" t="s">
        <v>2138</v>
      </c>
      <c r="K215" s="1367" t="s">
        <v>2658</v>
      </c>
      <c r="L215" s="1367"/>
      <c r="M215" s="1367" t="s">
        <v>2659</v>
      </c>
      <c r="N215" s="1367"/>
      <c r="O215" s="1388" t="s">
        <v>2660</v>
      </c>
      <c r="P215" s="1367"/>
      <c r="Q215" s="1369"/>
      <c r="R215" s="1369"/>
      <c r="S215" s="1369"/>
      <c r="T215" s="1369"/>
      <c r="U215" s="1369"/>
      <c r="V215" s="1369"/>
      <c r="W215" s="1369"/>
      <c r="X215" s="1369"/>
      <c r="Y215" s="1369"/>
      <c r="Z215" s="1369"/>
      <c r="AA215" s="1369"/>
      <c r="AB215" s="1369"/>
      <c r="AC215" s="1369"/>
      <c r="AD215" s="1370"/>
      <c r="AE215" s="1370"/>
      <c r="AF215" s="1370"/>
      <c r="AG215" s="1370"/>
    </row>
    <row r="216" spans="1:33" ht="12.75" hidden="1" customHeight="1" outlineLevel="1">
      <c r="A216" s="1366">
        <v>3.72</v>
      </c>
      <c r="B216" s="1366">
        <v>3.52</v>
      </c>
      <c r="C216" s="1366">
        <v>3.52</v>
      </c>
      <c r="D216" s="1366">
        <v>229</v>
      </c>
      <c r="E216" s="1366">
        <v>3</v>
      </c>
      <c r="F216" s="1367" t="s">
        <v>2661</v>
      </c>
      <c r="G216" s="1367" t="s">
        <v>2189</v>
      </c>
      <c r="H216" s="1368" t="s">
        <v>2093</v>
      </c>
      <c r="I216" s="1368"/>
      <c r="J216" s="1367" t="s">
        <v>2138</v>
      </c>
      <c r="K216" s="1367" t="s">
        <v>2662</v>
      </c>
      <c r="L216" s="1367"/>
      <c r="M216" s="1367" t="s">
        <v>2663</v>
      </c>
      <c r="N216" s="1367"/>
      <c r="O216" s="1388" t="s">
        <v>2664</v>
      </c>
      <c r="P216" s="1367"/>
      <c r="Q216" s="1369"/>
      <c r="R216" s="1369"/>
      <c r="S216" s="1369"/>
      <c r="T216" s="1369"/>
      <c r="U216" s="1369"/>
      <c r="V216" s="1369"/>
      <c r="W216" s="1369"/>
      <c r="X216" s="1369"/>
      <c r="Y216" s="1369"/>
      <c r="Z216" s="1369"/>
      <c r="AA216" s="1369"/>
      <c r="AB216" s="1369"/>
      <c r="AC216" s="1369"/>
      <c r="AD216" s="1370"/>
      <c r="AE216" s="1370"/>
      <c r="AF216" s="1370"/>
      <c r="AG216" s="1370"/>
    </row>
    <row r="217" spans="1:33" ht="12.75" hidden="1" customHeight="1" outlineLevel="1">
      <c r="A217" s="1366">
        <v>3.73</v>
      </c>
      <c r="B217" s="1366">
        <v>3.54</v>
      </c>
      <c r="C217" s="1366">
        <v>3.54</v>
      </c>
      <c r="D217" s="1366">
        <v>230</v>
      </c>
      <c r="E217" s="1366">
        <v>3</v>
      </c>
      <c r="F217" s="1392" t="s">
        <v>2665</v>
      </c>
      <c r="G217" s="1367" t="s">
        <v>2189</v>
      </c>
      <c r="H217" s="1368" t="s">
        <v>2093</v>
      </c>
      <c r="I217" s="1368"/>
      <c r="J217" s="1367" t="s">
        <v>2138</v>
      </c>
      <c r="K217" s="1367" t="s">
        <v>2666</v>
      </c>
      <c r="L217" s="1367"/>
      <c r="M217" s="1367" t="s">
        <v>2667</v>
      </c>
      <c r="N217" s="1367"/>
      <c r="O217" s="1388" t="s">
        <v>2668</v>
      </c>
      <c r="P217" s="1367"/>
      <c r="Q217" s="1369"/>
      <c r="R217" s="1369"/>
      <c r="S217" s="1369"/>
      <c r="T217" s="1369"/>
      <c r="U217" s="1369"/>
      <c r="V217" s="1369"/>
      <c r="W217" s="1369"/>
      <c r="X217" s="1369"/>
      <c r="Y217" s="1369"/>
      <c r="Z217" s="1369"/>
      <c r="AA217" s="1369"/>
      <c r="AB217" s="1369"/>
      <c r="AC217" s="1369"/>
      <c r="AD217" s="1370"/>
      <c r="AE217" s="1370"/>
      <c r="AF217" s="1370"/>
      <c r="AG217" s="1370"/>
    </row>
    <row r="218" spans="1:33" ht="12.75" hidden="1" customHeight="1" outlineLevel="1">
      <c r="A218" s="1366">
        <v>3.74</v>
      </c>
      <c r="B218" s="1366">
        <v>3.55</v>
      </c>
      <c r="C218" s="1366">
        <v>3.55</v>
      </c>
      <c r="D218" s="1366">
        <v>231</v>
      </c>
      <c r="E218" s="1366">
        <v>3</v>
      </c>
      <c r="F218" s="1392" t="s">
        <v>2669</v>
      </c>
      <c r="G218" s="1367" t="s">
        <v>2189</v>
      </c>
      <c r="H218" s="1368" t="s">
        <v>2093</v>
      </c>
      <c r="I218" s="1368"/>
      <c r="J218" s="1367" t="s">
        <v>2138</v>
      </c>
      <c r="K218" s="1367" t="s">
        <v>2670</v>
      </c>
      <c r="L218" s="1367"/>
      <c r="M218" s="1367" t="s">
        <v>2667</v>
      </c>
      <c r="N218" s="1367"/>
      <c r="O218" s="1388" t="s">
        <v>2668</v>
      </c>
      <c r="P218" s="1367"/>
      <c r="Q218" s="1369"/>
      <c r="R218" s="1369"/>
      <c r="S218" s="1369"/>
      <c r="T218" s="1369"/>
      <c r="U218" s="1369"/>
      <c r="V218" s="1369"/>
      <c r="W218" s="1369"/>
      <c r="X218" s="1369"/>
      <c r="Y218" s="1369"/>
      <c r="Z218" s="1369"/>
      <c r="AA218" s="1369"/>
      <c r="AB218" s="1369"/>
      <c r="AC218" s="1369"/>
      <c r="AD218" s="1370"/>
      <c r="AE218" s="1370"/>
      <c r="AF218" s="1370"/>
      <c r="AG218" s="1370"/>
    </row>
    <row r="219" spans="1:33" ht="12.75" hidden="1" customHeight="1" outlineLevel="1">
      <c r="A219" s="1366">
        <v>3.75</v>
      </c>
      <c r="B219" s="1366">
        <v>3.56</v>
      </c>
      <c r="C219" s="1366">
        <v>3.56</v>
      </c>
      <c r="D219" s="1366">
        <v>206</v>
      </c>
      <c r="E219" s="1366">
        <v>3</v>
      </c>
      <c r="F219" s="1367" t="s">
        <v>2671</v>
      </c>
      <c r="G219" s="1367" t="s">
        <v>2143</v>
      </c>
      <c r="H219" s="1368" t="s">
        <v>2093</v>
      </c>
      <c r="I219" s="1368"/>
      <c r="J219" s="1367" t="s">
        <v>2138</v>
      </c>
      <c r="K219" s="1367" t="s">
        <v>2672</v>
      </c>
      <c r="L219" s="1367"/>
      <c r="M219" s="1367" t="s">
        <v>2673</v>
      </c>
      <c r="N219" s="1367" t="s">
        <v>1254</v>
      </c>
      <c r="O219" s="1388" t="s">
        <v>2674</v>
      </c>
      <c r="P219" s="1367"/>
      <c r="Q219" s="1369"/>
      <c r="R219" s="1369"/>
      <c r="S219" s="1369"/>
      <c r="T219" s="1369"/>
      <c r="U219" s="1369"/>
      <c r="V219" s="1369"/>
      <c r="W219" s="1369"/>
      <c r="X219" s="1369"/>
      <c r="Y219" s="1369"/>
      <c r="Z219" s="1369"/>
      <c r="AA219" s="1369"/>
      <c r="AB219" s="1369"/>
      <c r="AC219" s="1369"/>
      <c r="AD219" s="1370"/>
      <c r="AE219" s="1370"/>
      <c r="AF219" s="1370"/>
      <c r="AG219" s="1370"/>
    </row>
    <row r="220" spans="1:33" ht="12.75" hidden="1" customHeight="1" outlineLevel="1">
      <c r="A220" s="1366">
        <v>3.76</v>
      </c>
      <c r="B220" s="1366"/>
      <c r="C220" s="1366"/>
      <c r="D220" s="1366"/>
      <c r="E220" s="1366">
        <v>3</v>
      </c>
      <c r="F220" s="1400" t="s">
        <v>2675</v>
      </c>
      <c r="G220" s="1367" t="s">
        <v>2189</v>
      </c>
      <c r="H220" s="1368" t="s">
        <v>2093</v>
      </c>
      <c r="I220" s="1368"/>
      <c r="J220" s="1367" t="s">
        <v>2138</v>
      </c>
      <c r="K220" s="1367" t="s">
        <v>2676</v>
      </c>
      <c r="L220" s="1378">
        <f>A18</f>
        <v>1.1300000000000001</v>
      </c>
      <c r="M220" s="1367"/>
      <c r="N220" s="1367"/>
      <c r="O220" s="1367"/>
      <c r="P220" s="1367"/>
      <c r="Q220" s="1369"/>
      <c r="R220" s="1369"/>
      <c r="S220" s="1369"/>
      <c r="T220" s="1369"/>
      <c r="U220" s="1369"/>
      <c r="V220" s="1369"/>
      <c r="W220" s="1369"/>
      <c r="X220" s="1369"/>
      <c r="Y220" s="1369"/>
      <c r="Z220" s="1369"/>
      <c r="AA220" s="1369"/>
      <c r="AB220" s="1369"/>
      <c r="AC220" s="1369"/>
      <c r="AD220" s="1370"/>
      <c r="AE220" s="1370"/>
      <c r="AF220" s="1370"/>
      <c r="AG220" s="1370"/>
    </row>
    <row r="221" spans="1:33" ht="12.75" hidden="1" customHeight="1" outlineLevel="1">
      <c r="A221" s="1366">
        <v>3.77</v>
      </c>
      <c r="B221" s="1366"/>
      <c r="C221" s="1366"/>
      <c r="D221" s="1366"/>
      <c r="E221" s="1366">
        <v>3</v>
      </c>
      <c r="F221" s="1367" t="s">
        <v>2677</v>
      </c>
      <c r="G221" s="1397" t="s">
        <v>2189</v>
      </c>
      <c r="H221" s="1398" t="s">
        <v>2093</v>
      </c>
      <c r="I221" s="1398"/>
      <c r="J221" s="1367" t="s">
        <v>2624</v>
      </c>
      <c r="K221" s="1367" t="s">
        <v>2593</v>
      </c>
      <c r="L221" s="1378">
        <f>A117</f>
        <v>2.81</v>
      </c>
      <c r="M221" s="1367" t="s">
        <v>2404</v>
      </c>
      <c r="N221" s="1367"/>
      <c r="O221" s="1367"/>
      <c r="P221" s="1367"/>
      <c r="Q221" s="1369"/>
      <c r="R221" s="1369"/>
      <c r="S221" s="1369"/>
      <c r="T221" s="1369"/>
      <c r="U221" s="1369"/>
      <c r="V221" s="1369"/>
      <c r="W221" s="1369"/>
      <c r="X221" s="1369"/>
      <c r="Y221" s="1369"/>
      <c r="Z221" s="1369"/>
      <c r="AA221" s="1369"/>
      <c r="AB221" s="1369"/>
      <c r="AC221" s="1369"/>
      <c r="AD221" s="1370"/>
      <c r="AE221" s="1370"/>
      <c r="AF221" s="1370"/>
      <c r="AG221" s="1370"/>
    </row>
    <row r="222" spans="1:33" ht="12.75" hidden="1" customHeight="1" outlineLevel="1">
      <c r="A222" s="1366">
        <v>3.78</v>
      </c>
      <c r="B222" s="1366">
        <v>3.57</v>
      </c>
      <c r="C222" s="1366">
        <v>3.57</v>
      </c>
      <c r="D222" s="1366">
        <v>207</v>
      </c>
      <c r="E222" s="1366">
        <v>3</v>
      </c>
      <c r="F222" s="1367" t="s">
        <v>2678</v>
      </c>
      <c r="G222" s="1367" t="s">
        <v>2143</v>
      </c>
      <c r="H222" s="1368" t="s">
        <v>2093</v>
      </c>
      <c r="I222" s="1368"/>
      <c r="J222" s="1367" t="s">
        <v>2138</v>
      </c>
      <c r="K222" s="1367" t="s">
        <v>2679</v>
      </c>
      <c r="L222" s="1367" t="str">
        <f>A209&amp;", "&amp;A212</f>
        <v>3.65, 3.68</v>
      </c>
      <c r="M222" s="1367" t="s">
        <v>2680</v>
      </c>
      <c r="N222" s="1367" t="s">
        <v>1254</v>
      </c>
      <c r="O222" s="1367"/>
      <c r="P222" s="1367"/>
      <c r="Q222" s="1369"/>
      <c r="R222" s="1369"/>
      <c r="S222" s="1369"/>
      <c r="T222" s="1369"/>
      <c r="U222" s="1369"/>
      <c r="V222" s="1369"/>
      <c r="W222" s="1369"/>
      <c r="X222" s="1369"/>
      <c r="Y222" s="1369"/>
      <c r="Z222" s="1369"/>
      <c r="AA222" s="1369"/>
      <c r="AB222" s="1369"/>
      <c r="AC222" s="1369"/>
      <c r="AD222" s="1370"/>
      <c r="AE222" s="1370"/>
      <c r="AF222" s="1370"/>
      <c r="AG222" s="1370"/>
    </row>
    <row r="223" spans="1:33" ht="12.75" hidden="1" customHeight="1" outlineLevel="1">
      <c r="A223" s="1366">
        <v>3.79</v>
      </c>
      <c r="B223" s="1366">
        <v>3.58</v>
      </c>
      <c r="C223" s="1366">
        <v>3.58</v>
      </c>
      <c r="D223" s="1366">
        <v>215</v>
      </c>
      <c r="E223" s="1366">
        <v>3</v>
      </c>
      <c r="F223" s="1367" t="s">
        <v>2681</v>
      </c>
      <c r="G223" s="1367" t="s">
        <v>2189</v>
      </c>
      <c r="H223" s="1368" t="s">
        <v>2093</v>
      </c>
      <c r="I223" s="1368"/>
      <c r="J223" s="1367" t="s">
        <v>2138</v>
      </c>
      <c r="K223" s="1367" t="s">
        <v>2682</v>
      </c>
      <c r="L223" s="1367"/>
      <c r="M223" s="1367"/>
      <c r="N223" s="1367"/>
      <c r="O223" s="1367"/>
      <c r="P223" s="1367"/>
      <c r="Q223" s="1369"/>
      <c r="R223" s="1369"/>
      <c r="S223" s="1369"/>
      <c r="T223" s="1369"/>
      <c r="U223" s="1369"/>
      <c r="V223" s="1369"/>
      <c r="W223" s="1369"/>
      <c r="X223" s="1369"/>
      <c r="Y223" s="1369"/>
      <c r="Z223" s="1369"/>
      <c r="AA223" s="1369"/>
      <c r="AB223" s="1369"/>
      <c r="AC223" s="1369"/>
      <c r="AD223" s="1370"/>
      <c r="AE223" s="1370"/>
      <c r="AF223" s="1370"/>
      <c r="AG223" s="1370"/>
    </row>
    <row r="224" spans="1:33" ht="12.75" hidden="1" customHeight="1" outlineLevel="1">
      <c r="A224" s="1366">
        <v>3.8</v>
      </c>
      <c r="B224" s="1366">
        <v>3.59</v>
      </c>
      <c r="C224" s="1366">
        <v>3.59</v>
      </c>
      <c r="D224" s="1366">
        <v>216</v>
      </c>
      <c r="E224" s="1366">
        <v>3</v>
      </c>
      <c r="F224" s="1367" t="s">
        <v>2683</v>
      </c>
      <c r="G224" s="1367" t="s">
        <v>2143</v>
      </c>
      <c r="H224" s="1368" t="s">
        <v>2093</v>
      </c>
      <c r="I224" s="1368"/>
      <c r="J224" s="1367" t="s">
        <v>2138</v>
      </c>
      <c r="K224" s="1367" t="s">
        <v>2684</v>
      </c>
      <c r="L224" s="1367"/>
      <c r="M224" s="1367" t="s">
        <v>2685</v>
      </c>
      <c r="N224" s="1367" t="s">
        <v>2686</v>
      </c>
      <c r="O224" s="1388" t="s">
        <v>2687</v>
      </c>
      <c r="P224" s="1367"/>
      <c r="Q224" s="1369"/>
      <c r="R224" s="1369"/>
      <c r="S224" s="1369"/>
      <c r="T224" s="1369"/>
      <c r="U224" s="1369"/>
      <c r="V224" s="1369"/>
      <c r="W224" s="1369"/>
      <c r="X224" s="1369"/>
      <c r="Y224" s="1369"/>
      <c r="Z224" s="1369"/>
      <c r="AA224" s="1369"/>
      <c r="AB224" s="1369"/>
      <c r="AC224" s="1369"/>
      <c r="AD224" s="1370"/>
      <c r="AE224" s="1370"/>
      <c r="AF224" s="1370"/>
      <c r="AG224" s="1370"/>
    </row>
    <row r="225" spans="1:33" ht="12.75" hidden="1" customHeight="1" outlineLevel="1">
      <c r="A225" s="1366">
        <v>3.81</v>
      </c>
      <c r="B225" s="1365">
        <v>3.6</v>
      </c>
      <c r="C225" s="1365">
        <v>3.6</v>
      </c>
      <c r="D225" s="1366">
        <v>217</v>
      </c>
      <c r="E225" s="1366">
        <v>3</v>
      </c>
      <c r="F225" s="1367" t="s">
        <v>2688</v>
      </c>
      <c r="G225" s="1367" t="s">
        <v>2143</v>
      </c>
      <c r="H225" s="1368" t="s">
        <v>2093</v>
      </c>
      <c r="I225" s="1368"/>
      <c r="J225" s="1367" t="s">
        <v>2138</v>
      </c>
      <c r="K225" s="1367" t="s">
        <v>2689</v>
      </c>
      <c r="L225" s="1367"/>
      <c r="M225" s="1367" t="s">
        <v>2690</v>
      </c>
      <c r="N225" s="1367"/>
      <c r="O225" s="1367"/>
      <c r="P225" s="1367"/>
      <c r="Q225" s="1369"/>
      <c r="R225" s="1369"/>
      <c r="S225" s="1369"/>
      <c r="T225" s="1369"/>
      <c r="U225" s="1369"/>
      <c r="V225" s="1369"/>
      <c r="W225" s="1369"/>
      <c r="X225" s="1369"/>
      <c r="Y225" s="1369"/>
      <c r="Z225" s="1369"/>
      <c r="AA225" s="1369"/>
      <c r="AB225" s="1369"/>
      <c r="AC225" s="1369"/>
      <c r="AD225" s="1370"/>
      <c r="AE225" s="1370"/>
      <c r="AF225" s="1370"/>
      <c r="AG225" s="1370"/>
    </row>
    <row r="226" spans="1:33" ht="12.75" hidden="1" customHeight="1" outlineLevel="1">
      <c r="A226" s="1365">
        <v>3.82</v>
      </c>
      <c r="B226" s="1366">
        <v>3.61</v>
      </c>
      <c r="C226" s="1366">
        <v>3.61</v>
      </c>
      <c r="D226" s="1366"/>
      <c r="E226" s="1366">
        <v>3</v>
      </c>
      <c r="F226" s="1367" t="s">
        <v>2691</v>
      </c>
      <c r="G226" s="1367" t="s">
        <v>2143</v>
      </c>
      <c r="H226" s="1368" t="s">
        <v>2093</v>
      </c>
      <c r="I226" s="1368"/>
      <c r="J226" s="1367" t="s">
        <v>2138</v>
      </c>
      <c r="K226" s="1367" t="s">
        <v>2692</v>
      </c>
      <c r="L226" s="1367"/>
      <c r="M226" s="1367" t="s">
        <v>2693</v>
      </c>
      <c r="N226" s="1367"/>
      <c r="O226" s="1388" t="s">
        <v>2694</v>
      </c>
      <c r="P226" s="1367"/>
      <c r="Q226" s="1369"/>
      <c r="R226" s="1369"/>
      <c r="S226" s="1369"/>
      <c r="T226" s="1369"/>
      <c r="U226" s="1369"/>
      <c r="V226" s="1369"/>
      <c r="W226" s="1369"/>
      <c r="X226" s="1369"/>
      <c r="Y226" s="1369"/>
      <c r="Z226" s="1369"/>
      <c r="AA226" s="1369"/>
      <c r="AB226" s="1369"/>
      <c r="AC226" s="1369"/>
      <c r="AD226" s="1370"/>
      <c r="AE226" s="1370"/>
      <c r="AF226" s="1370"/>
      <c r="AG226" s="1370"/>
    </row>
    <row r="227" spans="1:33" ht="12.75" hidden="1" customHeight="1" outlineLevel="1">
      <c r="A227" s="1366">
        <v>3.83</v>
      </c>
      <c r="B227" s="1366">
        <v>3.62</v>
      </c>
      <c r="C227" s="1366">
        <v>3.62</v>
      </c>
      <c r="D227" s="1366">
        <v>218</v>
      </c>
      <c r="E227" s="1384">
        <v>2</v>
      </c>
      <c r="F227" s="1342" t="s">
        <v>2695</v>
      </c>
      <c r="G227" s="1342" t="s">
        <v>2189</v>
      </c>
      <c r="H227" s="1385"/>
      <c r="I227" s="1385"/>
      <c r="J227" s="1367" t="s">
        <v>2124</v>
      </c>
      <c r="K227" s="1367" t="s">
        <v>2696</v>
      </c>
      <c r="L227" s="1367" t="str">
        <f>"1.10-1.11, "&amp;A42&amp;", "&amp;A134</f>
        <v>1.10-1.11, 2.06, 2.98</v>
      </c>
      <c r="M227" s="1367" t="s">
        <v>2454</v>
      </c>
      <c r="N227" s="1367"/>
      <c r="O227" s="1388" t="s">
        <v>2697</v>
      </c>
      <c r="P227" s="1367" t="s">
        <v>2698</v>
      </c>
      <c r="Q227" s="1369"/>
      <c r="R227" s="1369"/>
      <c r="S227" s="1369"/>
      <c r="T227" s="1369"/>
      <c r="U227" s="1369"/>
      <c r="V227" s="1369"/>
      <c r="W227" s="1369"/>
      <c r="X227" s="1369"/>
      <c r="Y227" s="1369"/>
      <c r="Z227" s="1369"/>
      <c r="AA227" s="1369"/>
      <c r="AB227" s="1369"/>
      <c r="AC227" s="1369"/>
      <c r="AD227" s="1370"/>
      <c r="AE227" s="1370"/>
      <c r="AF227" s="1370"/>
      <c r="AG227" s="1370"/>
    </row>
    <row r="228" spans="1:33" ht="12.75" hidden="1" customHeight="1" outlineLevel="1">
      <c r="A228" s="1366">
        <v>3.84</v>
      </c>
      <c r="B228" s="1366">
        <v>3.63</v>
      </c>
      <c r="C228" s="1366">
        <v>3.63</v>
      </c>
      <c r="D228" s="1366"/>
      <c r="E228" s="1366">
        <v>3</v>
      </c>
      <c r="F228" s="1367" t="s">
        <v>2456</v>
      </c>
      <c r="G228" s="1367" t="s">
        <v>2143</v>
      </c>
      <c r="H228" s="1368" t="s">
        <v>2093</v>
      </c>
      <c r="I228" s="1368"/>
      <c r="J228" s="1367" t="s">
        <v>2124</v>
      </c>
      <c r="K228" s="1367" t="s">
        <v>2699</v>
      </c>
      <c r="L228" s="1367"/>
      <c r="M228" s="1367"/>
      <c r="N228" s="1367"/>
      <c r="O228" s="1370"/>
      <c r="P228" s="1370"/>
      <c r="Q228" s="1369"/>
      <c r="R228" s="1369"/>
      <c r="S228" s="1369"/>
      <c r="T228" s="1369"/>
      <c r="U228" s="1369"/>
      <c r="V228" s="1369"/>
      <c r="W228" s="1369"/>
      <c r="X228" s="1369"/>
      <c r="Y228" s="1369"/>
      <c r="Z228" s="1369"/>
      <c r="AA228" s="1369"/>
      <c r="AB228" s="1369"/>
      <c r="AC228" s="1369"/>
      <c r="AD228" s="1370"/>
      <c r="AE228" s="1370"/>
      <c r="AF228" s="1370"/>
      <c r="AG228" s="1370"/>
    </row>
    <row r="229" spans="1:33" ht="12.75" hidden="1" customHeight="1" outlineLevel="1">
      <c r="A229" s="1366">
        <v>3.85</v>
      </c>
      <c r="B229" s="1366">
        <v>3.64</v>
      </c>
      <c r="C229" s="1366">
        <v>3.64</v>
      </c>
      <c r="D229" s="1366"/>
      <c r="E229" s="1366">
        <v>3</v>
      </c>
      <c r="F229" s="1367" t="s">
        <v>2700</v>
      </c>
      <c r="G229" s="1367" t="s">
        <v>2143</v>
      </c>
      <c r="H229" s="1368" t="s">
        <v>2093</v>
      </c>
      <c r="I229" s="1368"/>
      <c r="J229" s="1367" t="s">
        <v>2124</v>
      </c>
      <c r="K229" s="1367" t="s">
        <v>2701</v>
      </c>
      <c r="L229" s="1367"/>
      <c r="M229" s="1367"/>
      <c r="N229" s="1367"/>
      <c r="O229" s="1367"/>
      <c r="P229" s="1367"/>
      <c r="Q229" s="1369"/>
      <c r="R229" s="1369"/>
      <c r="S229" s="1369"/>
      <c r="T229" s="1369"/>
      <c r="U229" s="1369"/>
      <c r="V229" s="1369"/>
      <c r="W229" s="1369"/>
      <c r="X229" s="1369"/>
      <c r="Y229" s="1369"/>
      <c r="Z229" s="1369"/>
      <c r="AA229" s="1369"/>
      <c r="AB229" s="1369"/>
      <c r="AC229" s="1369"/>
      <c r="AD229" s="1370"/>
      <c r="AE229" s="1370"/>
      <c r="AF229" s="1370"/>
      <c r="AG229" s="1370"/>
    </row>
    <row r="230" spans="1:33" ht="12.75" hidden="1" customHeight="1" outlineLevel="1">
      <c r="A230" s="1366">
        <v>3.86</v>
      </c>
      <c r="B230" s="1366">
        <v>3.65</v>
      </c>
      <c r="C230" s="1366">
        <v>3.65</v>
      </c>
      <c r="D230" s="1366"/>
      <c r="E230" s="1366">
        <v>3</v>
      </c>
      <c r="F230" s="1367" t="s">
        <v>2702</v>
      </c>
      <c r="G230" s="1367" t="s">
        <v>2143</v>
      </c>
      <c r="H230" s="1368" t="s">
        <v>2093</v>
      </c>
      <c r="I230" s="1368"/>
      <c r="J230" s="1367" t="s">
        <v>2124</v>
      </c>
      <c r="K230" s="1367" t="s">
        <v>2701</v>
      </c>
      <c r="L230" s="1367"/>
      <c r="M230" s="1367"/>
      <c r="N230" s="1367"/>
      <c r="O230" s="1367"/>
      <c r="P230" s="1367"/>
      <c r="Q230" s="1369"/>
      <c r="R230" s="1369"/>
      <c r="S230" s="1369"/>
      <c r="T230" s="1369"/>
      <c r="U230" s="1369"/>
      <c r="V230" s="1369"/>
      <c r="W230" s="1369"/>
      <c r="X230" s="1369"/>
      <c r="Y230" s="1369"/>
      <c r="Z230" s="1369"/>
      <c r="AA230" s="1369"/>
      <c r="AB230" s="1369"/>
      <c r="AC230" s="1369"/>
      <c r="AD230" s="1370"/>
      <c r="AE230" s="1370"/>
      <c r="AF230" s="1370"/>
      <c r="AG230" s="1370"/>
    </row>
    <row r="231" spans="1:33" ht="12.75" hidden="1" customHeight="1" outlineLevel="1">
      <c r="A231" s="1366">
        <v>3.87</v>
      </c>
      <c r="B231" s="1366">
        <v>3.66</v>
      </c>
      <c r="C231" s="1366">
        <v>3.66</v>
      </c>
      <c r="D231" s="1366"/>
      <c r="E231" s="1366">
        <v>3</v>
      </c>
      <c r="F231" s="1367" t="s">
        <v>2465</v>
      </c>
      <c r="G231" s="1367" t="s">
        <v>2143</v>
      </c>
      <c r="H231" s="1368" t="s">
        <v>2093</v>
      </c>
      <c r="I231" s="1368"/>
      <c r="J231" s="1367" t="s">
        <v>2124</v>
      </c>
      <c r="K231" s="1367" t="s">
        <v>2699</v>
      </c>
      <c r="L231" s="1367"/>
      <c r="M231" s="1367"/>
      <c r="N231" s="1367"/>
      <c r="O231" s="1367"/>
      <c r="P231" s="1367"/>
      <c r="Q231" s="1369"/>
      <c r="R231" s="1369"/>
      <c r="S231" s="1369"/>
      <c r="T231" s="1369"/>
      <c r="U231" s="1369"/>
      <c r="V231" s="1369"/>
      <c r="W231" s="1369"/>
      <c r="X231" s="1369"/>
      <c r="Y231" s="1369"/>
      <c r="Z231" s="1369"/>
      <c r="AA231" s="1369"/>
      <c r="AB231" s="1369"/>
      <c r="AC231" s="1369"/>
      <c r="AD231" s="1370"/>
      <c r="AE231" s="1370"/>
      <c r="AF231" s="1370"/>
      <c r="AG231" s="1370"/>
    </row>
    <row r="232" spans="1:33" ht="12.75" hidden="1" customHeight="1" outlineLevel="1">
      <c r="A232" s="1366">
        <v>3.88</v>
      </c>
      <c r="B232" s="1366">
        <v>3.67</v>
      </c>
      <c r="C232" s="1366">
        <v>3.67</v>
      </c>
      <c r="D232" s="1366"/>
      <c r="E232" s="1366">
        <v>3</v>
      </c>
      <c r="F232" s="1367" t="s">
        <v>2703</v>
      </c>
      <c r="G232" s="1367" t="s">
        <v>2143</v>
      </c>
      <c r="H232" s="1368" t="s">
        <v>2093</v>
      </c>
      <c r="I232" s="1368"/>
      <c r="J232" s="1367" t="s">
        <v>2124</v>
      </c>
      <c r="K232" s="1367" t="s">
        <v>2704</v>
      </c>
      <c r="L232" s="1367"/>
      <c r="M232" s="1367"/>
      <c r="N232" s="1367"/>
      <c r="O232" s="1367"/>
      <c r="P232" s="1367"/>
      <c r="Q232" s="1369"/>
      <c r="R232" s="1369"/>
      <c r="S232" s="1369"/>
      <c r="T232" s="1369"/>
      <c r="U232" s="1369"/>
      <c r="V232" s="1369"/>
      <c r="W232" s="1369"/>
      <c r="X232" s="1369"/>
      <c r="Y232" s="1369"/>
      <c r="Z232" s="1369"/>
      <c r="AA232" s="1369"/>
      <c r="AB232" s="1369"/>
      <c r="AC232" s="1369"/>
      <c r="AD232" s="1370"/>
      <c r="AE232" s="1370"/>
      <c r="AF232" s="1370"/>
      <c r="AG232" s="1370"/>
    </row>
    <row r="233" spans="1:33" ht="12.75" hidden="1" customHeight="1" outlineLevel="1">
      <c r="A233" s="1366">
        <v>3.89</v>
      </c>
      <c r="B233" s="1366">
        <v>3.68</v>
      </c>
      <c r="C233" s="1366">
        <v>3.68</v>
      </c>
      <c r="D233" s="1366"/>
      <c r="E233" s="1366">
        <v>3</v>
      </c>
      <c r="F233" s="1367" t="s">
        <v>2471</v>
      </c>
      <c r="G233" s="1367" t="s">
        <v>2143</v>
      </c>
      <c r="H233" s="1368" t="s">
        <v>2093</v>
      </c>
      <c r="I233" s="1368"/>
      <c r="J233" s="1367" t="s">
        <v>2124</v>
      </c>
      <c r="K233" s="1367" t="s">
        <v>2699</v>
      </c>
      <c r="L233" s="1367"/>
      <c r="M233" s="1367"/>
      <c r="N233" s="1367"/>
      <c r="O233" s="1367"/>
      <c r="P233" s="1367"/>
      <c r="Q233" s="1369"/>
      <c r="R233" s="1369"/>
      <c r="S233" s="1369"/>
      <c r="T233" s="1369"/>
      <c r="U233" s="1369"/>
      <c r="V233" s="1369"/>
      <c r="W233" s="1369"/>
      <c r="X233" s="1369"/>
      <c r="Y233" s="1369"/>
      <c r="Z233" s="1369"/>
      <c r="AA233" s="1369"/>
      <c r="AB233" s="1369"/>
      <c r="AC233" s="1369"/>
      <c r="AD233" s="1370"/>
      <c r="AE233" s="1370"/>
      <c r="AF233" s="1370"/>
      <c r="AG233" s="1370"/>
    </row>
    <row r="234" spans="1:33" ht="12.75" hidden="1" customHeight="1" outlineLevel="1">
      <c r="A234" s="1366">
        <v>3.9</v>
      </c>
      <c r="B234" s="1366">
        <v>3.69</v>
      </c>
      <c r="C234" s="1366">
        <v>3.69</v>
      </c>
      <c r="D234" s="1366"/>
      <c r="E234" s="1366">
        <v>3</v>
      </c>
      <c r="F234" s="1367" t="s">
        <v>2705</v>
      </c>
      <c r="G234" s="1367" t="s">
        <v>2143</v>
      </c>
      <c r="H234" s="1368" t="s">
        <v>2093</v>
      </c>
      <c r="I234" s="1368"/>
      <c r="J234" s="1367" t="s">
        <v>2124</v>
      </c>
      <c r="K234" s="1367" t="s">
        <v>2706</v>
      </c>
      <c r="L234" s="1367"/>
      <c r="M234" s="1367"/>
      <c r="N234" s="1367"/>
      <c r="O234" s="1367"/>
      <c r="P234" s="1367"/>
      <c r="Q234" s="1369"/>
      <c r="R234" s="1369"/>
      <c r="S234" s="1369"/>
      <c r="T234" s="1369"/>
      <c r="U234" s="1369"/>
      <c r="V234" s="1369"/>
      <c r="W234" s="1369"/>
      <c r="X234" s="1369"/>
      <c r="Y234" s="1369"/>
      <c r="Z234" s="1369"/>
      <c r="AA234" s="1369"/>
      <c r="AB234" s="1369"/>
      <c r="AC234" s="1369"/>
      <c r="AD234" s="1370"/>
      <c r="AE234" s="1370"/>
      <c r="AF234" s="1370"/>
      <c r="AG234" s="1370"/>
    </row>
    <row r="235" spans="1:33" ht="12.75" hidden="1" customHeight="1" outlineLevel="1">
      <c r="A235" s="1366">
        <v>3.91</v>
      </c>
      <c r="B235" s="1365">
        <v>3.7</v>
      </c>
      <c r="C235" s="1365">
        <v>3.7</v>
      </c>
      <c r="D235" s="1366"/>
      <c r="E235" s="1366">
        <v>3</v>
      </c>
      <c r="F235" s="1367" t="s">
        <v>2707</v>
      </c>
      <c r="G235" s="1367" t="s">
        <v>2143</v>
      </c>
      <c r="H235" s="1368" t="s">
        <v>2093</v>
      </c>
      <c r="I235" s="1368"/>
      <c r="J235" s="1367" t="s">
        <v>2124</v>
      </c>
      <c r="K235" s="1367" t="s">
        <v>2708</v>
      </c>
      <c r="L235" s="1367"/>
      <c r="M235" s="1367"/>
      <c r="N235" s="1367"/>
      <c r="O235" s="1367"/>
      <c r="P235" s="1367"/>
      <c r="Q235" s="1369"/>
      <c r="R235" s="1369"/>
      <c r="S235" s="1369"/>
      <c r="T235" s="1369"/>
      <c r="U235" s="1369"/>
      <c r="V235" s="1369"/>
      <c r="W235" s="1369"/>
      <c r="X235" s="1369"/>
      <c r="Y235" s="1369"/>
      <c r="Z235" s="1369"/>
      <c r="AA235" s="1369"/>
      <c r="AB235" s="1369"/>
      <c r="AC235" s="1369"/>
      <c r="AD235" s="1370"/>
      <c r="AE235" s="1370"/>
      <c r="AF235" s="1370"/>
      <c r="AG235" s="1370"/>
    </row>
    <row r="236" spans="1:33" ht="12.75" hidden="1" customHeight="1" outlineLevel="1">
      <c r="A236" s="1365">
        <v>3.92</v>
      </c>
      <c r="B236" s="1366">
        <v>3.71</v>
      </c>
      <c r="C236" s="1366">
        <v>3.71</v>
      </c>
      <c r="D236" s="1366"/>
      <c r="E236" s="1366">
        <v>3</v>
      </c>
      <c r="F236" s="1367" t="s">
        <v>2478</v>
      </c>
      <c r="G236" s="1367" t="s">
        <v>2143</v>
      </c>
      <c r="H236" s="1368" t="s">
        <v>2093</v>
      </c>
      <c r="I236" s="1368"/>
      <c r="J236" s="1367" t="s">
        <v>2124</v>
      </c>
      <c r="K236" s="1367" t="s">
        <v>2699</v>
      </c>
      <c r="L236" s="1367"/>
      <c r="M236" s="1367"/>
      <c r="N236" s="1367"/>
      <c r="O236" s="1367"/>
      <c r="P236" s="1367"/>
      <c r="Q236" s="1369"/>
      <c r="R236" s="1369"/>
      <c r="S236" s="1369"/>
      <c r="T236" s="1369"/>
      <c r="U236" s="1369"/>
      <c r="V236" s="1369"/>
      <c r="W236" s="1369"/>
      <c r="X236" s="1369"/>
      <c r="Y236" s="1369"/>
      <c r="Z236" s="1369"/>
      <c r="AA236" s="1369"/>
      <c r="AB236" s="1369"/>
      <c r="AC236" s="1369"/>
      <c r="AD236" s="1370"/>
      <c r="AE236" s="1370"/>
      <c r="AF236" s="1370"/>
      <c r="AG236" s="1370"/>
    </row>
    <row r="237" spans="1:33" ht="12.75" hidden="1" customHeight="1" outlineLevel="1">
      <c r="A237" s="1366">
        <v>3.93</v>
      </c>
      <c r="B237" s="1366">
        <v>3.72</v>
      </c>
      <c r="C237" s="1366">
        <v>3.72</v>
      </c>
      <c r="D237" s="1366">
        <v>226</v>
      </c>
      <c r="E237" s="1384">
        <v>2</v>
      </c>
      <c r="F237" s="1342" t="s">
        <v>2709</v>
      </c>
      <c r="G237" s="1342" t="s">
        <v>2189</v>
      </c>
      <c r="H237" s="1385"/>
      <c r="I237" s="1385"/>
      <c r="J237" s="1367" t="s">
        <v>2138</v>
      </c>
      <c r="K237" s="1367" t="s">
        <v>2710</v>
      </c>
      <c r="L237" s="1367"/>
      <c r="M237" s="1367"/>
      <c r="N237" s="1367"/>
      <c r="O237" s="1367"/>
      <c r="P237" s="1367"/>
      <c r="Q237" s="1369"/>
      <c r="R237" s="1369"/>
      <c r="S237" s="1369"/>
      <c r="T237" s="1369"/>
      <c r="U237" s="1369"/>
      <c r="V237" s="1369"/>
      <c r="W237" s="1369"/>
      <c r="X237" s="1369"/>
      <c r="Y237" s="1369"/>
      <c r="Z237" s="1369"/>
      <c r="AA237" s="1369"/>
      <c r="AB237" s="1369"/>
      <c r="AC237" s="1369"/>
      <c r="AD237" s="1370"/>
      <c r="AE237" s="1370"/>
      <c r="AF237" s="1370"/>
      <c r="AG237" s="1370"/>
    </row>
    <row r="238" spans="1:33" ht="12.75" hidden="1" customHeight="1" outlineLevel="1">
      <c r="A238" s="1366">
        <v>3.94</v>
      </c>
      <c r="B238" s="1366">
        <v>3.73</v>
      </c>
      <c r="C238" s="1366">
        <v>3.73</v>
      </c>
      <c r="D238" s="1366">
        <v>228</v>
      </c>
      <c r="E238" s="1366">
        <v>3</v>
      </c>
      <c r="F238" s="1367" t="s">
        <v>2711</v>
      </c>
      <c r="G238" s="1367" t="s">
        <v>2189</v>
      </c>
      <c r="H238" s="1368" t="s">
        <v>2093</v>
      </c>
      <c r="I238" s="1368"/>
      <c r="J238" s="1367" t="s">
        <v>2138</v>
      </c>
      <c r="K238" s="1367" t="s">
        <v>2712</v>
      </c>
      <c r="L238" s="1367"/>
      <c r="M238" s="1367"/>
      <c r="N238" s="1367"/>
      <c r="O238" s="1367"/>
      <c r="P238" s="1367"/>
      <c r="Q238" s="1369"/>
      <c r="R238" s="1369"/>
      <c r="S238" s="1369"/>
      <c r="T238" s="1369"/>
      <c r="U238" s="1369"/>
      <c r="V238" s="1369"/>
      <c r="W238" s="1369"/>
      <c r="X238" s="1369"/>
      <c r="Y238" s="1369"/>
      <c r="Z238" s="1369"/>
      <c r="AA238" s="1369"/>
      <c r="AB238" s="1369"/>
      <c r="AC238" s="1369"/>
      <c r="AD238" s="1370"/>
      <c r="AE238" s="1370"/>
      <c r="AF238" s="1370"/>
      <c r="AG238" s="1370"/>
    </row>
    <row r="239" spans="1:33" ht="12.75" hidden="1" customHeight="1" outlineLevel="1">
      <c r="A239" s="1366">
        <v>3.95</v>
      </c>
      <c r="B239" s="1366">
        <v>3.74</v>
      </c>
      <c r="C239" s="1366">
        <v>3.74</v>
      </c>
      <c r="D239" s="1366"/>
      <c r="E239" s="1366">
        <v>3</v>
      </c>
      <c r="F239" s="1367" t="s">
        <v>2713</v>
      </c>
      <c r="G239" s="1367" t="s">
        <v>2143</v>
      </c>
      <c r="H239" s="1368" t="s">
        <v>2093</v>
      </c>
      <c r="I239" s="1368"/>
      <c r="J239" s="1367" t="s">
        <v>2138</v>
      </c>
      <c r="K239" s="1367" t="s">
        <v>2714</v>
      </c>
      <c r="L239" s="1367"/>
      <c r="M239" s="1367" t="s">
        <v>2715</v>
      </c>
      <c r="N239" s="1367"/>
      <c r="O239" s="1388" t="s">
        <v>2716</v>
      </c>
      <c r="P239" s="1367"/>
      <c r="Q239" s="1369"/>
      <c r="R239" s="1369"/>
      <c r="S239" s="1369"/>
      <c r="T239" s="1369"/>
      <c r="U239" s="1369"/>
      <c r="V239" s="1369"/>
      <c r="W239" s="1369"/>
      <c r="X239" s="1369"/>
      <c r="Y239" s="1369"/>
      <c r="Z239" s="1369"/>
      <c r="AA239" s="1369"/>
      <c r="AB239" s="1369"/>
      <c r="AC239" s="1369"/>
      <c r="AD239" s="1370"/>
      <c r="AE239" s="1370"/>
      <c r="AF239" s="1370"/>
      <c r="AG239" s="1370"/>
    </row>
    <row r="240" spans="1:33" ht="12.75" hidden="1" customHeight="1" outlineLevel="1">
      <c r="A240" s="1366">
        <v>3.96</v>
      </c>
      <c r="B240" s="1366">
        <v>3.75</v>
      </c>
      <c r="C240" s="1366">
        <v>3.75</v>
      </c>
      <c r="D240" s="1366">
        <v>232</v>
      </c>
      <c r="E240" s="1384">
        <v>2</v>
      </c>
      <c r="F240" s="1342" t="s">
        <v>2717</v>
      </c>
      <c r="G240" s="1342" t="s">
        <v>2189</v>
      </c>
      <c r="H240" s="1385"/>
      <c r="I240" s="1385"/>
      <c r="J240" s="1367" t="s">
        <v>2718</v>
      </c>
      <c r="K240" s="1367" t="s">
        <v>2719</v>
      </c>
      <c r="L240" s="1367"/>
      <c r="M240" s="1367"/>
      <c r="N240" s="1367"/>
      <c r="O240" s="1388"/>
      <c r="P240" s="1367"/>
      <c r="Q240" s="1369"/>
      <c r="R240" s="1369"/>
      <c r="S240" s="1369"/>
      <c r="T240" s="1369"/>
      <c r="U240" s="1369"/>
      <c r="V240" s="1369"/>
      <c r="W240" s="1369"/>
      <c r="X240" s="1369"/>
      <c r="Y240" s="1369"/>
      <c r="Z240" s="1369"/>
      <c r="AA240" s="1369"/>
      <c r="AB240" s="1369"/>
      <c r="AC240" s="1369"/>
      <c r="AD240" s="1370"/>
      <c r="AE240" s="1370"/>
      <c r="AF240" s="1370"/>
      <c r="AG240" s="1370"/>
    </row>
    <row r="241" spans="1:33" ht="12.75" hidden="1" customHeight="1" outlineLevel="1">
      <c r="A241" s="1366">
        <v>3.97</v>
      </c>
      <c r="B241" s="1366">
        <v>3.76</v>
      </c>
      <c r="C241" s="1366">
        <v>3.76</v>
      </c>
      <c r="D241" s="1366">
        <v>233</v>
      </c>
      <c r="E241" s="1384">
        <v>2</v>
      </c>
      <c r="F241" s="1342" t="s">
        <v>2720</v>
      </c>
      <c r="G241" s="1342" t="s">
        <v>2189</v>
      </c>
      <c r="H241" s="1385"/>
      <c r="I241" s="1385"/>
      <c r="J241" s="1367" t="s">
        <v>2138</v>
      </c>
      <c r="K241" s="1367" t="s">
        <v>2721</v>
      </c>
      <c r="L241" s="1367">
        <f>A174</f>
        <v>3.3</v>
      </c>
      <c r="M241" s="1367" t="s">
        <v>2722</v>
      </c>
      <c r="N241" s="1367">
        <v>22</v>
      </c>
      <c r="O241" s="1388" t="s">
        <v>2723</v>
      </c>
      <c r="P241" s="1367"/>
      <c r="Q241" s="1369"/>
      <c r="R241" s="1369"/>
      <c r="S241" s="1369"/>
      <c r="T241" s="1369"/>
      <c r="U241" s="1369"/>
      <c r="V241" s="1369"/>
      <c r="W241" s="1369"/>
      <c r="X241" s="1369"/>
      <c r="Y241" s="1369"/>
      <c r="Z241" s="1369"/>
      <c r="AA241" s="1369"/>
      <c r="AB241" s="1369"/>
      <c r="AC241" s="1369"/>
      <c r="AD241" s="1370"/>
      <c r="AE241" s="1370"/>
      <c r="AF241" s="1370"/>
      <c r="AG241" s="1370"/>
    </row>
    <row r="242" spans="1:33" ht="12.75" customHeight="1" outlineLevel="1">
      <c r="A242" s="1366">
        <v>3.98</v>
      </c>
      <c r="B242" s="1366"/>
      <c r="C242" s="1366"/>
      <c r="D242" s="1366"/>
      <c r="E242" s="1366">
        <v>3</v>
      </c>
      <c r="F242" s="1401" t="s">
        <v>2724</v>
      </c>
      <c r="G242" s="1367" t="s">
        <v>2143</v>
      </c>
      <c r="H242" s="1368" t="s">
        <v>2144</v>
      </c>
      <c r="I242" s="1368"/>
      <c r="J242" s="1367" t="s">
        <v>2124</v>
      </c>
      <c r="K242" s="1367"/>
      <c r="L242" s="1367"/>
      <c r="M242" s="1367"/>
      <c r="N242" s="1367"/>
      <c r="O242" s="1367"/>
      <c r="P242" s="1367"/>
      <c r="Q242" s="1369"/>
      <c r="R242" s="1369"/>
      <c r="S242" s="1369"/>
      <c r="T242" s="1369"/>
      <c r="U242" s="1369"/>
      <c r="V242" s="1369"/>
      <c r="W242" s="1369"/>
      <c r="X242" s="1369"/>
      <c r="Y242" s="1369"/>
      <c r="Z242" s="1369"/>
      <c r="AA242" s="1369"/>
      <c r="AB242" s="1369"/>
      <c r="AC242" s="1369"/>
      <c r="AD242" s="1370"/>
      <c r="AE242" s="1370"/>
      <c r="AF242" s="1370"/>
      <c r="AG242" s="1370"/>
    </row>
    <row r="243" spans="1:33" ht="12.75" hidden="1" customHeight="1" outlineLevel="1">
      <c r="A243" s="1366">
        <v>3.99</v>
      </c>
      <c r="B243" s="1366"/>
      <c r="C243" s="1366"/>
      <c r="D243" s="1366"/>
      <c r="E243" s="1366">
        <v>3</v>
      </c>
      <c r="F243" s="1401" t="s">
        <v>2725</v>
      </c>
      <c r="G243" s="1367" t="s">
        <v>2189</v>
      </c>
      <c r="H243" s="1368" t="s">
        <v>2496</v>
      </c>
      <c r="I243" s="1368"/>
      <c r="J243" s="1367" t="s">
        <v>2138</v>
      </c>
      <c r="K243" s="1367"/>
      <c r="L243" s="1367"/>
      <c r="M243" s="1367"/>
      <c r="N243" s="1367"/>
      <c r="O243" s="1367"/>
      <c r="P243" s="1367"/>
      <c r="Q243" s="1369"/>
      <c r="R243" s="1369"/>
      <c r="S243" s="1369"/>
      <c r="T243" s="1369"/>
      <c r="U243" s="1369"/>
      <c r="V243" s="1369"/>
      <c r="W243" s="1369"/>
      <c r="X243" s="1369"/>
      <c r="Y243" s="1369"/>
      <c r="Z243" s="1369"/>
      <c r="AA243" s="1369"/>
      <c r="AB243" s="1369"/>
      <c r="AC243" s="1369"/>
      <c r="AD243" s="1370"/>
      <c r="AE243" s="1370"/>
      <c r="AF243" s="1370"/>
      <c r="AG243" s="1370"/>
    </row>
    <row r="244" spans="1:33" ht="12.75" hidden="1" customHeight="1" outlineLevel="1">
      <c r="A244" s="1391" t="s">
        <v>2726</v>
      </c>
      <c r="B244" s="1366"/>
      <c r="C244" s="1366"/>
      <c r="D244" s="1366"/>
      <c r="E244" s="1366">
        <v>3</v>
      </c>
      <c r="F244" s="1401" t="s">
        <v>2727</v>
      </c>
      <c r="G244" s="1367" t="s">
        <v>2189</v>
      </c>
      <c r="H244" s="1368" t="s">
        <v>2496</v>
      </c>
      <c r="I244" s="1368"/>
      <c r="J244" s="1367" t="s">
        <v>2138</v>
      </c>
      <c r="K244" s="1367"/>
      <c r="L244" s="1367"/>
      <c r="M244" s="1367"/>
      <c r="N244" s="1367"/>
      <c r="O244" s="1367"/>
      <c r="P244" s="1367"/>
      <c r="Q244" s="1369"/>
      <c r="R244" s="1369"/>
      <c r="S244" s="1369"/>
      <c r="T244" s="1369"/>
      <c r="U244" s="1369"/>
      <c r="V244" s="1369"/>
      <c r="W244" s="1369"/>
      <c r="X244" s="1369"/>
      <c r="Y244" s="1369"/>
      <c r="Z244" s="1369"/>
      <c r="AA244" s="1369"/>
      <c r="AB244" s="1369"/>
      <c r="AC244" s="1369"/>
      <c r="AD244" s="1370"/>
      <c r="AE244" s="1370"/>
      <c r="AF244" s="1370"/>
      <c r="AG244" s="1370"/>
    </row>
    <row r="245" spans="1:33" ht="12.75" hidden="1" customHeight="1" outlineLevel="1">
      <c r="A245" s="1366" t="s">
        <v>2728</v>
      </c>
      <c r="B245" s="1366">
        <v>3.77</v>
      </c>
      <c r="C245" s="1366">
        <v>3.77</v>
      </c>
      <c r="D245" s="1366">
        <v>243</v>
      </c>
      <c r="E245" s="1384">
        <v>2</v>
      </c>
      <c r="F245" s="1342" t="s">
        <v>2729</v>
      </c>
      <c r="G245" s="1342" t="s">
        <v>2189</v>
      </c>
      <c r="H245" s="1385"/>
      <c r="I245" s="1385"/>
      <c r="J245" s="1367" t="s">
        <v>2138</v>
      </c>
      <c r="K245" s="1367"/>
      <c r="L245" s="1367"/>
      <c r="M245" s="1367"/>
      <c r="N245" s="1367"/>
      <c r="O245" s="1367"/>
      <c r="P245" s="1367"/>
      <c r="Q245" s="1369"/>
      <c r="R245" s="1369"/>
      <c r="S245" s="1369"/>
      <c r="T245" s="1369"/>
      <c r="U245" s="1369"/>
      <c r="V245" s="1369"/>
      <c r="W245" s="1369"/>
      <c r="X245" s="1369"/>
      <c r="Y245" s="1369"/>
      <c r="Z245" s="1369"/>
      <c r="AA245" s="1369"/>
      <c r="AB245" s="1369"/>
      <c r="AC245" s="1369"/>
      <c r="AD245" s="1370"/>
      <c r="AE245" s="1370"/>
      <c r="AF245" s="1370"/>
      <c r="AG245" s="1370"/>
    </row>
    <row r="246" spans="1:33" ht="12.75" hidden="1" customHeight="1" outlineLevel="1">
      <c r="A246" s="1366" t="s">
        <v>2730</v>
      </c>
      <c r="B246" s="1366"/>
      <c r="C246" s="1366"/>
      <c r="D246" s="1366"/>
      <c r="E246" s="1366">
        <v>3</v>
      </c>
      <c r="F246" s="1367" t="s">
        <v>2731</v>
      </c>
      <c r="G246" s="1367" t="s">
        <v>2143</v>
      </c>
      <c r="H246" s="1368" t="s">
        <v>2093</v>
      </c>
      <c r="I246" s="1368"/>
      <c r="J246" s="1367" t="s">
        <v>2138</v>
      </c>
      <c r="K246" s="1367" t="s">
        <v>2732</v>
      </c>
      <c r="L246" s="1367"/>
      <c r="M246" s="1367" t="s">
        <v>2733</v>
      </c>
      <c r="N246" s="1367"/>
      <c r="O246" s="1367"/>
      <c r="P246" s="1367"/>
      <c r="Q246" s="1369"/>
      <c r="R246" s="1369"/>
      <c r="S246" s="1369"/>
      <c r="T246" s="1369"/>
      <c r="U246" s="1369"/>
      <c r="V246" s="1369"/>
      <c r="W246" s="1369"/>
      <c r="X246" s="1369"/>
      <c r="Y246" s="1369"/>
      <c r="Z246" s="1369"/>
      <c r="AA246" s="1369"/>
      <c r="AB246" s="1369"/>
      <c r="AC246" s="1369"/>
      <c r="AD246" s="1370"/>
      <c r="AE246" s="1370"/>
      <c r="AF246" s="1370"/>
      <c r="AG246" s="1370"/>
    </row>
    <row r="247" spans="1:33" ht="12.75" hidden="1" customHeight="1" outlineLevel="1">
      <c r="A247" s="1366" t="s">
        <v>2734</v>
      </c>
      <c r="B247" s="1366"/>
      <c r="C247" s="1366"/>
      <c r="D247" s="1366"/>
      <c r="E247" s="1366">
        <v>3</v>
      </c>
      <c r="F247" s="1367" t="s">
        <v>2735</v>
      </c>
      <c r="G247" s="1367" t="s">
        <v>2189</v>
      </c>
      <c r="H247" s="1368" t="s">
        <v>2093</v>
      </c>
      <c r="I247" s="1368"/>
      <c r="J247" s="1367" t="s">
        <v>2138</v>
      </c>
      <c r="K247" s="1367" t="s">
        <v>2736</v>
      </c>
      <c r="L247" s="1367"/>
      <c r="M247" s="1367" t="s">
        <v>2733</v>
      </c>
      <c r="N247" s="1367"/>
      <c r="O247" s="1367"/>
      <c r="P247" s="1367"/>
      <c r="Q247" s="1369"/>
      <c r="R247" s="1369"/>
      <c r="S247" s="1369"/>
      <c r="T247" s="1369"/>
      <c r="U247" s="1369"/>
      <c r="V247" s="1369"/>
      <c r="W247" s="1369"/>
      <c r="X247" s="1369"/>
      <c r="Y247" s="1369"/>
      <c r="Z247" s="1369"/>
      <c r="AA247" s="1369"/>
      <c r="AB247" s="1369"/>
      <c r="AC247" s="1369"/>
      <c r="AD247" s="1370"/>
      <c r="AE247" s="1370"/>
      <c r="AF247" s="1370"/>
      <c r="AG247" s="1370"/>
    </row>
    <row r="248" spans="1:33" ht="12.75" hidden="1" customHeight="1">
      <c r="A248" s="1380">
        <v>4</v>
      </c>
      <c r="B248" s="1380">
        <v>4</v>
      </c>
      <c r="C248" s="1380">
        <v>4</v>
      </c>
      <c r="D248" s="1381"/>
      <c r="E248" s="1381">
        <v>1</v>
      </c>
      <c r="F248" s="1357" t="s">
        <v>2737</v>
      </c>
      <c r="G248" s="1357"/>
      <c r="H248" s="1358"/>
      <c r="I248" s="1358"/>
      <c r="J248" s="1359"/>
      <c r="K248" s="1360"/>
      <c r="L248" s="1360"/>
      <c r="M248" s="1360"/>
      <c r="N248" s="1360">
        <v>27</v>
      </c>
      <c r="O248" s="1360"/>
      <c r="P248" s="1360"/>
      <c r="Q248" s="1402"/>
      <c r="R248" s="1402"/>
      <c r="S248" s="1402"/>
      <c r="T248" s="1402"/>
      <c r="U248" s="1402"/>
      <c r="V248" s="1402"/>
      <c r="W248" s="1402"/>
      <c r="X248" s="1402"/>
      <c r="Y248" s="1402"/>
      <c r="Z248" s="1402"/>
      <c r="AA248" s="1402"/>
      <c r="AB248" s="1402"/>
      <c r="AC248" s="1402"/>
      <c r="AD248" s="1364"/>
      <c r="AE248" s="1364"/>
      <c r="AF248" s="1364"/>
      <c r="AG248" s="1364"/>
    </row>
    <row r="249" spans="1:33" ht="12.75" hidden="1" customHeight="1" outlineLevel="1">
      <c r="A249" s="1366">
        <v>4.01</v>
      </c>
      <c r="B249" s="1366">
        <v>4.01</v>
      </c>
      <c r="C249" s="1366">
        <v>4.01</v>
      </c>
      <c r="D249" s="1366">
        <v>247</v>
      </c>
      <c r="E249" s="1384">
        <v>2</v>
      </c>
      <c r="F249" s="1342" t="s">
        <v>2738</v>
      </c>
      <c r="G249" s="1342" t="s">
        <v>2189</v>
      </c>
      <c r="H249" s="1385"/>
      <c r="I249" s="1385"/>
      <c r="J249" s="1367" t="s">
        <v>2739</v>
      </c>
      <c r="K249" s="1367"/>
      <c r="L249" s="1367">
        <f>A276</f>
        <v>6.0799999999999983</v>
      </c>
      <c r="M249" s="1367"/>
      <c r="N249" s="1367"/>
      <c r="O249" s="1388" t="s">
        <v>2740</v>
      </c>
      <c r="P249" s="1367"/>
      <c r="Q249" s="1369"/>
      <c r="R249" s="1369"/>
      <c r="S249" s="1369"/>
      <c r="T249" s="1369"/>
      <c r="U249" s="1369"/>
      <c r="V249" s="1369"/>
      <c r="W249" s="1369"/>
      <c r="X249" s="1369"/>
      <c r="Y249" s="1369"/>
      <c r="Z249" s="1369"/>
      <c r="AA249" s="1369"/>
      <c r="AB249" s="1369"/>
      <c r="AC249" s="1369"/>
      <c r="AD249" s="1370"/>
      <c r="AE249" s="1370"/>
      <c r="AF249" s="1370"/>
      <c r="AG249" s="1370"/>
    </row>
    <row r="250" spans="1:33" ht="12.75" hidden="1" customHeight="1" outlineLevel="1">
      <c r="A250" s="1366">
        <v>4.0199999999999996</v>
      </c>
      <c r="B250" s="1366">
        <v>4.0199999999999996</v>
      </c>
      <c r="C250" s="1366">
        <v>4.0199999999999996</v>
      </c>
      <c r="D250" s="1366">
        <v>248</v>
      </c>
      <c r="E250" s="1366">
        <v>3</v>
      </c>
      <c r="F250" s="1367" t="s">
        <v>2741</v>
      </c>
      <c r="G250" s="1367" t="s">
        <v>2143</v>
      </c>
      <c r="H250" s="1368" t="s">
        <v>2093</v>
      </c>
      <c r="I250" s="1368"/>
      <c r="J250" s="1367" t="s">
        <v>2739</v>
      </c>
      <c r="K250" s="1367" t="s">
        <v>2742</v>
      </c>
      <c r="L250" s="1367"/>
      <c r="M250" s="1367"/>
      <c r="N250" s="1367" t="s">
        <v>2743</v>
      </c>
      <c r="O250" s="1388"/>
      <c r="P250" s="1367"/>
      <c r="Q250" s="1369"/>
      <c r="R250" s="1369"/>
      <c r="S250" s="1369"/>
      <c r="T250" s="1369"/>
      <c r="U250" s="1369"/>
      <c r="V250" s="1369"/>
      <c r="W250" s="1369"/>
      <c r="X250" s="1369"/>
      <c r="Y250" s="1369"/>
      <c r="Z250" s="1369"/>
      <c r="AA250" s="1369"/>
      <c r="AB250" s="1369"/>
      <c r="AC250" s="1369"/>
      <c r="AD250" s="1370"/>
      <c r="AE250" s="1370"/>
      <c r="AF250" s="1370"/>
      <c r="AG250" s="1370"/>
    </row>
    <row r="251" spans="1:33" ht="12.75" customHeight="1" outlineLevel="1">
      <c r="A251" s="1366">
        <v>4.0299999999999994</v>
      </c>
      <c r="B251" s="1366">
        <v>4.03</v>
      </c>
      <c r="C251" s="1366">
        <v>4.03</v>
      </c>
      <c r="D251" s="1366">
        <v>249</v>
      </c>
      <c r="E251" s="1366">
        <v>3</v>
      </c>
      <c r="F251" s="1367" t="s">
        <v>2744</v>
      </c>
      <c r="G251" s="1367" t="s">
        <v>2143</v>
      </c>
      <c r="H251" s="1368" t="s">
        <v>2144</v>
      </c>
      <c r="I251" s="1368"/>
      <c r="J251" s="1367" t="s">
        <v>2739</v>
      </c>
      <c r="K251" s="1367" t="s">
        <v>2745</v>
      </c>
      <c r="L251" s="1367"/>
      <c r="M251" s="1367" t="s">
        <v>2746</v>
      </c>
      <c r="N251" s="1367" t="s">
        <v>2747</v>
      </c>
      <c r="O251" s="1388" t="s">
        <v>2748</v>
      </c>
      <c r="P251" s="1367"/>
      <c r="Q251" s="1369"/>
      <c r="R251" s="1369"/>
      <c r="S251" s="1369"/>
      <c r="T251" s="1369"/>
      <c r="U251" s="1369"/>
      <c r="V251" s="1369"/>
      <c r="W251" s="1369"/>
      <c r="X251" s="1369"/>
      <c r="Y251" s="1369"/>
      <c r="Z251" s="1369"/>
      <c r="AA251" s="1369"/>
      <c r="AB251" s="1369"/>
      <c r="AC251" s="1369"/>
      <c r="AD251" s="1370"/>
      <c r="AE251" s="1370"/>
      <c r="AF251" s="1370"/>
      <c r="AG251" s="1370"/>
    </row>
    <row r="252" spans="1:33" ht="12.75" customHeight="1" outlineLevel="1">
      <c r="A252" s="1366">
        <v>4.0399999999999991</v>
      </c>
      <c r="B252" s="1366">
        <v>4.04</v>
      </c>
      <c r="C252" s="1366">
        <v>4.04</v>
      </c>
      <c r="D252" s="1366">
        <v>250</v>
      </c>
      <c r="E252" s="1366">
        <v>3</v>
      </c>
      <c r="F252" s="1367" t="s">
        <v>2749</v>
      </c>
      <c r="G252" s="1367" t="s">
        <v>2143</v>
      </c>
      <c r="H252" s="1368" t="s">
        <v>2144</v>
      </c>
      <c r="I252" s="1368"/>
      <c r="J252" s="1367" t="s">
        <v>2739</v>
      </c>
      <c r="K252" s="1367" t="s">
        <v>2750</v>
      </c>
      <c r="L252" s="1367"/>
      <c r="M252" s="1367" t="s">
        <v>2751</v>
      </c>
      <c r="N252" s="1367">
        <v>27.3</v>
      </c>
      <c r="O252" s="1388" t="s">
        <v>2752</v>
      </c>
      <c r="P252" s="1367"/>
      <c r="Q252" s="1369"/>
      <c r="R252" s="1369"/>
      <c r="S252" s="1369"/>
      <c r="T252" s="1369"/>
      <c r="U252" s="1369"/>
      <c r="V252" s="1369"/>
      <c r="W252" s="1369"/>
      <c r="X252" s="1369"/>
      <c r="Y252" s="1369"/>
      <c r="Z252" s="1369"/>
      <c r="AA252" s="1369"/>
      <c r="AB252" s="1369"/>
      <c r="AC252" s="1369"/>
      <c r="AD252" s="1370"/>
      <c r="AE252" s="1370"/>
      <c r="AF252" s="1370"/>
      <c r="AG252" s="1370"/>
    </row>
    <row r="253" spans="1:33" ht="12.75" hidden="1" customHeight="1" outlineLevel="1">
      <c r="A253" s="1366">
        <v>4.0499999999999989</v>
      </c>
      <c r="B253" s="1366">
        <v>4.05</v>
      </c>
      <c r="C253" s="1366">
        <v>4.05</v>
      </c>
      <c r="D253" s="1366">
        <v>251</v>
      </c>
      <c r="E253" s="1366">
        <v>3</v>
      </c>
      <c r="F253" s="1367" t="s">
        <v>2753</v>
      </c>
      <c r="G253" s="1367" t="s">
        <v>2143</v>
      </c>
      <c r="H253" s="1368" t="s">
        <v>2093</v>
      </c>
      <c r="I253" s="1368"/>
      <c r="J253" s="1367" t="s">
        <v>2739</v>
      </c>
      <c r="K253" s="1367" t="s">
        <v>2754</v>
      </c>
      <c r="L253" s="1367"/>
      <c r="M253" s="1367" t="s">
        <v>2755</v>
      </c>
      <c r="N253" s="1367">
        <v>27.3</v>
      </c>
      <c r="O253" s="1388" t="s">
        <v>2748</v>
      </c>
      <c r="P253" s="1367"/>
      <c r="Q253" s="1369"/>
      <c r="R253" s="1369"/>
      <c r="S253" s="1369"/>
      <c r="T253" s="1369"/>
      <c r="U253" s="1369"/>
      <c r="V253" s="1369"/>
      <c r="W253" s="1369"/>
      <c r="X253" s="1369"/>
      <c r="Y253" s="1369"/>
      <c r="Z253" s="1369"/>
      <c r="AA253" s="1369"/>
      <c r="AB253" s="1369"/>
      <c r="AC253" s="1369"/>
      <c r="AD253" s="1370"/>
      <c r="AE253" s="1370"/>
      <c r="AF253" s="1370"/>
      <c r="AG253" s="1370"/>
    </row>
    <row r="254" spans="1:33" ht="12.75" customHeight="1" outlineLevel="1">
      <c r="A254" s="1366">
        <v>4.0599999999999987</v>
      </c>
      <c r="B254" s="1366">
        <v>4.0599999999999996</v>
      </c>
      <c r="C254" s="1366">
        <v>4.0599999999999996</v>
      </c>
      <c r="D254" s="1366">
        <v>252</v>
      </c>
      <c r="E254" s="1366">
        <v>3</v>
      </c>
      <c r="F254" s="1367" t="s">
        <v>2756</v>
      </c>
      <c r="G254" s="1367" t="s">
        <v>2143</v>
      </c>
      <c r="H254" s="1368" t="s">
        <v>2144</v>
      </c>
      <c r="I254" s="1368"/>
      <c r="J254" s="1367" t="s">
        <v>2111</v>
      </c>
      <c r="K254" s="1367" t="s">
        <v>2757</v>
      </c>
      <c r="L254" s="1367"/>
      <c r="M254" s="1367" t="s">
        <v>2758</v>
      </c>
      <c r="N254" s="1367" t="s">
        <v>2759</v>
      </c>
      <c r="O254" s="1388" t="s">
        <v>2760</v>
      </c>
      <c r="P254" s="1367"/>
      <c r="Q254" s="1369"/>
      <c r="R254" s="1369"/>
      <c r="S254" s="1369"/>
      <c r="T254" s="1369"/>
      <c r="U254" s="1369"/>
      <c r="V254" s="1369"/>
      <c r="W254" s="1369"/>
      <c r="X254" s="1369"/>
      <c r="Y254" s="1369"/>
      <c r="Z254" s="1369"/>
      <c r="AA254" s="1369"/>
      <c r="AB254" s="1369"/>
      <c r="AC254" s="1369"/>
      <c r="AD254" s="1370"/>
      <c r="AE254" s="1370"/>
      <c r="AF254" s="1370"/>
      <c r="AG254" s="1370"/>
    </row>
    <row r="255" spans="1:33" ht="12.75" customHeight="1" outlineLevel="1">
      <c r="A255" s="1366">
        <v>4.0699999999999985</v>
      </c>
      <c r="B255" s="1366">
        <v>4.07</v>
      </c>
      <c r="C255" s="1366">
        <v>4.07</v>
      </c>
      <c r="D255" s="1366">
        <v>253</v>
      </c>
      <c r="E255" s="1366">
        <v>3</v>
      </c>
      <c r="F255" s="1367" t="s">
        <v>2761</v>
      </c>
      <c r="G255" s="1367" t="s">
        <v>2143</v>
      </c>
      <c r="H255" s="1368" t="s">
        <v>2144</v>
      </c>
      <c r="I255" s="1368"/>
      <c r="J255" s="1367" t="s">
        <v>2111</v>
      </c>
      <c r="K255" s="1367" t="s">
        <v>2762</v>
      </c>
      <c r="L255" s="1367"/>
      <c r="M255" s="1367" t="s">
        <v>2763</v>
      </c>
      <c r="N255" s="1367">
        <v>27.4</v>
      </c>
      <c r="O255" s="1388" t="s">
        <v>2760</v>
      </c>
      <c r="P255" s="1367"/>
      <c r="Q255" s="1369"/>
      <c r="R255" s="1369"/>
      <c r="S255" s="1369"/>
      <c r="T255" s="1369"/>
      <c r="U255" s="1369"/>
      <c r="V255" s="1369"/>
      <c r="W255" s="1369"/>
      <c r="X255" s="1369"/>
      <c r="Y255" s="1369"/>
      <c r="Z255" s="1369"/>
      <c r="AA255" s="1369"/>
      <c r="AB255" s="1369"/>
      <c r="AC255" s="1369"/>
      <c r="AD255" s="1370"/>
      <c r="AE255" s="1370"/>
      <c r="AF255" s="1370"/>
      <c r="AG255" s="1370"/>
    </row>
    <row r="256" spans="1:33" ht="12.75" customHeight="1" outlineLevel="1">
      <c r="A256" s="1366">
        <v>4.0799999999999983</v>
      </c>
      <c r="B256" s="1366">
        <v>4.08</v>
      </c>
      <c r="C256" s="1366">
        <v>4.08</v>
      </c>
      <c r="D256" s="1366">
        <v>254</v>
      </c>
      <c r="E256" s="1366">
        <v>3</v>
      </c>
      <c r="F256" s="1367" t="s">
        <v>2764</v>
      </c>
      <c r="G256" s="1367" t="s">
        <v>2143</v>
      </c>
      <c r="H256" s="1368" t="s">
        <v>2144</v>
      </c>
      <c r="I256" s="1368"/>
      <c r="J256" s="1367" t="s">
        <v>2111</v>
      </c>
      <c r="K256" s="1367" t="s">
        <v>2765</v>
      </c>
      <c r="L256" s="1367"/>
      <c r="M256" s="1367" t="s">
        <v>2763</v>
      </c>
      <c r="N256" s="1367">
        <v>27.4</v>
      </c>
      <c r="O256" s="1388" t="s">
        <v>2766</v>
      </c>
      <c r="P256" s="1367"/>
      <c r="Q256" s="1369"/>
      <c r="R256" s="1369"/>
      <c r="S256" s="1369"/>
      <c r="T256" s="1369"/>
      <c r="U256" s="1369"/>
      <c r="V256" s="1369"/>
      <c r="W256" s="1369"/>
      <c r="X256" s="1369"/>
      <c r="Y256" s="1369"/>
      <c r="Z256" s="1369"/>
      <c r="AA256" s="1369"/>
      <c r="AB256" s="1369"/>
      <c r="AC256" s="1369"/>
      <c r="AD256" s="1370"/>
      <c r="AE256" s="1370"/>
      <c r="AF256" s="1370"/>
      <c r="AG256" s="1370"/>
    </row>
    <row r="257" spans="1:33" ht="12.75" hidden="1" customHeight="1" outlineLevel="1">
      <c r="A257" s="1366">
        <v>4.0899999999999981</v>
      </c>
      <c r="B257" s="1366">
        <v>4.09</v>
      </c>
      <c r="C257" s="1366">
        <v>4.09</v>
      </c>
      <c r="D257" s="1366">
        <v>255</v>
      </c>
      <c r="E257" s="1366">
        <v>3</v>
      </c>
      <c r="F257" s="1367" t="s">
        <v>2767</v>
      </c>
      <c r="G257" s="1367" t="s">
        <v>2143</v>
      </c>
      <c r="H257" s="1368" t="s">
        <v>2093</v>
      </c>
      <c r="I257" s="1368"/>
      <c r="J257" s="1367" t="s">
        <v>2111</v>
      </c>
      <c r="K257" s="1367" t="s">
        <v>2768</v>
      </c>
      <c r="L257" s="1367"/>
      <c r="M257" s="1367" t="s">
        <v>2769</v>
      </c>
      <c r="N257" s="1367" t="s">
        <v>2770</v>
      </c>
      <c r="O257" s="1388" t="s">
        <v>2760</v>
      </c>
      <c r="P257" s="1367"/>
      <c r="Q257" s="1369"/>
      <c r="R257" s="1369"/>
      <c r="S257" s="1369"/>
      <c r="T257" s="1369"/>
      <c r="U257" s="1369"/>
      <c r="V257" s="1369"/>
      <c r="W257" s="1369"/>
      <c r="X257" s="1369"/>
      <c r="Y257" s="1369"/>
      <c r="Z257" s="1369"/>
      <c r="AA257" s="1369"/>
      <c r="AB257" s="1369"/>
      <c r="AC257" s="1369"/>
      <c r="AD257" s="1370"/>
      <c r="AE257" s="1370"/>
      <c r="AF257" s="1370"/>
      <c r="AG257" s="1370"/>
    </row>
    <row r="258" spans="1:33" ht="12.75" customHeight="1" outlineLevel="1">
      <c r="A258" s="1365">
        <v>4.0999999999999979</v>
      </c>
      <c r="B258" s="1365">
        <v>4.0999999999999996</v>
      </c>
      <c r="C258" s="1365">
        <v>4.0999999999999996</v>
      </c>
      <c r="D258" s="1366">
        <v>256</v>
      </c>
      <c r="E258" s="1366">
        <v>3</v>
      </c>
      <c r="F258" s="1367" t="s">
        <v>2771</v>
      </c>
      <c r="G258" s="1367" t="s">
        <v>2143</v>
      </c>
      <c r="H258" s="1368" t="s">
        <v>2144</v>
      </c>
      <c r="I258" s="1368"/>
      <c r="J258" s="1367" t="s">
        <v>2111</v>
      </c>
      <c r="K258" s="1367" t="s">
        <v>2772</v>
      </c>
      <c r="L258" s="1367"/>
      <c r="M258" s="1367" t="s">
        <v>2773</v>
      </c>
      <c r="N258" s="1367" t="s">
        <v>2774</v>
      </c>
      <c r="O258" s="1388" t="s">
        <v>2760</v>
      </c>
      <c r="P258" s="1367"/>
      <c r="Q258" s="1369"/>
      <c r="R258" s="1369"/>
      <c r="S258" s="1369"/>
      <c r="T258" s="1369"/>
      <c r="U258" s="1369"/>
      <c r="V258" s="1369"/>
      <c r="W258" s="1369"/>
      <c r="X258" s="1369"/>
      <c r="Y258" s="1369"/>
      <c r="Z258" s="1369"/>
      <c r="AA258" s="1369"/>
      <c r="AB258" s="1369"/>
      <c r="AC258" s="1369"/>
      <c r="AD258" s="1370"/>
      <c r="AE258" s="1370"/>
      <c r="AF258" s="1370"/>
      <c r="AG258" s="1370"/>
    </row>
    <row r="259" spans="1:33" ht="12.75" customHeight="1" outlineLevel="1">
      <c r="A259" s="1366">
        <v>4.1099999999999977</v>
      </c>
      <c r="B259" s="1366"/>
      <c r="C259" s="1366"/>
      <c r="D259" s="1366"/>
      <c r="E259" s="1366">
        <v>3</v>
      </c>
      <c r="F259" s="1401" t="s">
        <v>2775</v>
      </c>
      <c r="G259" s="1367" t="s">
        <v>2143</v>
      </c>
      <c r="H259" s="1368" t="s">
        <v>2144</v>
      </c>
      <c r="I259" s="1368"/>
      <c r="J259" s="1367" t="s">
        <v>2111</v>
      </c>
      <c r="K259" s="1401" t="s">
        <v>2776</v>
      </c>
      <c r="L259" s="1378">
        <f>A71</f>
        <v>2.35</v>
      </c>
      <c r="M259" s="1367" t="s">
        <v>2777</v>
      </c>
      <c r="N259" s="1367"/>
      <c r="O259" s="1388"/>
      <c r="P259" s="1367"/>
      <c r="Q259" s="1369"/>
      <c r="R259" s="1369"/>
      <c r="S259" s="1369"/>
      <c r="T259" s="1369"/>
      <c r="U259" s="1369"/>
      <c r="V259" s="1369"/>
      <c r="W259" s="1369"/>
      <c r="X259" s="1369"/>
      <c r="Y259" s="1369"/>
      <c r="Z259" s="1369"/>
      <c r="AA259" s="1369"/>
      <c r="AB259" s="1369"/>
      <c r="AC259" s="1369"/>
      <c r="AD259" s="1370"/>
      <c r="AE259" s="1370"/>
      <c r="AF259" s="1370"/>
      <c r="AG259" s="1370"/>
    </row>
    <row r="260" spans="1:33" ht="12.75" customHeight="1" outlineLevel="1">
      <c r="A260" s="1366">
        <v>4.1199999999999974</v>
      </c>
      <c r="B260" s="1366">
        <v>4.1100000000000003</v>
      </c>
      <c r="C260" s="1366">
        <v>4.1100000000000003</v>
      </c>
      <c r="D260" s="1366">
        <v>257</v>
      </c>
      <c r="E260" s="1366">
        <v>3</v>
      </c>
      <c r="F260" s="1367" t="s">
        <v>2778</v>
      </c>
      <c r="G260" s="1367" t="s">
        <v>2143</v>
      </c>
      <c r="H260" s="1368" t="s">
        <v>2144</v>
      </c>
      <c r="I260" s="1368"/>
      <c r="J260" s="1367" t="s">
        <v>2111</v>
      </c>
      <c r="K260" s="1367" t="s">
        <v>2779</v>
      </c>
      <c r="L260" s="1367"/>
      <c r="M260" s="1367" t="s">
        <v>2780</v>
      </c>
      <c r="N260" s="1367" t="s">
        <v>2781</v>
      </c>
      <c r="O260" s="1388" t="s">
        <v>2760</v>
      </c>
      <c r="P260" s="1367"/>
      <c r="Q260" s="1369"/>
      <c r="R260" s="1369"/>
      <c r="S260" s="1369"/>
      <c r="T260" s="1369"/>
      <c r="U260" s="1369"/>
      <c r="V260" s="1369"/>
      <c r="W260" s="1369"/>
      <c r="X260" s="1369"/>
      <c r="Y260" s="1369"/>
      <c r="Z260" s="1369"/>
      <c r="AA260" s="1369"/>
      <c r="AB260" s="1369"/>
      <c r="AC260" s="1369"/>
      <c r="AD260" s="1370"/>
      <c r="AE260" s="1370"/>
      <c r="AF260" s="1370"/>
      <c r="AG260" s="1370"/>
    </row>
    <row r="261" spans="1:33" ht="12.75" hidden="1" customHeight="1" outlineLevel="1">
      <c r="A261" s="1366">
        <v>4.1299999999999972</v>
      </c>
      <c r="B261" s="1366">
        <v>4.12</v>
      </c>
      <c r="C261" s="1366">
        <v>4.12</v>
      </c>
      <c r="D261" s="1366">
        <v>258</v>
      </c>
      <c r="E261" s="1366">
        <v>3</v>
      </c>
      <c r="F261" s="1367" t="s">
        <v>2782</v>
      </c>
      <c r="G261" s="1367" t="s">
        <v>2143</v>
      </c>
      <c r="H261" s="1368" t="s">
        <v>2093</v>
      </c>
      <c r="I261" s="1368"/>
      <c r="J261" s="1367" t="s">
        <v>2111</v>
      </c>
      <c r="K261" s="1367" t="s">
        <v>2783</v>
      </c>
      <c r="L261" s="1367"/>
      <c r="M261" s="1367"/>
      <c r="N261" s="1367"/>
      <c r="O261" s="1388" t="s">
        <v>2760</v>
      </c>
      <c r="P261" s="1367"/>
      <c r="Q261" s="1369"/>
      <c r="R261" s="1369"/>
      <c r="S261" s="1369"/>
      <c r="T261" s="1369"/>
      <c r="U261" s="1369"/>
      <c r="V261" s="1369"/>
      <c r="W261" s="1369"/>
      <c r="X261" s="1369"/>
      <c r="Y261" s="1369"/>
      <c r="Z261" s="1369"/>
      <c r="AA261" s="1369"/>
      <c r="AB261" s="1369"/>
      <c r="AC261" s="1369"/>
      <c r="AD261" s="1370"/>
      <c r="AE261" s="1370"/>
      <c r="AF261" s="1370"/>
      <c r="AG261" s="1370"/>
    </row>
    <row r="262" spans="1:33" ht="12.75" hidden="1" customHeight="1" outlineLevel="1">
      <c r="A262" s="1366">
        <v>4.139999999999997</v>
      </c>
      <c r="B262" s="1366">
        <v>4.13</v>
      </c>
      <c r="C262" s="1366">
        <v>4.13</v>
      </c>
      <c r="D262" s="1366">
        <v>259</v>
      </c>
      <c r="E262" s="1366">
        <v>3</v>
      </c>
      <c r="F262" s="1367" t="s">
        <v>2784</v>
      </c>
      <c r="G262" s="1367" t="s">
        <v>2143</v>
      </c>
      <c r="H262" s="1368" t="s">
        <v>2093</v>
      </c>
      <c r="I262" s="1368"/>
      <c r="J262" s="1367" t="s">
        <v>2111</v>
      </c>
      <c r="K262" s="1367" t="s">
        <v>2785</v>
      </c>
      <c r="L262" s="1367"/>
      <c r="M262" s="1367"/>
      <c r="N262" s="1367"/>
      <c r="O262" s="1388" t="s">
        <v>2760</v>
      </c>
      <c r="P262" s="1367"/>
      <c r="Q262" s="1369"/>
      <c r="R262" s="1369"/>
      <c r="S262" s="1369"/>
      <c r="T262" s="1369"/>
      <c r="U262" s="1369"/>
      <c r="V262" s="1369"/>
      <c r="W262" s="1369"/>
      <c r="X262" s="1369"/>
      <c r="Y262" s="1369"/>
      <c r="Z262" s="1369"/>
      <c r="AA262" s="1369"/>
      <c r="AB262" s="1369"/>
      <c r="AC262" s="1369"/>
      <c r="AD262" s="1370"/>
      <c r="AE262" s="1370"/>
      <c r="AF262" s="1370"/>
      <c r="AG262" s="1370"/>
    </row>
    <row r="263" spans="1:33" ht="12.75" hidden="1" customHeight="1" collapsed="1">
      <c r="A263" s="1380">
        <v>5</v>
      </c>
      <c r="B263" s="1380">
        <v>5</v>
      </c>
      <c r="C263" s="1380">
        <v>5</v>
      </c>
      <c r="D263" s="1381"/>
      <c r="E263" s="1381">
        <v>1</v>
      </c>
      <c r="F263" s="1396" t="s">
        <v>2786</v>
      </c>
      <c r="G263" s="1357"/>
      <c r="H263" s="1358"/>
      <c r="I263" s="1358"/>
      <c r="J263" s="1359"/>
      <c r="K263" s="1360"/>
      <c r="L263" s="1360"/>
      <c r="M263" s="1360"/>
      <c r="N263" s="1360">
        <v>27</v>
      </c>
      <c r="O263" s="1360"/>
      <c r="P263" s="1360"/>
      <c r="Q263" s="1402"/>
      <c r="R263" s="1402"/>
      <c r="S263" s="1402"/>
      <c r="T263" s="1402"/>
      <c r="U263" s="1402"/>
      <c r="V263" s="1402"/>
      <c r="W263" s="1402"/>
      <c r="X263" s="1402"/>
      <c r="Y263" s="1402"/>
      <c r="Z263" s="1402"/>
      <c r="AA263" s="1402"/>
      <c r="AB263" s="1402"/>
      <c r="AC263" s="1402"/>
      <c r="AD263" s="1364"/>
      <c r="AE263" s="1364"/>
      <c r="AF263" s="1364"/>
      <c r="AG263" s="1364"/>
    </row>
    <row r="264" spans="1:33" ht="12.75" hidden="1" customHeight="1" outlineLevel="1">
      <c r="A264" s="1366">
        <v>5.01</v>
      </c>
      <c r="B264" s="1366">
        <v>5.01</v>
      </c>
      <c r="C264" s="1366">
        <v>5.01</v>
      </c>
      <c r="D264" s="1366">
        <v>260</v>
      </c>
      <c r="E264" s="1366">
        <v>2</v>
      </c>
      <c r="F264" s="1401" t="s">
        <v>2787</v>
      </c>
      <c r="G264" s="1367" t="s">
        <v>2101</v>
      </c>
      <c r="H264" s="1368" t="s">
        <v>2093</v>
      </c>
      <c r="I264" s="1368"/>
      <c r="J264" s="1367" t="s">
        <v>2788</v>
      </c>
      <c r="K264" s="1367" t="s">
        <v>2789</v>
      </c>
      <c r="L264" s="1367"/>
      <c r="M264" s="1367"/>
      <c r="N264" s="1367"/>
      <c r="O264" s="1367" t="s">
        <v>2790</v>
      </c>
      <c r="P264" s="1367"/>
      <c r="Q264" s="1369"/>
      <c r="R264" s="1369"/>
      <c r="S264" s="1369"/>
      <c r="T264" s="1369"/>
      <c r="U264" s="1369"/>
      <c r="V264" s="1369"/>
      <c r="W264" s="1369"/>
      <c r="X264" s="1369"/>
      <c r="Y264" s="1369"/>
      <c r="Z264" s="1369"/>
      <c r="AA264" s="1369"/>
      <c r="AB264" s="1369"/>
      <c r="AC264" s="1369"/>
      <c r="AD264" s="1370"/>
      <c r="AE264" s="1370"/>
      <c r="AF264" s="1370"/>
      <c r="AG264" s="1370"/>
    </row>
    <row r="265" spans="1:33" ht="12.75" hidden="1" customHeight="1" outlineLevel="1">
      <c r="A265" s="1366">
        <v>5.0199999999999996</v>
      </c>
      <c r="B265" s="1366"/>
      <c r="C265" s="1366"/>
      <c r="D265" s="1366"/>
      <c r="E265" s="1366">
        <v>2</v>
      </c>
      <c r="F265" s="1401" t="s">
        <v>2791</v>
      </c>
      <c r="G265" s="1367" t="s">
        <v>2101</v>
      </c>
      <c r="H265" s="1368" t="s">
        <v>2093</v>
      </c>
      <c r="I265" s="1368"/>
      <c r="J265" s="1367" t="s">
        <v>2788</v>
      </c>
      <c r="K265" s="1401" t="s">
        <v>2792</v>
      </c>
      <c r="L265" s="1367"/>
      <c r="M265" s="1367"/>
      <c r="N265" s="1367"/>
      <c r="O265" s="1367"/>
      <c r="P265" s="1367"/>
      <c r="Q265" s="1369"/>
      <c r="R265" s="1369"/>
      <c r="S265" s="1369"/>
      <c r="T265" s="1369"/>
      <c r="U265" s="1369"/>
      <c r="V265" s="1369"/>
      <c r="W265" s="1369"/>
      <c r="X265" s="1369"/>
      <c r="Y265" s="1369"/>
      <c r="Z265" s="1369"/>
      <c r="AA265" s="1369"/>
      <c r="AB265" s="1369"/>
      <c r="AC265" s="1369"/>
      <c r="AD265" s="1370"/>
      <c r="AE265" s="1370"/>
      <c r="AF265" s="1370"/>
      <c r="AG265" s="1370"/>
    </row>
    <row r="266" spans="1:33" ht="12.75" hidden="1" customHeight="1" outlineLevel="1">
      <c r="A266" s="1366">
        <v>5.0299999999999994</v>
      </c>
      <c r="B266" s="1366">
        <v>5.0199999999999996</v>
      </c>
      <c r="C266" s="1366">
        <v>5.0199999999999996</v>
      </c>
      <c r="D266" s="1366">
        <v>261</v>
      </c>
      <c r="E266" s="1366">
        <v>2</v>
      </c>
      <c r="F266" s="1401" t="s">
        <v>2793</v>
      </c>
      <c r="G266" s="1367" t="s">
        <v>2143</v>
      </c>
      <c r="H266" s="1368"/>
      <c r="I266" s="1368"/>
      <c r="J266" s="1367" t="s">
        <v>2111</v>
      </c>
      <c r="K266" s="1367" t="s">
        <v>2794</v>
      </c>
      <c r="L266" s="1367"/>
      <c r="M266" s="1367"/>
      <c r="N266" s="1367"/>
      <c r="O266" s="1367" t="s">
        <v>2795</v>
      </c>
      <c r="P266" s="1367"/>
      <c r="Q266" s="1369"/>
      <c r="R266" s="1369"/>
      <c r="S266" s="1369"/>
      <c r="T266" s="1369"/>
      <c r="U266" s="1369"/>
      <c r="V266" s="1369"/>
      <c r="W266" s="1369"/>
      <c r="X266" s="1369"/>
      <c r="Y266" s="1369"/>
      <c r="Z266" s="1369"/>
      <c r="AA266" s="1369"/>
      <c r="AB266" s="1369"/>
      <c r="AC266" s="1369"/>
      <c r="AD266" s="1370"/>
      <c r="AE266" s="1370"/>
      <c r="AF266" s="1370"/>
      <c r="AG266" s="1370"/>
    </row>
    <row r="267" spans="1:33" ht="12.75" hidden="1" customHeight="1" outlineLevel="1">
      <c r="A267" s="1366">
        <v>5.0399999999999991</v>
      </c>
      <c r="B267" s="1366"/>
      <c r="C267" s="1366"/>
      <c r="D267" s="1366"/>
      <c r="E267" s="1366">
        <v>2</v>
      </c>
      <c r="F267" s="1401" t="s">
        <v>2796</v>
      </c>
      <c r="G267" s="1367" t="s">
        <v>2143</v>
      </c>
      <c r="H267" s="1368"/>
      <c r="I267" s="1368"/>
      <c r="J267" s="1367" t="s">
        <v>2111</v>
      </c>
      <c r="K267" s="1401" t="s">
        <v>2792</v>
      </c>
      <c r="L267" s="1367"/>
      <c r="M267" s="1367"/>
      <c r="N267" s="1367"/>
      <c r="O267" s="1367"/>
      <c r="P267" s="1367"/>
      <c r="Q267" s="1369"/>
      <c r="R267" s="1369"/>
      <c r="S267" s="1369"/>
      <c r="T267" s="1369"/>
      <c r="U267" s="1369"/>
      <c r="V267" s="1369"/>
      <c r="W267" s="1369"/>
      <c r="X267" s="1369"/>
      <c r="Y267" s="1369"/>
      <c r="Z267" s="1369"/>
      <c r="AA267" s="1369"/>
      <c r="AB267" s="1369"/>
      <c r="AC267" s="1369"/>
      <c r="AD267" s="1370"/>
      <c r="AE267" s="1370"/>
      <c r="AF267" s="1370"/>
      <c r="AG267" s="1370"/>
    </row>
    <row r="268" spans="1:33" ht="12.75" hidden="1" customHeight="1">
      <c r="A268" s="1403">
        <v>6</v>
      </c>
      <c r="B268" s="1403">
        <v>6</v>
      </c>
      <c r="C268" s="1380">
        <v>5</v>
      </c>
      <c r="D268" s="1381"/>
      <c r="E268" s="1381">
        <v>1</v>
      </c>
      <c r="F268" s="1396" t="s">
        <v>2797</v>
      </c>
      <c r="G268" s="1357"/>
      <c r="H268" s="1358"/>
      <c r="I268" s="1358"/>
      <c r="J268" s="1359"/>
      <c r="K268" s="1360"/>
      <c r="L268" s="1360"/>
      <c r="M268" s="1360"/>
      <c r="N268" s="1360">
        <v>27</v>
      </c>
      <c r="O268" s="1360"/>
      <c r="P268" s="1360"/>
      <c r="Q268" s="1402"/>
      <c r="R268" s="1402"/>
      <c r="S268" s="1402"/>
      <c r="T268" s="1402"/>
      <c r="U268" s="1402"/>
      <c r="V268" s="1402"/>
      <c r="W268" s="1402"/>
      <c r="X268" s="1402"/>
      <c r="Y268" s="1402"/>
      <c r="Z268" s="1402"/>
      <c r="AA268" s="1402"/>
      <c r="AB268" s="1402"/>
      <c r="AC268" s="1402"/>
      <c r="AD268" s="1364"/>
      <c r="AE268" s="1364"/>
      <c r="AF268" s="1364"/>
      <c r="AG268" s="1364"/>
    </row>
    <row r="269" spans="1:33" ht="12.75" customHeight="1" outlineLevel="1">
      <c r="A269" s="1366">
        <v>6.01</v>
      </c>
      <c r="B269" s="1366">
        <v>6.01</v>
      </c>
      <c r="C269" s="1366">
        <v>5.01</v>
      </c>
      <c r="D269" s="1366">
        <v>260</v>
      </c>
      <c r="E269" s="1384">
        <v>2</v>
      </c>
      <c r="F269" s="1404" t="s">
        <v>2798</v>
      </c>
      <c r="G269" s="1401" t="s">
        <v>2101</v>
      </c>
      <c r="H269" s="1405" t="s">
        <v>2799</v>
      </c>
      <c r="I269" s="1405"/>
      <c r="J269" s="1406" t="s">
        <v>2138</v>
      </c>
      <c r="K269" s="1401" t="s">
        <v>2800</v>
      </c>
      <c r="L269" s="1367"/>
      <c r="M269" s="1367" t="s">
        <v>2801</v>
      </c>
      <c r="N269" s="1367"/>
      <c r="O269" s="1367"/>
      <c r="P269" s="1367"/>
      <c r="Q269" s="1367"/>
      <c r="R269" s="1367"/>
      <c r="S269" s="1367"/>
      <c r="T269" s="1367"/>
      <c r="U269" s="1367"/>
      <c r="V269" s="1367"/>
      <c r="W269" s="1367"/>
      <c r="X269" s="1367"/>
      <c r="Y269" s="1367"/>
      <c r="Z269" s="1367"/>
      <c r="AA269" s="1367"/>
      <c r="AB269" s="1367"/>
      <c r="AC269" s="1367"/>
      <c r="AD269" s="1407"/>
      <c r="AE269" s="1407"/>
      <c r="AF269" s="1407"/>
      <c r="AG269" s="1407"/>
    </row>
    <row r="270" spans="1:33" ht="12.75" hidden="1" customHeight="1" outlineLevel="1">
      <c r="A270" s="1366">
        <v>6.02</v>
      </c>
      <c r="B270" s="1366">
        <v>6.03</v>
      </c>
      <c r="C270" s="1366"/>
      <c r="D270" s="1366"/>
      <c r="E270" s="1366">
        <v>3</v>
      </c>
      <c r="F270" s="1401" t="s">
        <v>2802</v>
      </c>
      <c r="G270" s="1401" t="s">
        <v>2143</v>
      </c>
      <c r="H270" s="1405" t="s">
        <v>2803</v>
      </c>
      <c r="I270" s="1405"/>
      <c r="J270" s="1401" t="s">
        <v>2190</v>
      </c>
      <c r="K270" s="1401" t="s">
        <v>2804</v>
      </c>
      <c r="L270" s="1367"/>
      <c r="M270" s="1367" t="s">
        <v>2801</v>
      </c>
      <c r="N270" s="1367"/>
      <c r="O270" s="1367" t="s">
        <v>2805</v>
      </c>
      <c r="P270" s="1367"/>
      <c r="Q270" s="1367"/>
      <c r="R270" s="1367"/>
      <c r="S270" s="1367"/>
      <c r="T270" s="1367"/>
      <c r="U270" s="1367"/>
      <c r="V270" s="1367"/>
      <c r="W270" s="1367"/>
      <c r="X270" s="1367"/>
      <c r="Y270" s="1367"/>
      <c r="Z270" s="1367"/>
      <c r="AA270" s="1367"/>
      <c r="AB270" s="1367"/>
      <c r="AC270" s="1367"/>
      <c r="AD270" s="1407"/>
      <c r="AE270" s="1407"/>
      <c r="AF270" s="1407"/>
      <c r="AG270" s="1407"/>
    </row>
    <row r="271" spans="1:33" ht="12.75" hidden="1" customHeight="1" outlineLevel="1">
      <c r="A271" s="1366">
        <v>6.0299999999999994</v>
      </c>
      <c r="B271" s="1366">
        <v>6.04</v>
      </c>
      <c r="C271" s="1366"/>
      <c r="D271" s="1366"/>
      <c r="E271" s="1366">
        <v>3</v>
      </c>
      <c r="F271" s="1401" t="s">
        <v>2806</v>
      </c>
      <c r="G271" s="1406" t="s">
        <v>2143</v>
      </c>
      <c r="H271" s="1408" t="s">
        <v>2803</v>
      </c>
      <c r="I271" s="1408"/>
      <c r="J271" s="1401" t="s">
        <v>2190</v>
      </c>
      <c r="K271" s="1401" t="s">
        <v>2807</v>
      </c>
      <c r="L271" s="1367"/>
      <c r="M271" s="1367" t="s">
        <v>2801</v>
      </c>
      <c r="N271" s="1367"/>
      <c r="O271" s="1367" t="s">
        <v>2808</v>
      </c>
      <c r="P271" s="1367"/>
      <c r="Q271" s="1367"/>
      <c r="R271" s="1367"/>
      <c r="S271" s="1367"/>
      <c r="T271" s="1367"/>
      <c r="U271" s="1367"/>
      <c r="V271" s="1367"/>
      <c r="W271" s="1367"/>
      <c r="X271" s="1367"/>
      <c r="Y271" s="1367"/>
      <c r="Z271" s="1367"/>
      <c r="AA271" s="1367"/>
      <c r="AB271" s="1367"/>
      <c r="AC271" s="1367"/>
      <c r="AD271" s="1407"/>
      <c r="AE271" s="1407"/>
      <c r="AF271" s="1407"/>
      <c r="AG271" s="1407"/>
    </row>
    <row r="272" spans="1:33" ht="102" hidden="1" customHeight="1" outlineLevel="1">
      <c r="A272" s="1366">
        <v>6.0399999999999991</v>
      </c>
      <c r="B272" s="1366">
        <v>6.02</v>
      </c>
      <c r="C272" s="1366">
        <v>5.0199999999999996</v>
      </c>
      <c r="D272" s="1366">
        <v>261</v>
      </c>
      <c r="E272" s="1384">
        <v>2</v>
      </c>
      <c r="F272" s="1404" t="s">
        <v>2809</v>
      </c>
      <c r="G272" s="1401" t="s">
        <v>2101</v>
      </c>
      <c r="H272" s="1405"/>
      <c r="I272" s="1405"/>
      <c r="J272" s="1401" t="s">
        <v>2190</v>
      </c>
      <c r="K272" s="1401" t="s">
        <v>2810</v>
      </c>
      <c r="L272" s="1367"/>
      <c r="M272" s="1367" t="s">
        <v>2801</v>
      </c>
      <c r="N272" s="1367"/>
      <c r="O272" s="1367"/>
      <c r="P272" s="1367"/>
      <c r="Q272" s="1367"/>
      <c r="R272" s="1367"/>
      <c r="S272" s="1367"/>
      <c r="T272" s="1367"/>
      <c r="U272" s="1367"/>
      <c r="V272" s="1367"/>
      <c r="W272" s="1367"/>
      <c r="X272" s="1367"/>
      <c r="Y272" s="1367"/>
      <c r="Z272" s="1367"/>
      <c r="AA272" s="1367"/>
      <c r="AB272" s="1367"/>
      <c r="AC272" s="1367"/>
      <c r="AD272" s="1407"/>
      <c r="AE272" s="1407"/>
      <c r="AF272" s="1407"/>
      <c r="AG272" s="1407"/>
    </row>
    <row r="273" spans="1:33" ht="12.75" customHeight="1" outlineLevel="1">
      <c r="A273" s="1366">
        <v>6.0499999999999989</v>
      </c>
      <c r="B273" s="1366"/>
      <c r="C273" s="1366"/>
      <c r="D273" s="1366"/>
      <c r="E273" s="1366">
        <v>3</v>
      </c>
      <c r="F273" s="1401" t="s">
        <v>2811</v>
      </c>
      <c r="G273" s="1401" t="s">
        <v>2189</v>
      </c>
      <c r="H273" s="1405" t="s">
        <v>2144</v>
      </c>
      <c r="I273" s="1405"/>
      <c r="J273" s="1401" t="s">
        <v>2190</v>
      </c>
      <c r="K273" s="1401" t="s">
        <v>2812</v>
      </c>
      <c r="L273" s="1367"/>
      <c r="M273" s="1367"/>
      <c r="N273" s="1367"/>
      <c r="O273" s="1367"/>
      <c r="P273" s="1367"/>
      <c r="Q273" s="1367"/>
      <c r="R273" s="1367"/>
      <c r="S273" s="1367"/>
      <c r="T273" s="1367"/>
      <c r="U273" s="1367"/>
      <c r="V273" s="1367"/>
      <c r="W273" s="1367"/>
      <c r="X273" s="1367"/>
      <c r="Y273" s="1367"/>
      <c r="Z273" s="1367"/>
      <c r="AA273" s="1367"/>
      <c r="AB273" s="1367"/>
      <c r="AC273" s="1367"/>
      <c r="AD273" s="1407"/>
      <c r="AE273" s="1407"/>
      <c r="AF273" s="1407"/>
      <c r="AG273" s="1407"/>
    </row>
    <row r="274" spans="1:33" ht="12.75" customHeight="1" outlineLevel="1">
      <c r="A274" s="1366">
        <v>6.0599999999999987</v>
      </c>
      <c r="B274" s="1366"/>
      <c r="C274" s="1366"/>
      <c r="D274" s="1366"/>
      <c r="E274" s="1366">
        <v>3</v>
      </c>
      <c r="F274" s="1401" t="s">
        <v>2813</v>
      </c>
      <c r="G274" s="1401" t="s">
        <v>2189</v>
      </c>
      <c r="H274" s="1405" t="s">
        <v>2144</v>
      </c>
      <c r="I274" s="1405"/>
      <c r="J274" s="1401" t="s">
        <v>2190</v>
      </c>
      <c r="K274" s="1401" t="s">
        <v>2814</v>
      </c>
      <c r="L274" s="1367"/>
      <c r="M274" s="1367"/>
      <c r="N274" s="1367"/>
      <c r="O274" s="1367"/>
      <c r="P274" s="1367"/>
      <c r="Q274" s="1367"/>
      <c r="R274" s="1367"/>
      <c r="S274" s="1367"/>
      <c r="T274" s="1367"/>
      <c r="U274" s="1367"/>
      <c r="V274" s="1367"/>
      <c r="W274" s="1367"/>
      <c r="X274" s="1367"/>
      <c r="Y274" s="1367"/>
      <c r="Z274" s="1367"/>
      <c r="AA274" s="1367"/>
      <c r="AB274" s="1367"/>
      <c r="AC274" s="1367"/>
      <c r="AD274" s="1407"/>
      <c r="AE274" s="1407"/>
      <c r="AF274" s="1407"/>
      <c r="AG274" s="1407"/>
    </row>
    <row r="275" spans="1:33" ht="12.75" customHeight="1" outlineLevel="1">
      <c r="A275" s="1366">
        <v>6.0699999999999985</v>
      </c>
      <c r="B275" s="1366"/>
      <c r="C275" s="1366"/>
      <c r="D275" s="1366"/>
      <c r="E275" s="1366">
        <v>2</v>
      </c>
      <c r="F275" s="1401" t="s">
        <v>2815</v>
      </c>
      <c r="G275" s="1401" t="s">
        <v>2143</v>
      </c>
      <c r="H275" s="1405" t="s">
        <v>2144</v>
      </c>
      <c r="I275" s="1405"/>
      <c r="J275" s="1401" t="s">
        <v>2124</v>
      </c>
      <c r="K275" s="1401" t="s">
        <v>2816</v>
      </c>
      <c r="L275" s="1367"/>
      <c r="M275" s="1367"/>
      <c r="N275" s="1367"/>
      <c r="O275" s="1367"/>
      <c r="P275" s="1367"/>
      <c r="Q275" s="1367"/>
      <c r="R275" s="1367"/>
      <c r="S275" s="1367"/>
      <c r="T275" s="1367"/>
      <c r="U275" s="1367"/>
      <c r="V275" s="1367"/>
      <c r="W275" s="1367"/>
      <c r="X275" s="1367"/>
      <c r="Y275" s="1367"/>
      <c r="Z275" s="1367"/>
      <c r="AA275" s="1367"/>
      <c r="AB275" s="1367"/>
      <c r="AC275" s="1367"/>
      <c r="AD275" s="1407"/>
      <c r="AE275" s="1407"/>
      <c r="AF275" s="1407"/>
      <c r="AG275" s="1407"/>
    </row>
    <row r="276" spans="1:33" ht="12.75" hidden="1" customHeight="1" outlineLevel="1">
      <c r="A276" s="1366">
        <v>6.0799999999999983</v>
      </c>
      <c r="B276" s="1366">
        <v>6.08</v>
      </c>
      <c r="C276" s="1366"/>
      <c r="D276" s="1366"/>
      <c r="E276" s="1366">
        <v>2</v>
      </c>
      <c r="F276" s="1401" t="s">
        <v>2817</v>
      </c>
      <c r="G276" s="1401" t="s">
        <v>2189</v>
      </c>
      <c r="H276" s="1405" t="s">
        <v>2496</v>
      </c>
      <c r="I276" s="1405"/>
      <c r="J276" s="1401" t="s">
        <v>2426</v>
      </c>
      <c r="K276" s="1401" t="s">
        <v>2818</v>
      </c>
      <c r="L276" s="1367">
        <f>A249</f>
        <v>4.01</v>
      </c>
      <c r="M276" s="1367">
        <v>1.29</v>
      </c>
      <c r="N276" s="1367"/>
      <c r="O276" s="1367"/>
      <c r="P276" s="1367"/>
      <c r="Q276" s="1367"/>
      <c r="R276" s="1367"/>
      <c r="S276" s="1367"/>
      <c r="T276" s="1367"/>
      <c r="U276" s="1367"/>
      <c r="V276" s="1367"/>
      <c r="W276" s="1367"/>
      <c r="X276" s="1367"/>
      <c r="Y276" s="1367"/>
      <c r="Z276" s="1367"/>
      <c r="AA276" s="1367"/>
      <c r="AB276" s="1367"/>
      <c r="AC276" s="1367"/>
      <c r="AD276" s="1407"/>
      <c r="AE276" s="1407"/>
      <c r="AF276" s="1407"/>
      <c r="AG276" s="1407"/>
    </row>
    <row r="277" spans="1:33" ht="12.75" customHeight="1">
      <c r="A277" s="1366"/>
      <c r="B277" s="1366"/>
      <c r="C277" s="1366"/>
      <c r="D277" s="1366"/>
      <c r="E277" s="1409"/>
      <c r="J277" s="1377"/>
      <c r="N277" s="1367"/>
      <c r="O277" s="1367"/>
      <c r="P277" s="1367"/>
      <c r="Q277" s="1369"/>
      <c r="R277" s="1369"/>
      <c r="S277" s="1369"/>
      <c r="T277" s="1369"/>
      <c r="U277" s="1369"/>
      <c r="V277" s="1369"/>
      <c r="W277" s="1369"/>
      <c r="X277" s="1369"/>
      <c r="Y277" s="1369"/>
      <c r="Z277" s="1369"/>
      <c r="AA277" s="1369"/>
      <c r="AB277" s="1369"/>
      <c r="AC277" s="1369"/>
      <c r="AD277" s="1370"/>
      <c r="AE277" s="1370"/>
      <c r="AF277" s="1370"/>
      <c r="AG277" s="1370"/>
    </row>
    <row r="278" spans="1:33" ht="12.75" customHeight="1">
      <c r="A278" s="1411"/>
      <c r="B278" s="1411"/>
      <c r="C278" s="1411"/>
      <c r="D278" s="1411"/>
      <c r="J278" s="1377"/>
      <c r="N278" s="1367"/>
      <c r="O278" s="1367"/>
      <c r="P278" s="1367"/>
      <c r="Q278" s="1369"/>
      <c r="R278" s="1369"/>
      <c r="S278" s="1369"/>
      <c r="T278" s="1369"/>
      <c r="U278" s="1369"/>
      <c r="V278" s="1369"/>
      <c r="W278" s="1369"/>
      <c r="X278" s="1369"/>
      <c r="Y278" s="1369"/>
      <c r="Z278" s="1369"/>
      <c r="AA278" s="1369"/>
      <c r="AB278" s="1369"/>
      <c r="AC278" s="1369"/>
      <c r="AD278" s="1370"/>
      <c r="AE278" s="1370"/>
      <c r="AF278" s="1370"/>
      <c r="AG278" s="1370"/>
    </row>
    <row r="279" spans="1:33" ht="12.75" customHeight="1">
      <c r="A279" s="1411"/>
      <c r="B279" s="1411"/>
      <c r="C279" s="1411"/>
      <c r="D279" s="1411"/>
      <c r="E279" s="1411"/>
      <c r="F279" s="1367"/>
      <c r="G279" s="1367"/>
      <c r="H279" s="1368"/>
      <c r="I279" s="1368"/>
      <c r="J279" s="1367"/>
      <c r="K279" s="1367"/>
      <c r="L279" s="1367"/>
      <c r="M279" s="1367"/>
      <c r="N279" s="1367"/>
      <c r="O279" s="1367"/>
      <c r="P279" s="1367"/>
      <c r="Q279" s="1369"/>
      <c r="R279" s="1369"/>
      <c r="S279" s="1369"/>
      <c r="T279" s="1369"/>
      <c r="U279" s="1369"/>
      <c r="V279" s="1369"/>
      <c r="W279" s="1369"/>
      <c r="X279" s="1369"/>
      <c r="Y279" s="1369"/>
      <c r="Z279" s="1369"/>
      <c r="AA279" s="1369"/>
      <c r="AB279" s="1369"/>
      <c r="AC279" s="1369"/>
      <c r="AD279" s="1370"/>
      <c r="AE279" s="1370"/>
      <c r="AF279" s="1370"/>
      <c r="AG279" s="1370"/>
    </row>
    <row r="280" spans="1:33" ht="12.75" customHeight="1">
      <c r="A280" s="1411"/>
      <c r="B280" s="1411"/>
      <c r="C280" s="1411"/>
      <c r="D280" s="1411"/>
      <c r="E280" s="1411"/>
      <c r="F280" s="1367"/>
      <c r="G280" s="1367"/>
      <c r="H280" s="1368"/>
      <c r="I280" s="1368"/>
      <c r="J280" s="1367"/>
      <c r="K280" s="1367"/>
      <c r="L280" s="1367"/>
      <c r="M280" s="1367"/>
      <c r="N280" s="1367"/>
      <c r="O280" s="1367"/>
      <c r="P280" s="1367"/>
      <c r="Q280" s="1369"/>
      <c r="R280" s="1369"/>
      <c r="S280" s="1369"/>
      <c r="T280" s="1369"/>
      <c r="U280" s="1369"/>
      <c r="V280" s="1369"/>
      <c r="W280" s="1369"/>
      <c r="X280" s="1369"/>
      <c r="Y280" s="1369"/>
      <c r="Z280" s="1369"/>
      <c r="AA280" s="1369"/>
      <c r="AB280" s="1369"/>
      <c r="AC280" s="1369"/>
      <c r="AD280" s="1370"/>
      <c r="AE280" s="1370"/>
      <c r="AF280" s="1370"/>
      <c r="AG280" s="1370"/>
    </row>
    <row r="281" spans="1:33" ht="12.75" customHeight="1">
      <c r="A281" s="1411"/>
      <c r="B281" s="1411"/>
      <c r="C281" s="1411"/>
      <c r="D281" s="1411"/>
      <c r="E281" s="1411"/>
      <c r="F281" s="1367"/>
      <c r="G281" s="1367"/>
      <c r="H281" s="1368"/>
      <c r="I281" s="1368"/>
      <c r="J281" s="1367"/>
      <c r="K281" s="1367"/>
      <c r="L281" s="1367"/>
      <c r="M281" s="1367"/>
      <c r="N281" s="1367"/>
      <c r="O281" s="1367"/>
      <c r="P281" s="1367"/>
      <c r="Q281" s="1369"/>
      <c r="R281" s="1369"/>
      <c r="S281" s="1369"/>
      <c r="T281" s="1369"/>
      <c r="U281" s="1369"/>
      <c r="V281" s="1369"/>
      <c r="W281" s="1369"/>
      <c r="X281" s="1369"/>
      <c r="Y281" s="1369"/>
      <c r="Z281" s="1369"/>
      <c r="AA281" s="1369"/>
      <c r="AB281" s="1369"/>
      <c r="AC281" s="1369"/>
      <c r="AD281" s="1370"/>
      <c r="AE281" s="1370"/>
      <c r="AF281" s="1370"/>
      <c r="AG281" s="1370"/>
    </row>
    <row r="282" spans="1:33" ht="12.75" customHeight="1">
      <c r="A282" s="1411"/>
      <c r="B282" s="1411"/>
      <c r="C282" s="1411"/>
      <c r="D282" s="1411"/>
      <c r="E282" s="1411"/>
      <c r="F282" s="1367"/>
      <c r="G282" s="1367"/>
      <c r="H282" s="1368"/>
      <c r="I282" s="1368"/>
      <c r="J282" s="1367"/>
      <c r="K282" s="1367"/>
      <c r="L282" s="1367"/>
      <c r="M282" s="1367"/>
      <c r="N282" s="1367"/>
      <c r="O282" s="1367"/>
      <c r="P282" s="1367"/>
      <c r="Q282" s="1369"/>
      <c r="R282" s="1369"/>
      <c r="S282" s="1369"/>
      <c r="T282" s="1369"/>
      <c r="U282" s="1369"/>
      <c r="V282" s="1369"/>
      <c r="W282" s="1369"/>
      <c r="X282" s="1369"/>
      <c r="Y282" s="1369"/>
      <c r="Z282" s="1369"/>
      <c r="AA282" s="1369"/>
      <c r="AB282" s="1369"/>
      <c r="AC282" s="1369"/>
      <c r="AD282" s="1370"/>
      <c r="AE282" s="1370"/>
      <c r="AF282" s="1370"/>
      <c r="AG282" s="1370"/>
    </row>
    <row r="283" spans="1:33" ht="12.75" customHeight="1">
      <c r="A283" s="1411"/>
      <c r="B283" s="1411"/>
      <c r="C283" s="1411"/>
      <c r="D283" s="1411"/>
      <c r="E283" s="1411"/>
      <c r="F283" s="1367"/>
      <c r="G283" s="1367"/>
      <c r="H283" s="1368"/>
      <c r="I283" s="1368"/>
      <c r="J283" s="1367"/>
      <c r="K283" s="1367"/>
      <c r="L283" s="1367"/>
      <c r="M283" s="1367"/>
      <c r="N283" s="1367"/>
      <c r="O283" s="1367"/>
      <c r="P283" s="1367"/>
      <c r="Q283" s="1369"/>
      <c r="R283" s="1369"/>
      <c r="S283" s="1369"/>
      <c r="T283" s="1369"/>
      <c r="U283" s="1369"/>
      <c r="V283" s="1369"/>
      <c r="W283" s="1369"/>
      <c r="X283" s="1369"/>
      <c r="Y283" s="1369"/>
      <c r="Z283" s="1369"/>
      <c r="AA283" s="1369"/>
      <c r="AB283" s="1369"/>
      <c r="AC283" s="1369"/>
      <c r="AD283" s="1370"/>
      <c r="AE283" s="1370"/>
      <c r="AF283" s="1370"/>
      <c r="AG283" s="1370"/>
    </row>
    <row r="284" spans="1:33" ht="12.75" customHeight="1">
      <c r="A284" s="1411"/>
      <c r="B284" s="1411"/>
      <c r="C284" s="1411"/>
      <c r="D284" s="1411"/>
      <c r="E284" s="1411"/>
      <c r="F284" s="1367"/>
      <c r="G284" s="1367"/>
      <c r="H284" s="1368"/>
      <c r="I284" s="1368"/>
      <c r="J284" s="1367"/>
      <c r="K284" s="1367"/>
      <c r="L284" s="1367"/>
      <c r="M284" s="1367"/>
      <c r="N284" s="1367"/>
      <c r="O284" s="1367"/>
      <c r="P284" s="1367"/>
      <c r="Q284" s="1369"/>
      <c r="R284" s="1369"/>
      <c r="S284" s="1369"/>
      <c r="T284" s="1369"/>
      <c r="U284" s="1369"/>
      <c r="V284" s="1369"/>
      <c r="W284" s="1369"/>
      <c r="X284" s="1369"/>
      <c r="Y284" s="1369"/>
      <c r="Z284" s="1369"/>
      <c r="AA284" s="1369"/>
      <c r="AB284" s="1369"/>
      <c r="AC284" s="1369"/>
      <c r="AD284" s="1370"/>
      <c r="AE284" s="1370"/>
      <c r="AF284" s="1370"/>
      <c r="AG284" s="1370"/>
    </row>
    <row r="285" spans="1:33" ht="12.75" customHeight="1">
      <c r="A285" s="1412"/>
      <c r="B285" s="1412"/>
      <c r="C285" s="1412"/>
      <c r="D285" s="1412"/>
      <c r="E285" s="1412"/>
      <c r="F285" s="1413"/>
      <c r="G285" s="1413"/>
      <c r="H285" s="1414"/>
      <c r="I285" s="1414"/>
      <c r="J285" s="1367"/>
      <c r="K285" s="1413"/>
      <c r="L285" s="1413"/>
      <c r="M285" s="1413"/>
      <c r="N285" s="1413"/>
      <c r="O285" s="1415"/>
      <c r="P285" s="1415"/>
      <c r="Q285" s="1416"/>
      <c r="R285" s="1416"/>
      <c r="S285" s="1416"/>
      <c r="T285" s="1416"/>
      <c r="U285" s="1416"/>
      <c r="V285" s="1416"/>
      <c r="W285" s="1416"/>
      <c r="X285" s="1416"/>
      <c r="Y285" s="1416"/>
      <c r="Z285" s="1416"/>
      <c r="AA285" s="1416"/>
      <c r="AB285" s="1416"/>
      <c r="AC285" s="1416"/>
      <c r="AD285" s="1417"/>
      <c r="AE285" s="1417"/>
      <c r="AF285" s="1417"/>
      <c r="AG285" s="1417"/>
    </row>
    <row r="286" spans="1:33" ht="12.75" customHeight="1">
      <c r="A286" s="1412"/>
      <c r="B286" s="1412"/>
      <c r="C286" s="1412"/>
      <c r="D286" s="1412"/>
      <c r="E286" s="1412"/>
      <c r="F286" s="1413"/>
      <c r="G286" s="1413"/>
      <c r="H286" s="1414"/>
      <c r="I286" s="1414"/>
      <c r="J286" s="1367"/>
      <c r="K286" s="1413"/>
      <c r="L286" s="1413"/>
      <c r="M286" s="1413"/>
      <c r="N286" s="1413"/>
      <c r="O286" s="1415"/>
      <c r="P286" s="1415"/>
      <c r="Q286" s="1416"/>
      <c r="R286" s="1416"/>
      <c r="S286" s="1416"/>
      <c r="T286" s="1416"/>
      <c r="U286" s="1416"/>
      <c r="V286" s="1416"/>
      <c r="W286" s="1416"/>
      <c r="X286" s="1416"/>
      <c r="Y286" s="1416"/>
      <c r="Z286" s="1416"/>
      <c r="AA286" s="1416"/>
      <c r="AB286" s="1416"/>
      <c r="AC286" s="1416"/>
      <c r="AD286" s="1417"/>
      <c r="AE286" s="1417"/>
      <c r="AF286" s="1417"/>
      <c r="AG286" s="1417"/>
    </row>
    <row r="287" spans="1:33" ht="12.75" customHeight="1">
      <c r="A287" s="1412"/>
      <c r="B287" s="1412"/>
      <c r="C287" s="1412"/>
      <c r="D287" s="1412"/>
      <c r="E287" s="1412"/>
      <c r="F287" s="1413"/>
      <c r="G287" s="1413"/>
      <c r="H287" s="1414"/>
      <c r="I287" s="1414"/>
      <c r="J287" s="1367"/>
      <c r="K287" s="1413"/>
      <c r="L287" s="1413"/>
      <c r="M287" s="1413"/>
      <c r="N287" s="1413"/>
      <c r="O287" s="1415"/>
      <c r="P287" s="1415"/>
      <c r="Q287" s="1416"/>
      <c r="R287" s="1416"/>
      <c r="S287" s="1416"/>
      <c r="T287" s="1416"/>
      <c r="U287" s="1416"/>
      <c r="V287" s="1416"/>
      <c r="W287" s="1416"/>
      <c r="X287" s="1416"/>
      <c r="Y287" s="1416"/>
      <c r="Z287" s="1416"/>
      <c r="AA287" s="1416"/>
      <c r="AB287" s="1416"/>
      <c r="AC287" s="1416"/>
      <c r="AD287" s="1417"/>
      <c r="AE287" s="1417"/>
      <c r="AF287" s="1417"/>
      <c r="AG287" s="1417"/>
    </row>
    <row r="288" spans="1:33" ht="12.75" customHeight="1">
      <c r="A288" s="1412"/>
      <c r="B288" s="1412"/>
      <c r="C288" s="1412"/>
      <c r="D288" s="1412"/>
      <c r="E288" s="1412"/>
      <c r="F288" s="1413"/>
      <c r="G288" s="1413"/>
      <c r="H288" s="1414"/>
      <c r="I288" s="1414"/>
      <c r="J288" s="1367"/>
      <c r="K288" s="1413"/>
      <c r="L288" s="1413"/>
      <c r="M288" s="1413"/>
      <c r="N288" s="1413"/>
      <c r="O288" s="1415"/>
      <c r="P288" s="1415"/>
      <c r="Q288" s="1416"/>
      <c r="R288" s="1416"/>
      <c r="S288" s="1416"/>
      <c r="T288" s="1416"/>
      <c r="U288" s="1416"/>
      <c r="V288" s="1416"/>
      <c r="W288" s="1416"/>
      <c r="X288" s="1416"/>
      <c r="Y288" s="1416"/>
      <c r="Z288" s="1416"/>
      <c r="AA288" s="1416"/>
      <c r="AB288" s="1416"/>
      <c r="AC288" s="1416"/>
      <c r="AD288" s="1417"/>
      <c r="AE288" s="1417"/>
      <c r="AF288" s="1417"/>
      <c r="AG288" s="1417"/>
    </row>
    <row r="289" spans="1:33" ht="12.75" customHeight="1">
      <c r="A289" s="1412"/>
      <c r="B289" s="1412"/>
      <c r="C289" s="1412"/>
      <c r="D289" s="1412"/>
      <c r="E289" s="1412"/>
      <c r="F289" s="1413"/>
      <c r="G289" s="1413"/>
      <c r="H289" s="1414"/>
      <c r="I289" s="1414"/>
      <c r="J289" s="1367"/>
      <c r="K289" s="1413"/>
      <c r="L289" s="1413"/>
      <c r="M289" s="1413"/>
      <c r="N289" s="1413"/>
      <c r="O289" s="1415"/>
      <c r="P289" s="1415"/>
      <c r="Q289" s="1416"/>
      <c r="R289" s="1416"/>
      <c r="S289" s="1416"/>
      <c r="T289" s="1416"/>
      <c r="U289" s="1416"/>
      <c r="V289" s="1416"/>
      <c r="W289" s="1416"/>
      <c r="X289" s="1416"/>
      <c r="Y289" s="1416"/>
      <c r="Z289" s="1416"/>
      <c r="AA289" s="1416"/>
      <c r="AB289" s="1416"/>
      <c r="AC289" s="1416"/>
      <c r="AD289" s="1417"/>
      <c r="AE289" s="1417"/>
      <c r="AF289" s="1417"/>
      <c r="AG289" s="1417"/>
    </row>
    <row r="290" spans="1:33" ht="12.75" customHeight="1">
      <c r="A290" s="1412"/>
      <c r="B290" s="1412"/>
      <c r="C290" s="1412"/>
      <c r="D290" s="1412"/>
      <c r="E290" s="1412"/>
      <c r="F290" s="1413"/>
      <c r="G290" s="1413"/>
      <c r="H290" s="1414"/>
      <c r="I290" s="1414"/>
      <c r="J290" s="1367"/>
      <c r="K290" s="1413"/>
      <c r="L290" s="1413"/>
      <c r="M290" s="1413"/>
      <c r="N290" s="1413"/>
      <c r="O290" s="1415"/>
      <c r="P290" s="1415"/>
      <c r="Q290" s="1416"/>
      <c r="R290" s="1416"/>
      <c r="S290" s="1416"/>
      <c r="T290" s="1416"/>
      <c r="U290" s="1416"/>
      <c r="V290" s="1416"/>
      <c r="W290" s="1416"/>
      <c r="X290" s="1416"/>
      <c r="Y290" s="1416"/>
      <c r="Z290" s="1416"/>
      <c r="AA290" s="1416"/>
      <c r="AB290" s="1416"/>
      <c r="AC290" s="1416"/>
      <c r="AD290" s="1417"/>
      <c r="AE290" s="1417"/>
      <c r="AF290" s="1417"/>
      <c r="AG290" s="1417"/>
    </row>
    <row r="291" spans="1:33" ht="12.75" customHeight="1">
      <c r="A291" s="1412"/>
      <c r="B291" s="1412"/>
      <c r="C291" s="1412"/>
      <c r="D291" s="1412"/>
      <c r="E291" s="1412"/>
      <c r="F291" s="1413"/>
      <c r="G291" s="1413"/>
      <c r="H291" s="1414"/>
      <c r="I291" s="1414"/>
      <c r="J291" s="1367"/>
      <c r="K291" s="1413"/>
      <c r="L291" s="1413"/>
      <c r="M291" s="1413"/>
      <c r="N291" s="1413"/>
      <c r="O291" s="1415"/>
      <c r="P291" s="1415"/>
      <c r="Q291" s="1416"/>
      <c r="R291" s="1416"/>
      <c r="S291" s="1416"/>
      <c r="T291" s="1416"/>
      <c r="U291" s="1416"/>
      <c r="V291" s="1416"/>
      <c r="W291" s="1416"/>
      <c r="X291" s="1416"/>
      <c r="Y291" s="1416"/>
      <c r="Z291" s="1416"/>
      <c r="AA291" s="1416"/>
      <c r="AB291" s="1416"/>
      <c r="AC291" s="1416"/>
      <c r="AD291" s="1417"/>
      <c r="AE291" s="1417"/>
      <c r="AF291" s="1417"/>
      <c r="AG291" s="1417"/>
    </row>
    <row r="292" spans="1:33" ht="12.75" customHeight="1">
      <c r="A292" s="1412"/>
      <c r="B292" s="1412"/>
      <c r="C292" s="1412"/>
      <c r="D292" s="1412"/>
      <c r="E292" s="1412"/>
      <c r="F292" s="1413"/>
      <c r="G292" s="1413"/>
      <c r="H292" s="1414"/>
      <c r="I292" s="1414"/>
      <c r="J292" s="1367"/>
      <c r="K292" s="1413"/>
      <c r="L292" s="1413"/>
      <c r="M292" s="1413"/>
      <c r="N292" s="1413"/>
      <c r="O292" s="1415"/>
      <c r="P292" s="1415"/>
      <c r="Q292" s="1416"/>
      <c r="R292" s="1416"/>
      <c r="S292" s="1416"/>
      <c r="T292" s="1416"/>
      <c r="U292" s="1416"/>
      <c r="V292" s="1416"/>
      <c r="W292" s="1416"/>
      <c r="X292" s="1416"/>
      <c r="Y292" s="1416"/>
      <c r="Z292" s="1416"/>
      <c r="AA292" s="1416"/>
      <c r="AB292" s="1416"/>
      <c r="AC292" s="1416"/>
      <c r="AD292" s="1417"/>
      <c r="AE292" s="1417"/>
      <c r="AF292" s="1417"/>
      <c r="AG292" s="1417"/>
    </row>
    <row r="293" spans="1:33" ht="12.75" customHeight="1">
      <c r="A293" s="1412"/>
      <c r="B293" s="1412"/>
      <c r="C293" s="1412"/>
      <c r="D293" s="1412"/>
      <c r="E293" s="1412"/>
      <c r="F293" s="1413"/>
      <c r="G293" s="1413"/>
      <c r="H293" s="1414"/>
      <c r="I293" s="1414"/>
      <c r="J293" s="1367"/>
      <c r="K293" s="1413"/>
      <c r="L293" s="1413"/>
      <c r="M293" s="1413"/>
      <c r="N293" s="1413"/>
      <c r="O293" s="1415"/>
      <c r="P293" s="1415"/>
      <c r="Q293" s="1416"/>
      <c r="R293" s="1416"/>
      <c r="S293" s="1416"/>
      <c r="T293" s="1416"/>
      <c r="U293" s="1416"/>
      <c r="V293" s="1416"/>
      <c r="W293" s="1416"/>
      <c r="X293" s="1416"/>
      <c r="Y293" s="1416"/>
      <c r="Z293" s="1416"/>
      <c r="AA293" s="1416"/>
      <c r="AB293" s="1416"/>
      <c r="AC293" s="1416"/>
      <c r="AD293" s="1417"/>
      <c r="AE293" s="1417"/>
      <c r="AF293" s="1417"/>
      <c r="AG293" s="1417"/>
    </row>
    <row r="294" spans="1:33" ht="12.75" customHeight="1">
      <c r="A294" s="1412"/>
      <c r="B294" s="1412"/>
      <c r="C294" s="1412"/>
      <c r="D294" s="1412"/>
      <c r="E294" s="1412"/>
      <c r="F294" s="1413"/>
      <c r="G294" s="1413"/>
      <c r="H294" s="1414"/>
      <c r="I294" s="1414"/>
      <c r="J294" s="1367"/>
      <c r="K294" s="1413"/>
      <c r="L294" s="1413"/>
      <c r="M294" s="1413"/>
      <c r="N294" s="1413"/>
      <c r="O294" s="1415"/>
      <c r="P294" s="1415"/>
      <c r="Q294" s="1416"/>
      <c r="R294" s="1416"/>
      <c r="S294" s="1416"/>
      <c r="T294" s="1416"/>
      <c r="U294" s="1416"/>
      <c r="V294" s="1416"/>
      <c r="W294" s="1416"/>
      <c r="X294" s="1416"/>
      <c r="Y294" s="1416"/>
      <c r="Z294" s="1416"/>
      <c r="AA294" s="1416"/>
      <c r="AB294" s="1416"/>
      <c r="AC294" s="1416"/>
      <c r="AD294" s="1417"/>
      <c r="AE294" s="1417"/>
      <c r="AF294" s="1417"/>
      <c r="AG294" s="1417"/>
    </row>
    <row r="295" spans="1:33" ht="12.75" customHeight="1">
      <c r="A295" s="1412"/>
      <c r="B295" s="1412"/>
      <c r="C295" s="1412"/>
      <c r="D295" s="1412"/>
      <c r="E295" s="1412"/>
      <c r="F295" s="1413"/>
      <c r="G295" s="1413"/>
      <c r="H295" s="1414"/>
      <c r="I295" s="1414"/>
      <c r="J295" s="1367"/>
      <c r="K295" s="1413"/>
      <c r="L295" s="1413"/>
      <c r="M295" s="1413"/>
      <c r="N295" s="1413"/>
      <c r="O295" s="1415"/>
      <c r="P295" s="1415"/>
      <c r="Q295" s="1416"/>
      <c r="R295" s="1416"/>
      <c r="S295" s="1416"/>
      <c r="T295" s="1416"/>
      <c r="U295" s="1416"/>
      <c r="V295" s="1416"/>
      <c r="W295" s="1416"/>
      <c r="X295" s="1416"/>
      <c r="Y295" s="1416"/>
      <c r="Z295" s="1416"/>
      <c r="AA295" s="1416"/>
      <c r="AB295" s="1416"/>
      <c r="AC295" s="1416"/>
      <c r="AD295" s="1417"/>
      <c r="AE295" s="1417"/>
      <c r="AF295" s="1417"/>
      <c r="AG295" s="1417"/>
    </row>
    <row r="296" spans="1:33" ht="12.75" customHeight="1">
      <c r="A296" s="1412"/>
      <c r="B296" s="1412"/>
      <c r="C296" s="1412"/>
      <c r="D296" s="1412"/>
      <c r="E296" s="1412"/>
      <c r="F296" s="1413"/>
      <c r="G296" s="1413"/>
      <c r="H296" s="1414"/>
      <c r="I296" s="1414"/>
      <c r="J296" s="1367"/>
      <c r="K296" s="1413"/>
      <c r="L296" s="1413"/>
      <c r="M296" s="1413"/>
      <c r="N296" s="1413"/>
      <c r="O296" s="1415"/>
      <c r="P296" s="1415"/>
      <c r="Q296" s="1416"/>
      <c r="R296" s="1416"/>
      <c r="S296" s="1416"/>
      <c r="T296" s="1416"/>
      <c r="U296" s="1416"/>
      <c r="V296" s="1416"/>
      <c r="W296" s="1416"/>
      <c r="X296" s="1416"/>
      <c r="Y296" s="1416"/>
      <c r="Z296" s="1416"/>
      <c r="AA296" s="1416"/>
      <c r="AB296" s="1416"/>
      <c r="AC296" s="1416"/>
      <c r="AD296" s="1417"/>
      <c r="AE296" s="1417"/>
      <c r="AF296" s="1417"/>
      <c r="AG296" s="1417"/>
    </row>
    <row r="297" spans="1:33" ht="12.75" customHeight="1">
      <c r="A297" s="1412"/>
      <c r="B297" s="1412"/>
      <c r="C297" s="1412"/>
      <c r="D297" s="1412"/>
      <c r="E297" s="1412"/>
      <c r="F297" s="1413"/>
      <c r="G297" s="1413"/>
      <c r="H297" s="1414"/>
      <c r="I297" s="1414"/>
      <c r="J297" s="1367"/>
      <c r="K297" s="1413"/>
      <c r="L297" s="1413"/>
      <c r="M297" s="1413"/>
      <c r="N297" s="1413"/>
      <c r="O297" s="1415"/>
      <c r="P297" s="1415"/>
      <c r="Q297" s="1416"/>
      <c r="R297" s="1416"/>
      <c r="S297" s="1416"/>
      <c r="T297" s="1416"/>
      <c r="U297" s="1416"/>
      <c r="V297" s="1416"/>
      <c r="W297" s="1416"/>
      <c r="X297" s="1416"/>
      <c r="Y297" s="1416"/>
      <c r="Z297" s="1416"/>
      <c r="AA297" s="1416"/>
      <c r="AB297" s="1416"/>
      <c r="AC297" s="1416"/>
      <c r="AD297" s="1417"/>
      <c r="AE297" s="1417"/>
      <c r="AF297" s="1417"/>
      <c r="AG297" s="1417"/>
    </row>
    <row r="298" spans="1:33" ht="12.75" customHeight="1">
      <c r="A298" s="1412"/>
      <c r="B298" s="1412"/>
      <c r="C298" s="1412"/>
      <c r="D298" s="1412"/>
      <c r="E298" s="1412"/>
      <c r="F298" s="1413"/>
      <c r="G298" s="1413"/>
      <c r="H298" s="1414"/>
      <c r="I298" s="1414"/>
      <c r="J298" s="1367"/>
      <c r="K298" s="1413"/>
      <c r="L298" s="1413"/>
      <c r="M298" s="1413"/>
      <c r="N298" s="1413"/>
      <c r="O298" s="1415"/>
      <c r="P298" s="1415"/>
      <c r="Q298" s="1416"/>
      <c r="R298" s="1416"/>
      <c r="S298" s="1416"/>
      <c r="T298" s="1416"/>
      <c r="U298" s="1416"/>
      <c r="V298" s="1416"/>
      <c r="W298" s="1416"/>
      <c r="X298" s="1416"/>
      <c r="Y298" s="1416"/>
      <c r="Z298" s="1416"/>
      <c r="AA298" s="1416"/>
      <c r="AB298" s="1416"/>
      <c r="AC298" s="1416"/>
      <c r="AD298" s="1417"/>
      <c r="AE298" s="1417"/>
      <c r="AF298" s="1417"/>
      <c r="AG298" s="1417"/>
    </row>
    <row r="299" spans="1:33" ht="12.75" customHeight="1">
      <c r="A299" s="1412"/>
      <c r="B299" s="1412"/>
      <c r="C299" s="1412"/>
      <c r="D299" s="1412"/>
      <c r="E299" s="1412"/>
      <c r="F299" s="1413"/>
      <c r="G299" s="1413"/>
      <c r="H299" s="1414"/>
      <c r="I299" s="1414"/>
      <c r="J299" s="1367"/>
      <c r="K299" s="1413"/>
      <c r="L299" s="1413"/>
      <c r="M299" s="1413"/>
      <c r="N299" s="1413"/>
      <c r="O299" s="1415"/>
      <c r="P299" s="1415"/>
      <c r="Q299" s="1416"/>
      <c r="R299" s="1416"/>
      <c r="S299" s="1416"/>
      <c r="T299" s="1416"/>
      <c r="U299" s="1416"/>
      <c r="V299" s="1416"/>
      <c r="W299" s="1416"/>
      <c r="X299" s="1416"/>
      <c r="Y299" s="1416"/>
      <c r="Z299" s="1416"/>
      <c r="AA299" s="1416"/>
      <c r="AB299" s="1416"/>
      <c r="AC299" s="1416"/>
      <c r="AD299" s="1417"/>
      <c r="AE299" s="1417"/>
      <c r="AF299" s="1417"/>
      <c r="AG299" s="1417"/>
    </row>
    <row r="300" spans="1:33" ht="12.75" customHeight="1">
      <c r="A300" s="1412"/>
      <c r="B300" s="1412"/>
      <c r="C300" s="1412"/>
      <c r="D300" s="1412"/>
      <c r="E300" s="1412"/>
      <c r="F300" s="1413"/>
      <c r="G300" s="1413"/>
      <c r="H300" s="1414"/>
      <c r="I300" s="1414"/>
      <c r="J300" s="1367"/>
      <c r="K300" s="1413"/>
      <c r="L300" s="1413"/>
      <c r="M300" s="1413"/>
      <c r="N300" s="1413"/>
      <c r="O300" s="1415"/>
      <c r="P300" s="1415"/>
      <c r="Q300" s="1416"/>
      <c r="R300" s="1416"/>
      <c r="S300" s="1416"/>
      <c r="T300" s="1416"/>
      <c r="U300" s="1416"/>
      <c r="V300" s="1416"/>
      <c r="W300" s="1416"/>
      <c r="X300" s="1416"/>
      <c r="Y300" s="1416"/>
      <c r="Z300" s="1416"/>
      <c r="AA300" s="1416"/>
      <c r="AB300" s="1416"/>
      <c r="AC300" s="1416"/>
      <c r="AD300" s="1417"/>
      <c r="AE300" s="1417"/>
      <c r="AF300" s="1417"/>
      <c r="AG300" s="1417"/>
    </row>
    <row r="301" spans="1:33" ht="12.75" customHeight="1">
      <c r="A301" s="1412"/>
      <c r="B301" s="1412"/>
      <c r="C301" s="1412"/>
      <c r="D301" s="1412"/>
      <c r="E301" s="1412"/>
      <c r="F301" s="1413"/>
      <c r="G301" s="1413"/>
      <c r="H301" s="1414"/>
      <c r="I301" s="1414"/>
      <c r="J301" s="1367"/>
      <c r="K301" s="1413"/>
      <c r="L301" s="1413"/>
      <c r="M301" s="1413"/>
      <c r="N301" s="1413"/>
      <c r="O301" s="1415"/>
      <c r="P301" s="1415"/>
      <c r="Q301" s="1416"/>
      <c r="R301" s="1416"/>
      <c r="S301" s="1416"/>
      <c r="T301" s="1416"/>
      <c r="U301" s="1416"/>
      <c r="V301" s="1416"/>
      <c r="W301" s="1416"/>
      <c r="X301" s="1416"/>
      <c r="Y301" s="1416"/>
      <c r="Z301" s="1416"/>
      <c r="AA301" s="1416"/>
      <c r="AB301" s="1416"/>
      <c r="AC301" s="1416"/>
      <c r="AD301" s="1417"/>
      <c r="AE301" s="1417"/>
      <c r="AF301" s="1417"/>
      <c r="AG301" s="1417"/>
    </row>
    <row r="302" spans="1:33" ht="12.75" customHeight="1">
      <c r="A302" s="1412"/>
      <c r="B302" s="1412"/>
      <c r="C302" s="1412"/>
      <c r="D302" s="1412"/>
      <c r="E302" s="1412"/>
      <c r="F302" s="1413"/>
      <c r="G302" s="1413"/>
      <c r="H302" s="1414"/>
      <c r="I302" s="1414"/>
      <c r="J302" s="1367"/>
      <c r="K302" s="1413"/>
      <c r="L302" s="1413"/>
      <c r="M302" s="1413"/>
      <c r="N302" s="1413"/>
      <c r="O302" s="1415"/>
      <c r="P302" s="1415"/>
      <c r="Q302" s="1416"/>
      <c r="R302" s="1416"/>
      <c r="S302" s="1416"/>
      <c r="T302" s="1416"/>
      <c r="U302" s="1416"/>
      <c r="V302" s="1416"/>
      <c r="W302" s="1416"/>
      <c r="X302" s="1416"/>
      <c r="Y302" s="1416"/>
      <c r="Z302" s="1416"/>
      <c r="AA302" s="1416"/>
      <c r="AB302" s="1416"/>
      <c r="AC302" s="1416"/>
      <c r="AD302" s="1417"/>
      <c r="AE302" s="1417"/>
      <c r="AF302" s="1417"/>
      <c r="AG302" s="1417"/>
    </row>
    <row r="303" spans="1:33" ht="12.75" customHeight="1">
      <c r="A303" s="1412"/>
      <c r="B303" s="1412"/>
      <c r="C303" s="1412"/>
      <c r="D303" s="1412"/>
      <c r="E303" s="1412"/>
      <c r="F303" s="1413"/>
      <c r="G303" s="1413"/>
      <c r="H303" s="1414"/>
      <c r="I303" s="1414"/>
      <c r="J303" s="1367"/>
      <c r="K303" s="1413"/>
      <c r="L303" s="1413"/>
      <c r="M303" s="1413"/>
      <c r="N303" s="1413"/>
      <c r="O303" s="1415"/>
      <c r="P303" s="1415"/>
      <c r="Q303" s="1416"/>
      <c r="R303" s="1416"/>
      <c r="S303" s="1416"/>
      <c r="T303" s="1416"/>
      <c r="U303" s="1416"/>
      <c r="V303" s="1416"/>
      <c r="W303" s="1416"/>
      <c r="X303" s="1416"/>
      <c r="Y303" s="1416"/>
      <c r="Z303" s="1416"/>
      <c r="AA303" s="1416"/>
      <c r="AB303" s="1416"/>
      <c r="AC303" s="1416"/>
      <c r="AD303" s="1417"/>
      <c r="AE303" s="1417"/>
      <c r="AF303" s="1417"/>
      <c r="AG303" s="1417"/>
    </row>
    <row r="304" spans="1:33" ht="12.75" customHeight="1">
      <c r="A304" s="1412"/>
      <c r="B304" s="1412"/>
      <c r="C304" s="1412"/>
      <c r="D304" s="1412"/>
      <c r="E304" s="1412"/>
      <c r="F304" s="1413"/>
      <c r="G304" s="1413"/>
      <c r="H304" s="1414"/>
      <c r="I304" s="1414"/>
      <c r="J304" s="1367"/>
      <c r="K304" s="1413"/>
      <c r="L304" s="1413"/>
      <c r="M304" s="1413"/>
      <c r="N304" s="1413"/>
      <c r="O304" s="1415"/>
      <c r="P304" s="1415"/>
      <c r="Q304" s="1416"/>
      <c r="R304" s="1416"/>
      <c r="S304" s="1416"/>
      <c r="T304" s="1416"/>
      <c r="U304" s="1416"/>
      <c r="V304" s="1416"/>
      <c r="W304" s="1416"/>
      <c r="X304" s="1416"/>
      <c r="Y304" s="1416"/>
      <c r="Z304" s="1416"/>
      <c r="AA304" s="1416"/>
      <c r="AB304" s="1416"/>
      <c r="AC304" s="1416"/>
      <c r="AD304" s="1417"/>
      <c r="AE304" s="1417"/>
      <c r="AF304" s="1417"/>
      <c r="AG304" s="1417"/>
    </row>
    <row r="305" spans="1:33" ht="12.75" customHeight="1">
      <c r="A305" s="1412"/>
      <c r="B305" s="1412"/>
      <c r="C305" s="1412"/>
      <c r="D305" s="1412"/>
      <c r="E305" s="1412"/>
      <c r="F305" s="1413"/>
      <c r="G305" s="1413"/>
      <c r="H305" s="1414"/>
      <c r="I305" s="1414"/>
      <c r="J305" s="1367"/>
      <c r="K305" s="1413"/>
      <c r="L305" s="1413"/>
      <c r="M305" s="1413"/>
      <c r="N305" s="1413"/>
      <c r="O305" s="1415"/>
      <c r="P305" s="1415"/>
      <c r="Q305" s="1416"/>
      <c r="R305" s="1416"/>
      <c r="S305" s="1416"/>
      <c r="T305" s="1416"/>
      <c r="U305" s="1416"/>
      <c r="V305" s="1416"/>
      <c r="W305" s="1416"/>
      <c r="X305" s="1416"/>
      <c r="Y305" s="1416"/>
      <c r="Z305" s="1416"/>
      <c r="AA305" s="1416"/>
      <c r="AB305" s="1416"/>
      <c r="AC305" s="1416"/>
      <c r="AD305" s="1417"/>
      <c r="AE305" s="1417"/>
      <c r="AF305" s="1417"/>
      <c r="AG305" s="1417"/>
    </row>
    <row r="306" spans="1:33" ht="12.75" customHeight="1">
      <c r="A306" s="1412"/>
      <c r="B306" s="1412"/>
      <c r="C306" s="1412"/>
      <c r="D306" s="1412"/>
      <c r="E306" s="1412"/>
      <c r="F306" s="1413"/>
      <c r="G306" s="1413"/>
      <c r="H306" s="1414"/>
      <c r="I306" s="1414"/>
      <c r="J306" s="1367"/>
      <c r="K306" s="1413"/>
      <c r="L306" s="1413"/>
      <c r="M306" s="1413"/>
      <c r="N306" s="1413"/>
      <c r="O306" s="1415"/>
      <c r="P306" s="1415"/>
      <c r="Q306" s="1416"/>
      <c r="R306" s="1416"/>
      <c r="S306" s="1416"/>
      <c r="T306" s="1416"/>
      <c r="U306" s="1416"/>
      <c r="V306" s="1416"/>
      <c r="W306" s="1416"/>
      <c r="X306" s="1416"/>
      <c r="Y306" s="1416"/>
      <c r="Z306" s="1416"/>
      <c r="AA306" s="1416"/>
      <c r="AB306" s="1416"/>
      <c r="AC306" s="1416"/>
      <c r="AD306" s="1417"/>
      <c r="AE306" s="1417"/>
      <c r="AF306" s="1417"/>
      <c r="AG306" s="1417"/>
    </row>
    <row r="307" spans="1:33" ht="12.75" customHeight="1">
      <c r="A307" s="1412"/>
      <c r="B307" s="1412"/>
      <c r="C307" s="1412"/>
      <c r="D307" s="1412"/>
      <c r="E307" s="1412"/>
      <c r="F307" s="1413"/>
      <c r="G307" s="1413"/>
      <c r="H307" s="1414"/>
      <c r="I307" s="1414"/>
      <c r="J307" s="1367"/>
      <c r="K307" s="1413"/>
      <c r="L307" s="1413"/>
      <c r="M307" s="1413"/>
      <c r="N307" s="1413"/>
      <c r="O307" s="1415"/>
      <c r="P307" s="1415"/>
      <c r="Q307" s="1416"/>
      <c r="R307" s="1416"/>
      <c r="S307" s="1416"/>
      <c r="T307" s="1416"/>
      <c r="U307" s="1416"/>
      <c r="V307" s="1416"/>
      <c r="W307" s="1416"/>
      <c r="X307" s="1416"/>
      <c r="Y307" s="1416"/>
      <c r="Z307" s="1416"/>
      <c r="AA307" s="1416"/>
      <c r="AB307" s="1416"/>
      <c r="AC307" s="1416"/>
      <c r="AD307" s="1417"/>
      <c r="AE307" s="1417"/>
      <c r="AF307" s="1417"/>
      <c r="AG307" s="1417"/>
    </row>
    <row r="308" spans="1:33" ht="12.75" customHeight="1">
      <c r="A308" s="1412"/>
      <c r="B308" s="1412"/>
      <c r="C308" s="1412"/>
      <c r="D308" s="1412"/>
      <c r="E308" s="1412"/>
      <c r="F308" s="1413"/>
      <c r="G308" s="1413"/>
      <c r="H308" s="1414"/>
      <c r="I308" s="1414"/>
      <c r="J308" s="1367"/>
      <c r="K308" s="1413"/>
      <c r="L308" s="1413"/>
      <c r="M308" s="1413"/>
      <c r="N308" s="1413"/>
      <c r="O308" s="1415"/>
      <c r="P308" s="1415"/>
      <c r="Q308" s="1416"/>
      <c r="R308" s="1416"/>
      <c r="S308" s="1416"/>
      <c r="T308" s="1416"/>
      <c r="U308" s="1416"/>
      <c r="V308" s="1416"/>
      <c r="W308" s="1416"/>
      <c r="X308" s="1416"/>
      <c r="Y308" s="1416"/>
      <c r="Z308" s="1416"/>
      <c r="AA308" s="1416"/>
      <c r="AB308" s="1416"/>
      <c r="AC308" s="1416"/>
      <c r="AD308" s="1417"/>
      <c r="AE308" s="1417"/>
      <c r="AF308" s="1417"/>
      <c r="AG308" s="1417"/>
    </row>
    <row r="309" spans="1:33" ht="12.75" customHeight="1">
      <c r="A309" s="1412"/>
      <c r="B309" s="1412"/>
      <c r="C309" s="1412"/>
      <c r="D309" s="1412"/>
      <c r="E309" s="1412"/>
      <c r="F309" s="1413"/>
      <c r="G309" s="1413"/>
      <c r="H309" s="1414"/>
      <c r="I309" s="1414"/>
      <c r="J309" s="1367"/>
      <c r="K309" s="1413"/>
      <c r="L309" s="1413"/>
      <c r="M309" s="1413"/>
      <c r="N309" s="1413"/>
      <c r="O309" s="1415"/>
      <c r="P309" s="1415"/>
      <c r="Q309" s="1416"/>
      <c r="R309" s="1416"/>
      <c r="S309" s="1416"/>
      <c r="T309" s="1416"/>
      <c r="U309" s="1416"/>
      <c r="V309" s="1416"/>
      <c r="W309" s="1416"/>
      <c r="X309" s="1416"/>
      <c r="Y309" s="1416"/>
      <c r="Z309" s="1416"/>
      <c r="AA309" s="1416"/>
      <c r="AB309" s="1416"/>
      <c r="AC309" s="1416"/>
      <c r="AD309" s="1417"/>
      <c r="AE309" s="1417"/>
      <c r="AF309" s="1417"/>
      <c r="AG309" s="1417"/>
    </row>
    <row r="310" spans="1:33" ht="12.75" customHeight="1">
      <c r="A310" s="1412"/>
      <c r="B310" s="1412"/>
      <c r="C310" s="1412"/>
      <c r="D310" s="1412"/>
      <c r="E310" s="1412"/>
      <c r="F310" s="1413"/>
      <c r="G310" s="1413"/>
      <c r="H310" s="1414"/>
      <c r="I310" s="1414"/>
      <c r="J310" s="1367"/>
      <c r="K310" s="1413"/>
      <c r="L310" s="1413"/>
      <c r="M310" s="1413"/>
      <c r="N310" s="1413"/>
      <c r="O310" s="1415"/>
      <c r="P310" s="1415"/>
      <c r="Q310" s="1416"/>
      <c r="R310" s="1416"/>
      <c r="S310" s="1416"/>
      <c r="T310" s="1416"/>
      <c r="U310" s="1416"/>
      <c r="V310" s="1416"/>
      <c r="W310" s="1416"/>
      <c r="X310" s="1416"/>
      <c r="Y310" s="1416"/>
      <c r="Z310" s="1416"/>
      <c r="AA310" s="1416"/>
      <c r="AB310" s="1416"/>
      <c r="AC310" s="1416"/>
      <c r="AD310" s="1417"/>
      <c r="AE310" s="1417"/>
      <c r="AF310" s="1417"/>
      <c r="AG310" s="1417"/>
    </row>
    <row r="311" spans="1:33" ht="12.75" customHeight="1">
      <c r="A311" s="1412"/>
      <c r="B311" s="1412"/>
      <c r="C311" s="1412"/>
      <c r="D311" s="1412"/>
      <c r="E311" s="1412"/>
      <c r="F311" s="1413"/>
      <c r="G311" s="1413"/>
      <c r="H311" s="1414"/>
      <c r="I311" s="1414"/>
      <c r="J311" s="1367"/>
      <c r="K311" s="1413"/>
      <c r="L311" s="1413"/>
      <c r="M311" s="1413"/>
      <c r="N311" s="1413"/>
      <c r="O311" s="1415"/>
      <c r="P311" s="1415"/>
      <c r="Q311" s="1416"/>
      <c r="R311" s="1416"/>
      <c r="S311" s="1416"/>
      <c r="T311" s="1416"/>
      <c r="U311" s="1416"/>
      <c r="V311" s="1416"/>
      <c r="W311" s="1416"/>
      <c r="X311" s="1416"/>
      <c r="Y311" s="1416"/>
      <c r="Z311" s="1416"/>
      <c r="AA311" s="1416"/>
      <c r="AB311" s="1416"/>
      <c r="AC311" s="1416"/>
      <c r="AD311" s="1417"/>
      <c r="AE311" s="1417"/>
      <c r="AF311" s="1417"/>
      <c r="AG311" s="1417"/>
    </row>
    <row r="312" spans="1:33" ht="12.75" customHeight="1">
      <c r="A312" s="1412"/>
      <c r="B312" s="1412"/>
      <c r="C312" s="1412"/>
      <c r="D312" s="1412"/>
      <c r="E312" s="1412"/>
      <c r="F312" s="1413"/>
      <c r="G312" s="1413"/>
      <c r="H312" s="1414"/>
      <c r="I312" s="1414"/>
      <c r="J312" s="1367"/>
      <c r="K312" s="1413"/>
      <c r="L312" s="1413"/>
      <c r="M312" s="1413"/>
      <c r="N312" s="1413"/>
      <c r="O312" s="1415"/>
      <c r="P312" s="1415"/>
      <c r="Q312" s="1416"/>
      <c r="R312" s="1416"/>
      <c r="S312" s="1416"/>
      <c r="T312" s="1416"/>
      <c r="U312" s="1416"/>
      <c r="V312" s="1416"/>
      <c r="W312" s="1416"/>
      <c r="X312" s="1416"/>
      <c r="Y312" s="1416"/>
      <c r="Z312" s="1416"/>
      <c r="AA312" s="1416"/>
      <c r="AB312" s="1416"/>
      <c r="AC312" s="1416"/>
      <c r="AD312" s="1417"/>
      <c r="AE312" s="1417"/>
      <c r="AF312" s="1417"/>
      <c r="AG312" s="1417"/>
    </row>
    <row r="313" spans="1:33" ht="12.75" customHeight="1">
      <c r="A313" s="1412"/>
      <c r="B313" s="1412"/>
      <c r="C313" s="1412"/>
      <c r="D313" s="1412"/>
      <c r="E313" s="1412"/>
      <c r="F313" s="1413"/>
      <c r="G313" s="1413"/>
      <c r="H313" s="1414"/>
      <c r="I313" s="1414"/>
      <c r="J313" s="1367"/>
      <c r="K313" s="1413"/>
      <c r="L313" s="1413"/>
      <c r="M313" s="1413"/>
      <c r="N313" s="1413"/>
      <c r="O313" s="1415"/>
      <c r="P313" s="1415"/>
      <c r="Q313" s="1416"/>
      <c r="R313" s="1416"/>
      <c r="S313" s="1416"/>
      <c r="T313" s="1416"/>
      <c r="U313" s="1416"/>
      <c r="V313" s="1416"/>
      <c r="W313" s="1416"/>
      <c r="X313" s="1416"/>
      <c r="Y313" s="1416"/>
      <c r="Z313" s="1416"/>
      <c r="AA313" s="1416"/>
      <c r="AB313" s="1416"/>
      <c r="AC313" s="1416"/>
      <c r="AD313" s="1417"/>
      <c r="AE313" s="1417"/>
      <c r="AF313" s="1417"/>
      <c r="AG313" s="1417"/>
    </row>
    <row r="314" spans="1:33" ht="12.75" customHeight="1">
      <c r="A314" s="1412"/>
      <c r="B314" s="1412"/>
      <c r="C314" s="1412"/>
      <c r="D314" s="1412"/>
      <c r="E314" s="1412"/>
      <c r="F314" s="1413"/>
      <c r="G314" s="1413"/>
      <c r="H314" s="1414"/>
      <c r="I314" s="1414"/>
      <c r="J314" s="1367"/>
      <c r="K314" s="1413"/>
      <c r="L314" s="1413"/>
      <c r="M314" s="1413"/>
      <c r="N314" s="1413"/>
      <c r="O314" s="1415"/>
      <c r="P314" s="1415"/>
      <c r="Q314" s="1416"/>
      <c r="R314" s="1416"/>
      <c r="S314" s="1416"/>
      <c r="T314" s="1416"/>
      <c r="U314" s="1416"/>
      <c r="V314" s="1416"/>
      <c r="W314" s="1416"/>
      <c r="X314" s="1416"/>
      <c r="Y314" s="1416"/>
      <c r="Z314" s="1416"/>
      <c r="AA314" s="1416"/>
      <c r="AB314" s="1416"/>
      <c r="AC314" s="1416"/>
      <c r="AD314" s="1417"/>
      <c r="AE314" s="1417"/>
      <c r="AF314" s="1417"/>
      <c r="AG314" s="1417"/>
    </row>
    <row r="315" spans="1:33" ht="12.75" customHeight="1">
      <c r="A315" s="1412"/>
      <c r="B315" s="1412"/>
      <c r="C315" s="1412"/>
      <c r="D315" s="1412"/>
      <c r="E315" s="1412"/>
      <c r="F315" s="1413"/>
      <c r="G315" s="1413"/>
      <c r="H315" s="1414"/>
      <c r="I315" s="1414"/>
      <c r="J315" s="1367"/>
      <c r="K315" s="1413"/>
      <c r="L315" s="1413"/>
      <c r="M315" s="1413"/>
      <c r="N315" s="1413"/>
      <c r="O315" s="1415"/>
      <c r="P315" s="1415"/>
      <c r="Q315" s="1416"/>
      <c r="R315" s="1416"/>
      <c r="S315" s="1416"/>
      <c r="T315" s="1416"/>
      <c r="U315" s="1416"/>
      <c r="V315" s="1416"/>
      <c r="W315" s="1416"/>
      <c r="X315" s="1416"/>
      <c r="Y315" s="1416"/>
      <c r="Z315" s="1416"/>
      <c r="AA315" s="1416"/>
      <c r="AB315" s="1416"/>
      <c r="AC315" s="1416"/>
      <c r="AD315" s="1417"/>
      <c r="AE315" s="1417"/>
      <c r="AF315" s="1417"/>
      <c r="AG315" s="1417"/>
    </row>
    <row r="316" spans="1:33" ht="12.75" customHeight="1">
      <c r="A316" s="1412"/>
      <c r="B316" s="1412"/>
      <c r="C316" s="1412"/>
      <c r="D316" s="1412"/>
      <c r="E316" s="1412"/>
      <c r="F316" s="1413"/>
      <c r="G316" s="1413"/>
      <c r="H316" s="1414"/>
      <c r="I316" s="1414"/>
      <c r="J316" s="1367"/>
      <c r="K316" s="1413"/>
      <c r="L316" s="1413"/>
      <c r="M316" s="1413"/>
      <c r="N316" s="1413"/>
      <c r="O316" s="1415"/>
      <c r="P316" s="1415"/>
      <c r="Q316" s="1416"/>
      <c r="R316" s="1416"/>
      <c r="S316" s="1416"/>
      <c r="T316" s="1416"/>
      <c r="U316" s="1416"/>
      <c r="V316" s="1416"/>
      <c r="W316" s="1416"/>
      <c r="X316" s="1416"/>
      <c r="Y316" s="1416"/>
      <c r="Z316" s="1416"/>
      <c r="AA316" s="1416"/>
      <c r="AB316" s="1416"/>
      <c r="AC316" s="1416"/>
      <c r="AD316" s="1417"/>
      <c r="AE316" s="1417"/>
      <c r="AF316" s="1417"/>
      <c r="AG316" s="1417"/>
    </row>
    <row r="317" spans="1:33" ht="12.75" customHeight="1">
      <c r="A317" s="1412"/>
      <c r="B317" s="1412"/>
      <c r="C317" s="1412"/>
      <c r="D317" s="1412"/>
      <c r="E317" s="1412"/>
      <c r="F317" s="1413"/>
      <c r="G317" s="1413"/>
      <c r="H317" s="1414"/>
      <c r="I317" s="1414"/>
      <c r="J317" s="1367"/>
      <c r="K317" s="1413"/>
      <c r="L317" s="1413"/>
      <c r="M317" s="1413"/>
      <c r="N317" s="1413"/>
      <c r="O317" s="1415"/>
      <c r="P317" s="1415"/>
      <c r="Q317" s="1416"/>
      <c r="R317" s="1416"/>
      <c r="S317" s="1416"/>
      <c r="T317" s="1416"/>
      <c r="U317" s="1416"/>
      <c r="V317" s="1416"/>
      <c r="W317" s="1416"/>
      <c r="X317" s="1416"/>
      <c r="Y317" s="1416"/>
      <c r="Z317" s="1416"/>
      <c r="AA317" s="1416"/>
      <c r="AB317" s="1416"/>
      <c r="AC317" s="1416"/>
      <c r="AD317" s="1417"/>
      <c r="AE317" s="1417"/>
      <c r="AF317" s="1417"/>
      <c r="AG317" s="1417"/>
    </row>
    <row r="318" spans="1:33" ht="12.75" customHeight="1">
      <c r="A318" s="1412"/>
      <c r="B318" s="1412"/>
      <c r="C318" s="1412"/>
      <c r="D318" s="1412"/>
      <c r="E318" s="1412"/>
      <c r="F318" s="1413"/>
      <c r="G318" s="1413"/>
      <c r="H318" s="1414"/>
      <c r="I318" s="1414"/>
      <c r="J318" s="1367"/>
      <c r="K318" s="1413"/>
      <c r="L318" s="1413"/>
      <c r="M318" s="1413"/>
      <c r="N318" s="1413"/>
      <c r="O318" s="1415"/>
      <c r="P318" s="1415"/>
      <c r="Q318" s="1416"/>
      <c r="R318" s="1416"/>
      <c r="S318" s="1416"/>
      <c r="T318" s="1416"/>
      <c r="U318" s="1416"/>
      <c r="V318" s="1416"/>
      <c r="W318" s="1416"/>
      <c r="X318" s="1416"/>
      <c r="Y318" s="1416"/>
      <c r="Z318" s="1416"/>
      <c r="AA318" s="1416"/>
      <c r="AB318" s="1416"/>
      <c r="AC318" s="1416"/>
      <c r="AD318" s="1417"/>
      <c r="AE318" s="1417"/>
      <c r="AF318" s="1417"/>
      <c r="AG318" s="1417"/>
    </row>
    <row r="319" spans="1:33" ht="12.75" customHeight="1">
      <c r="A319" s="1412"/>
      <c r="B319" s="1412"/>
      <c r="C319" s="1412"/>
      <c r="D319" s="1412"/>
      <c r="E319" s="1412"/>
      <c r="F319" s="1413"/>
      <c r="G319" s="1413"/>
      <c r="H319" s="1414"/>
      <c r="I319" s="1414"/>
      <c r="J319" s="1367"/>
      <c r="K319" s="1413"/>
      <c r="L319" s="1413"/>
      <c r="M319" s="1413"/>
      <c r="N319" s="1413"/>
      <c r="O319" s="1415"/>
      <c r="P319" s="1415"/>
      <c r="Q319" s="1416"/>
      <c r="R319" s="1416"/>
      <c r="S319" s="1416"/>
      <c r="T319" s="1416"/>
      <c r="U319" s="1416"/>
      <c r="V319" s="1416"/>
      <c r="W319" s="1416"/>
      <c r="X319" s="1416"/>
      <c r="Y319" s="1416"/>
      <c r="Z319" s="1416"/>
      <c r="AA319" s="1416"/>
      <c r="AB319" s="1416"/>
      <c r="AC319" s="1416"/>
      <c r="AD319" s="1417"/>
      <c r="AE319" s="1417"/>
      <c r="AF319" s="1417"/>
      <c r="AG319" s="1417"/>
    </row>
    <row r="320" spans="1:33" ht="12.75" customHeight="1">
      <c r="A320" s="1412"/>
      <c r="B320" s="1412"/>
      <c r="C320" s="1412"/>
      <c r="D320" s="1412"/>
      <c r="E320" s="1412"/>
      <c r="F320" s="1413"/>
      <c r="G320" s="1413"/>
      <c r="H320" s="1414"/>
      <c r="I320" s="1414"/>
      <c r="J320" s="1367"/>
      <c r="K320" s="1413"/>
      <c r="L320" s="1413"/>
      <c r="M320" s="1413"/>
      <c r="N320" s="1413"/>
      <c r="O320" s="1415"/>
      <c r="P320" s="1415"/>
      <c r="Q320" s="1416"/>
      <c r="R320" s="1416"/>
      <c r="S320" s="1416"/>
      <c r="T320" s="1416"/>
      <c r="U320" s="1416"/>
      <c r="V320" s="1416"/>
      <c r="W320" s="1416"/>
      <c r="X320" s="1416"/>
      <c r="Y320" s="1416"/>
      <c r="Z320" s="1416"/>
      <c r="AA320" s="1416"/>
      <c r="AB320" s="1416"/>
      <c r="AC320" s="1416"/>
      <c r="AD320" s="1417"/>
      <c r="AE320" s="1417"/>
      <c r="AF320" s="1417"/>
      <c r="AG320" s="1417"/>
    </row>
    <row r="321" spans="1:33" ht="12.75" customHeight="1">
      <c r="A321" s="1412"/>
      <c r="B321" s="1412"/>
      <c r="C321" s="1412"/>
      <c r="D321" s="1412"/>
      <c r="E321" s="1412"/>
      <c r="F321" s="1413"/>
      <c r="G321" s="1413"/>
      <c r="H321" s="1414"/>
      <c r="I321" s="1414"/>
      <c r="J321" s="1367"/>
      <c r="K321" s="1413"/>
      <c r="L321" s="1413"/>
      <c r="M321" s="1413"/>
      <c r="N321" s="1413"/>
      <c r="O321" s="1415"/>
      <c r="P321" s="1415"/>
      <c r="Q321" s="1416"/>
      <c r="R321" s="1416"/>
      <c r="S321" s="1416"/>
      <c r="T321" s="1416"/>
      <c r="U321" s="1416"/>
      <c r="V321" s="1416"/>
      <c r="W321" s="1416"/>
      <c r="X321" s="1416"/>
      <c r="Y321" s="1416"/>
      <c r="Z321" s="1416"/>
      <c r="AA321" s="1416"/>
      <c r="AB321" s="1416"/>
      <c r="AC321" s="1416"/>
      <c r="AD321" s="1417"/>
      <c r="AE321" s="1417"/>
      <c r="AF321" s="1417"/>
      <c r="AG321" s="1417"/>
    </row>
    <row r="322" spans="1:33" ht="12.75" customHeight="1">
      <c r="A322" s="1412"/>
      <c r="B322" s="1412"/>
      <c r="C322" s="1412"/>
      <c r="D322" s="1412"/>
      <c r="E322" s="1412"/>
      <c r="F322" s="1413"/>
      <c r="G322" s="1413"/>
      <c r="H322" s="1414"/>
      <c r="I322" s="1414"/>
      <c r="J322" s="1367"/>
      <c r="K322" s="1413"/>
      <c r="L322" s="1413"/>
      <c r="M322" s="1413"/>
      <c r="N322" s="1413"/>
      <c r="O322" s="1415"/>
      <c r="P322" s="1415"/>
      <c r="Q322" s="1416"/>
      <c r="R322" s="1416"/>
      <c r="S322" s="1416"/>
      <c r="T322" s="1416"/>
      <c r="U322" s="1416"/>
      <c r="V322" s="1416"/>
      <c r="W322" s="1416"/>
      <c r="X322" s="1416"/>
      <c r="Y322" s="1416"/>
      <c r="Z322" s="1416"/>
      <c r="AA322" s="1416"/>
      <c r="AB322" s="1416"/>
      <c r="AC322" s="1416"/>
      <c r="AD322" s="1417"/>
      <c r="AE322" s="1417"/>
      <c r="AF322" s="1417"/>
      <c r="AG322" s="1417"/>
    </row>
    <row r="323" spans="1:33" ht="12.75" customHeight="1">
      <c r="A323" s="1412"/>
      <c r="B323" s="1412"/>
      <c r="C323" s="1412"/>
      <c r="D323" s="1412"/>
      <c r="E323" s="1412"/>
      <c r="F323" s="1413"/>
      <c r="G323" s="1413"/>
      <c r="H323" s="1414"/>
      <c r="I323" s="1414"/>
      <c r="J323" s="1367"/>
      <c r="K323" s="1413"/>
      <c r="L323" s="1413"/>
      <c r="M323" s="1413"/>
      <c r="N323" s="1413"/>
      <c r="O323" s="1415"/>
      <c r="P323" s="1415"/>
      <c r="Q323" s="1416"/>
      <c r="R323" s="1416"/>
      <c r="S323" s="1416"/>
      <c r="T323" s="1416"/>
      <c r="U323" s="1416"/>
      <c r="V323" s="1416"/>
      <c r="W323" s="1416"/>
      <c r="X323" s="1416"/>
      <c r="Y323" s="1416"/>
      <c r="Z323" s="1416"/>
      <c r="AA323" s="1416"/>
      <c r="AB323" s="1416"/>
      <c r="AC323" s="1416"/>
      <c r="AD323" s="1417"/>
      <c r="AE323" s="1417"/>
      <c r="AF323" s="1417"/>
      <c r="AG323" s="1417"/>
    </row>
    <row r="324" spans="1:33" ht="12.75" customHeight="1">
      <c r="A324" s="1412"/>
      <c r="B324" s="1412"/>
      <c r="C324" s="1412"/>
      <c r="D324" s="1412"/>
      <c r="E324" s="1412"/>
      <c r="F324" s="1413"/>
      <c r="G324" s="1413"/>
      <c r="H324" s="1414"/>
      <c r="I324" s="1414"/>
      <c r="J324" s="1367"/>
      <c r="K324" s="1413"/>
      <c r="L324" s="1413"/>
      <c r="M324" s="1413"/>
      <c r="N324" s="1413"/>
      <c r="O324" s="1415"/>
      <c r="P324" s="1415"/>
      <c r="Q324" s="1416"/>
      <c r="R324" s="1416"/>
      <c r="S324" s="1416"/>
      <c r="T324" s="1416"/>
      <c r="U324" s="1416"/>
      <c r="V324" s="1416"/>
      <c r="W324" s="1416"/>
      <c r="X324" s="1416"/>
      <c r="Y324" s="1416"/>
      <c r="Z324" s="1416"/>
      <c r="AA324" s="1416"/>
      <c r="AB324" s="1416"/>
      <c r="AC324" s="1416"/>
      <c r="AD324" s="1417"/>
      <c r="AE324" s="1417"/>
      <c r="AF324" s="1417"/>
      <c r="AG324" s="1417"/>
    </row>
    <row r="325" spans="1:33" ht="12.75" customHeight="1">
      <c r="A325" s="1412"/>
      <c r="B325" s="1412"/>
      <c r="C325" s="1412"/>
      <c r="D325" s="1412"/>
      <c r="E325" s="1412"/>
      <c r="F325" s="1413"/>
      <c r="G325" s="1413"/>
      <c r="H325" s="1414"/>
      <c r="I325" s="1414"/>
      <c r="J325" s="1367"/>
      <c r="K325" s="1413"/>
      <c r="L325" s="1413"/>
      <c r="M325" s="1413"/>
      <c r="N325" s="1413"/>
      <c r="O325" s="1415"/>
      <c r="P325" s="1415"/>
      <c r="Q325" s="1416"/>
      <c r="R325" s="1416"/>
      <c r="S325" s="1416"/>
      <c r="T325" s="1416"/>
      <c r="U325" s="1416"/>
      <c r="V325" s="1416"/>
      <c r="W325" s="1416"/>
      <c r="X325" s="1416"/>
      <c r="Y325" s="1416"/>
      <c r="Z325" s="1416"/>
      <c r="AA325" s="1416"/>
      <c r="AB325" s="1416"/>
      <c r="AC325" s="1416"/>
      <c r="AD325" s="1417"/>
      <c r="AE325" s="1417"/>
      <c r="AF325" s="1417"/>
      <c r="AG325" s="1417"/>
    </row>
    <row r="326" spans="1:33" ht="12.75" customHeight="1">
      <c r="A326" s="1412"/>
      <c r="B326" s="1412"/>
      <c r="C326" s="1412"/>
      <c r="D326" s="1412"/>
      <c r="E326" s="1412"/>
      <c r="F326" s="1413"/>
      <c r="G326" s="1413"/>
      <c r="H326" s="1414"/>
      <c r="I326" s="1414"/>
      <c r="J326" s="1367"/>
      <c r="K326" s="1413"/>
      <c r="L326" s="1413"/>
      <c r="M326" s="1413"/>
      <c r="N326" s="1413"/>
      <c r="O326" s="1415"/>
      <c r="P326" s="1415"/>
      <c r="Q326" s="1416"/>
      <c r="R326" s="1416"/>
      <c r="S326" s="1416"/>
      <c r="T326" s="1416"/>
      <c r="U326" s="1416"/>
      <c r="V326" s="1416"/>
      <c r="W326" s="1416"/>
      <c r="X326" s="1416"/>
      <c r="Y326" s="1416"/>
      <c r="Z326" s="1416"/>
      <c r="AA326" s="1416"/>
      <c r="AB326" s="1416"/>
      <c r="AC326" s="1416"/>
      <c r="AD326" s="1417"/>
      <c r="AE326" s="1417"/>
      <c r="AF326" s="1417"/>
      <c r="AG326" s="1417"/>
    </row>
    <row r="327" spans="1:33" ht="12.75" customHeight="1">
      <c r="A327" s="1412"/>
      <c r="B327" s="1412"/>
      <c r="C327" s="1412"/>
      <c r="D327" s="1412"/>
      <c r="E327" s="1412"/>
      <c r="F327" s="1413"/>
      <c r="G327" s="1413"/>
      <c r="H327" s="1414"/>
      <c r="I327" s="1414"/>
      <c r="J327" s="1367"/>
      <c r="K327" s="1413"/>
      <c r="L327" s="1413"/>
      <c r="M327" s="1413"/>
      <c r="N327" s="1413"/>
      <c r="O327" s="1415"/>
      <c r="P327" s="1415"/>
      <c r="Q327" s="1416"/>
      <c r="R327" s="1416"/>
      <c r="S327" s="1416"/>
      <c r="T327" s="1416"/>
      <c r="U327" s="1416"/>
      <c r="V327" s="1416"/>
      <c r="W327" s="1416"/>
      <c r="X327" s="1416"/>
      <c r="Y327" s="1416"/>
      <c r="Z327" s="1416"/>
      <c r="AA327" s="1416"/>
      <c r="AB327" s="1416"/>
      <c r="AC327" s="1416"/>
      <c r="AD327" s="1417"/>
      <c r="AE327" s="1417"/>
      <c r="AF327" s="1417"/>
      <c r="AG327" s="1417"/>
    </row>
    <row r="328" spans="1:33" ht="12.75" customHeight="1">
      <c r="A328" s="1412"/>
      <c r="B328" s="1412"/>
      <c r="C328" s="1412"/>
      <c r="D328" s="1412"/>
      <c r="E328" s="1412"/>
      <c r="F328" s="1413"/>
      <c r="G328" s="1413"/>
      <c r="H328" s="1414"/>
      <c r="I328" s="1414"/>
      <c r="J328" s="1367"/>
      <c r="K328" s="1413"/>
      <c r="L328" s="1413"/>
      <c r="M328" s="1413"/>
      <c r="N328" s="1413"/>
      <c r="O328" s="1415"/>
      <c r="P328" s="1415"/>
      <c r="Q328" s="1416"/>
      <c r="R328" s="1416"/>
      <c r="S328" s="1416"/>
      <c r="T328" s="1416"/>
      <c r="U328" s="1416"/>
      <c r="V328" s="1416"/>
      <c r="W328" s="1416"/>
      <c r="X328" s="1416"/>
      <c r="Y328" s="1416"/>
      <c r="Z328" s="1416"/>
      <c r="AA328" s="1416"/>
      <c r="AB328" s="1416"/>
      <c r="AC328" s="1416"/>
      <c r="AD328" s="1417"/>
      <c r="AE328" s="1417"/>
      <c r="AF328" s="1417"/>
      <c r="AG328" s="1417"/>
    </row>
    <row r="329" spans="1:33" ht="12.75" customHeight="1">
      <c r="A329" s="1412"/>
      <c r="B329" s="1412"/>
      <c r="C329" s="1412"/>
      <c r="D329" s="1412"/>
      <c r="E329" s="1412"/>
      <c r="F329" s="1413"/>
      <c r="G329" s="1413"/>
      <c r="H329" s="1414"/>
      <c r="I329" s="1414"/>
      <c r="J329" s="1367"/>
      <c r="K329" s="1413"/>
      <c r="L329" s="1413"/>
      <c r="M329" s="1413"/>
      <c r="N329" s="1413"/>
      <c r="O329" s="1415"/>
      <c r="P329" s="1415"/>
      <c r="Q329" s="1416"/>
      <c r="R329" s="1416"/>
      <c r="S329" s="1416"/>
      <c r="T329" s="1416"/>
      <c r="U329" s="1416"/>
      <c r="V329" s="1416"/>
      <c r="W329" s="1416"/>
      <c r="X329" s="1416"/>
      <c r="Y329" s="1416"/>
      <c r="Z329" s="1416"/>
      <c r="AA329" s="1416"/>
      <c r="AB329" s="1416"/>
      <c r="AC329" s="1416"/>
      <c r="AD329" s="1417"/>
      <c r="AE329" s="1417"/>
      <c r="AF329" s="1417"/>
      <c r="AG329" s="1417"/>
    </row>
    <row r="330" spans="1:33" ht="12.75" customHeight="1">
      <c r="A330" s="1412"/>
      <c r="B330" s="1412"/>
      <c r="C330" s="1412"/>
      <c r="D330" s="1412"/>
      <c r="E330" s="1412"/>
      <c r="F330" s="1413"/>
      <c r="G330" s="1413"/>
      <c r="H330" s="1414"/>
      <c r="I330" s="1414"/>
      <c r="J330" s="1367"/>
      <c r="K330" s="1413"/>
      <c r="L330" s="1413"/>
      <c r="M330" s="1413"/>
      <c r="N330" s="1413"/>
      <c r="O330" s="1415"/>
      <c r="P330" s="1415"/>
      <c r="Q330" s="1416"/>
      <c r="R330" s="1416"/>
      <c r="S330" s="1416"/>
      <c r="T330" s="1416"/>
      <c r="U330" s="1416"/>
      <c r="V330" s="1416"/>
      <c r="W330" s="1416"/>
      <c r="X330" s="1416"/>
      <c r="Y330" s="1416"/>
      <c r="Z330" s="1416"/>
      <c r="AA330" s="1416"/>
      <c r="AB330" s="1416"/>
      <c r="AC330" s="1416"/>
      <c r="AD330" s="1417"/>
      <c r="AE330" s="1417"/>
      <c r="AF330" s="1417"/>
      <c r="AG330" s="1417"/>
    </row>
    <row r="331" spans="1:33" ht="12.75" customHeight="1">
      <c r="A331" s="1412"/>
      <c r="B331" s="1412"/>
      <c r="C331" s="1412"/>
      <c r="D331" s="1412"/>
      <c r="E331" s="1412"/>
      <c r="F331" s="1413"/>
      <c r="G331" s="1413"/>
      <c r="H331" s="1414"/>
      <c r="I331" s="1414"/>
      <c r="J331" s="1367"/>
      <c r="K331" s="1413"/>
      <c r="L331" s="1413"/>
      <c r="M331" s="1413"/>
      <c r="N331" s="1413"/>
      <c r="O331" s="1415"/>
      <c r="P331" s="1415"/>
      <c r="Q331" s="1416"/>
      <c r="R331" s="1416"/>
      <c r="S331" s="1416"/>
      <c r="T331" s="1416"/>
      <c r="U331" s="1416"/>
      <c r="V331" s="1416"/>
      <c r="W331" s="1416"/>
      <c r="X331" s="1416"/>
      <c r="Y331" s="1416"/>
      <c r="Z331" s="1416"/>
      <c r="AA331" s="1416"/>
      <c r="AB331" s="1416"/>
      <c r="AC331" s="1416"/>
      <c r="AD331" s="1417"/>
      <c r="AE331" s="1417"/>
      <c r="AF331" s="1417"/>
      <c r="AG331" s="1417"/>
    </row>
    <row r="332" spans="1:33" ht="12.75" customHeight="1">
      <c r="A332" s="1412"/>
      <c r="B332" s="1412"/>
      <c r="C332" s="1412"/>
      <c r="D332" s="1412"/>
      <c r="E332" s="1412"/>
      <c r="F332" s="1413"/>
      <c r="G332" s="1413"/>
      <c r="H332" s="1414"/>
      <c r="I332" s="1414"/>
      <c r="J332" s="1367"/>
      <c r="K332" s="1413"/>
      <c r="L332" s="1413"/>
      <c r="M332" s="1413"/>
      <c r="N332" s="1413"/>
      <c r="O332" s="1415"/>
      <c r="P332" s="1415"/>
      <c r="Q332" s="1416"/>
      <c r="R332" s="1416"/>
      <c r="S332" s="1416"/>
      <c r="T332" s="1416"/>
      <c r="U332" s="1416"/>
      <c r="V332" s="1416"/>
      <c r="W332" s="1416"/>
      <c r="X332" s="1416"/>
      <c r="Y332" s="1416"/>
      <c r="Z332" s="1416"/>
      <c r="AA332" s="1416"/>
      <c r="AB332" s="1416"/>
      <c r="AC332" s="1416"/>
      <c r="AD332" s="1417"/>
      <c r="AE332" s="1417"/>
      <c r="AF332" s="1417"/>
      <c r="AG332" s="1417"/>
    </row>
    <row r="333" spans="1:33" ht="12.75" customHeight="1">
      <c r="A333" s="1412"/>
      <c r="B333" s="1412"/>
      <c r="C333" s="1412"/>
      <c r="D333" s="1412"/>
      <c r="E333" s="1412"/>
      <c r="F333" s="1413"/>
      <c r="G333" s="1413"/>
      <c r="H333" s="1414"/>
      <c r="I333" s="1414"/>
      <c r="J333" s="1367"/>
      <c r="K333" s="1413"/>
      <c r="L333" s="1413"/>
      <c r="M333" s="1413"/>
      <c r="N333" s="1413"/>
      <c r="O333" s="1415"/>
      <c r="P333" s="1415"/>
      <c r="Q333" s="1416"/>
      <c r="R333" s="1416"/>
      <c r="S333" s="1416"/>
      <c r="T333" s="1416"/>
      <c r="U333" s="1416"/>
      <c r="V333" s="1416"/>
      <c r="W333" s="1416"/>
      <c r="X333" s="1416"/>
      <c r="Y333" s="1416"/>
      <c r="Z333" s="1416"/>
      <c r="AA333" s="1416"/>
      <c r="AB333" s="1416"/>
      <c r="AC333" s="1416"/>
      <c r="AD333" s="1417"/>
      <c r="AE333" s="1417"/>
      <c r="AF333" s="1417"/>
      <c r="AG333" s="1417"/>
    </row>
    <row r="334" spans="1:33" ht="12.75" customHeight="1">
      <c r="A334" s="1412"/>
      <c r="B334" s="1412"/>
      <c r="C334" s="1412"/>
      <c r="D334" s="1412"/>
      <c r="E334" s="1412"/>
      <c r="F334" s="1413"/>
      <c r="G334" s="1413"/>
      <c r="H334" s="1414"/>
      <c r="I334" s="1414"/>
      <c r="J334" s="1367"/>
      <c r="K334" s="1413"/>
      <c r="L334" s="1413"/>
      <c r="M334" s="1413"/>
      <c r="N334" s="1413"/>
      <c r="O334" s="1415"/>
      <c r="P334" s="1415"/>
      <c r="Q334" s="1416"/>
      <c r="R334" s="1416"/>
      <c r="S334" s="1416"/>
      <c r="T334" s="1416"/>
      <c r="U334" s="1416"/>
      <c r="V334" s="1416"/>
      <c r="W334" s="1416"/>
      <c r="X334" s="1416"/>
      <c r="Y334" s="1416"/>
      <c r="Z334" s="1416"/>
      <c r="AA334" s="1416"/>
      <c r="AB334" s="1416"/>
      <c r="AC334" s="1416"/>
      <c r="AD334" s="1417"/>
      <c r="AE334" s="1417"/>
      <c r="AF334" s="1417"/>
      <c r="AG334" s="1417"/>
    </row>
    <row r="335" spans="1:33" ht="12.75" customHeight="1">
      <c r="A335" s="1412"/>
      <c r="B335" s="1412"/>
      <c r="C335" s="1412"/>
      <c r="D335" s="1412"/>
      <c r="E335" s="1412"/>
      <c r="F335" s="1413"/>
      <c r="G335" s="1413"/>
      <c r="H335" s="1414"/>
      <c r="I335" s="1414"/>
      <c r="J335" s="1367"/>
      <c r="K335" s="1413"/>
      <c r="L335" s="1413"/>
      <c r="M335" s="1413"/>
      <c r="N335" s="1413"/>
      <c r="O335" s="1415"/>
      <c r="P335" s="1415"/>
      <c r="Q335" s="1416"/>
      <c r="R335" s="1416"/>
      <c r="S335" s="1416"/>
      <c r="T335" s="1416"/>
      <c r="U335" s="1416"/>
      <c r="V335" s="1416"/>
      <c r="W335" s="1416"/>
      <c r="X335" s="1416"/>
      <c r="Y335" s="1416"/>
      <c r="Z335" s="1416"/>
      <c r="AA335" s="1416"/>
      <c r="AB335" s="1416"/>
      <c r="AC335" s="1416"/>
      <c r="AD335" s="1417"/>
      <c r="AE335" s="1417"/>
      <c r="AF335" s="1417"/>
      <c r="AG335" s="1417"/>
    </row>
    <row r="336" spans="1:33" ht="12.75" customHeight="1">
      <c r="A336" s="1412"/>
      <c r="B336" s="1412"/>
      <c r="C336" s="1412"/>
      <c r="D336" s="1412"/>
      <c r="E336" s="1412"/>
      <c r="F336" s="1413"/>
      <c r="G336" s="1413"/>
      <c r="H336" s="1414"/>
      <c r="I336" s="1414"/>
      <c r="J336" s="1367"/>
      <c r="K336" s="1413"/>
      <c r="L336" s="1413"/>
      <c r="M336" s="1413"/>
      <c r="N336" s="1413"/>
      <c r="O336" s="1415"/>
      <c r="P336" s="1415"/>
      <c r="Q336" s="1416"/>
      <c r="R336" s="1416"/>
      <c r="S336" s="1416"/>
      <c r="T336" s="1416"/>
      <c r="U336" s="1416"/>
      <c r="V336" s="1416"/>
      <c r="W336" s="1416"/>
      <c r="X336" s="1416"/>
      <c r="Y336" s="1416"/>
      <c r="Z336" s="1416"/>
      <c r="AA336" s="1416"/>
      <c r="AB336" s="1416"/>
      <c r="AC336" s="1416"/>
      <c r="AD336" s="1417"/>
      <c r="AE336" s="1417"/>
      <c r="AF336" s="1417"/>
      <c r="AG336" s="1417"/>
    </row>
    <row r="337" spans="1:33" ht="12.75" customHeight="1">
      <c r="A337" s="1412"/>
      <c r="B337" s="1412"/>
      <c r="C337" s="1412"/>
      <c r="D337" s="1412"/>
      <c r="E337" s="1412"/>
      <c r="F337" s="1413"/>
      <c r="G337" s="1413"/>
      <c r="H337" s="1414"/>
      <c r="I337" s="1414"/>
      <c r="J337" s="1367"/>
      <c r="K337" s="1413"/>
      <c r="L337" s="1413"/>
      <c r="M337" s="1413"/>
      <c r="N337" s="1413"/>
      <c r="O337" s="1415"/>
      <c r="P337" s="1415"/>
      <c r="Q337" s="1416"/>
      <c r="R337" s="1416"/>
      <c r="S337" s="1416"/>
      <c r="T337" s="1416"/>
      <c r="U337" s="1416"/>
      <c r="V337" s="1416"/>
      <c r="W337" s="1416"/>
      <c r="X337" s="1416"/>
      <c r="Y337" s="1416"/>
      <c r="Z337" s="1416"/>
      <c r="AA337" s="1416"/>
      <c r="AB337" s="1416"/>
      <c r="AC337" s="1416"/>
      <c r="AD337" s="1417"/>
      <c r="AE337" s="1417"/>
      <c r="AF337" s="1417"/>
      <c r="AG337" s="1417"/>
    </row>
    <row r="338" spans="1:33" ht="12.75" customHeight="1">
      <c r="A338" s="1412"/>
      <c r="B338" s="1412"/>
      <c r="C338" s="1412"/>
      <c r="D338" s="1412"/>
      <c r="E338" s="1412"/>
      <c r="F338" s="1413"/>
      <c r="G338" s="1413"/>
      <c r="H338" s="1414"/>
      <c r="I338" s="1414"/>
      <c r="J338" s="1367"/>
      <c r="K338" s="1413"/>
      <c r="L338" s="1413"/>
      <c r="M338" s="1413"/>
      <c r="N338" s="1413"/>
      <c r="O338" s="1415"/>
      <c r="P338" s="1415"/>
      <c r="Q338" s="1416"/>
      <c r="R338" s="1416"/>
      <c r="S338" s="1416"/>
      <c r="T338" s="1416"/>
      <c r="U338" s="1416"/>
      <c r="V338" s="1416"/>
      <c r="W338" s="1416"/>
      <c r="X338" s="1416"/>
      <c r="Y338" s="1416"/>
      <c r="Z338" s="1416"/>
      <c r="AA338" s="1416"/>
      <c r="AB338" s="1416"/>
      <c r="AC338" s="1416"/>
      <c r="AD338" s="1417"/>
      <c r="AE338" s="1417"/>
      <c r="AF338" s="1417"/>
      <c r="AG338" s="1417"/>
    </row>
    <row r="339" spans="1:33" ht="12.75" customHeight="1">
      <c r="A339" s="1412"/>
      <c r="B339" s="1412"/>
      <c r="C339" s="1412"/>
      <c r="D339" s="1412"/>
      <c r="E339" s="1412"/>
      <c r="F339" s="1413"/>
      <c r="G339" s="1413"/>
      <c r="H339" s="1414"/>
      <c r="I339" s="1414"/>
      <c r="J339" s="1367"/>
      <c r="K339" s="1413"/>
      <c r="L339" s="1413"/>
      <c r="M339" s="1413"/>
      <c r="N339" s="1413"/>
      <c r="O339" s="1415"/>
      <c r="P339" s="1415"/>
      <c r="Q339" s="1416"/>
      <c r="R339" s="1416"/>
      <c r="S339" s="1416"/>
      <c r="T339" s="1416"/>
      <c r="U339" s="1416"/>
      <c r="V339" s="1416"/>
      <c r="W339" s="1416"/>
      <c r="X339" s="1416"/>
      <c r="Y339" s="1416"/>
      <c r="Z339" s="1416"/>
      <c r="AA339" s="1416"/>
      <c r="AB339" s="1416"/>
      <c r="AC339" s="1416"/>
      <c r="AD339" s="1417"/>
      <c r="AE339" s="1417"/>
      <c r="AF339" s="1417"/>
      <c r="AG339" s="1417"/>
    </row>
    <row r="340" spans="1:33" ht="12.75" customHeight="1">
      <c r="A340" s="1412"/>
      <c r="B340" s="1412"/>
      <c r="C340" s="1412"/>
      <c r="D340" s="1412"/>
      <c r="E340" s="1412"/>
      <c r="F340" s="1413"/>
      <c r="G340" s="1413"/>
      <c r="H340" s="1414"/>
      <c r="I340" s="1414"/>
      <c r="J340" s="1367"/>
      <c r="K340" s="1413"/>
      <c r="L340" s="1413"/>
      <c r="M340" s="1413"/>
      <c r="N340" s="1413"/>
      <c r="O340" s="1415"/>
      <c r="P340" s="1415"/>
      <c r="Q340" s="1416"/>
      <c r="R340" s="1416"/>
      <c r="S340" s="1416"/>
      <c r="T340" s="1416"/>
      <c r="U340" s="1416"/>
      <c r="V340" s="1416"/>
      <c r="W340" s="1416"/>
      <c r="X340" s="1416"/>
      <c r="Y340" s="1416"/>
      <c r="Z340" s="1416"/>
      <c r="AA340" s="1416"/>
      <c r="AB340" s="1416"/>
      <c r="AC340" s="1416"/>
      <c r="AD340" s="1417"/>
      <c r="AE340" s="1417"/>
      <c r="AF340" s="1417"/>
      <c r="AG340" s="1417"/>
    </row>
    <row r="341" spans="1:33" ht="12.75" customHeight="1">
      <c r="A341" s="1412"/>
      <c r="B341" s="1412"/>
      <c r="C341" s="1412"/>
      <c r="D341" s="1412"/>
      <c r="E341" s="1412"/>
      <c r="F341" s="1413"/>
      <c r="G341" s="1413"/>
      <c r="H341" s="1414"/>
      <c r="I341" s="1414"/>
      <c r="J341" s="1367"/>
      <c r="K341" s="1413"/>
      <c r="L341" s="1413"/>
      <c r="M341" s="1413"/>
      <c r="N341" s="1413"/>
      <c r="O341" s="1415"/>
      <c r="P341" s="1415"/>
      <c r="Q341" s="1416"/>
      <c r="R341" s="1416"/>
      <c r="S341" s="1416"/>
      <c r="T341" s="1416"/>
      <c r="U341" s="1416"/>
      <c r="V341" s="1416"/>
      <c r="W341" s="1416"/>
      <c r="X341" s="1416"/>
      <c r="Y341" s="1416"/>
      <c r="Z341" s="1416"/>
      <c r="AA341" s="1416"/>
      <c r="AB341" s="1416"/>
      <c r="AC341" s="1416"/>
      <c r="AD341" s="1417"/>
      <c r="AE341" s="1417"/>
      <c r="AF341" s="1417"/>
      <c r="AG341" s="1417"/>
    </row>
    <row r="342" spans="1:33" ht="12.75" customHeight="1">
      <c r="A342" s="1412"/>
      <c r="B342" s="1412"/>
      <c r="C342" s="1412"/>
      <c r="D342" s="1412"/>
      <c r="E342" s="1412"/>
      <c r="F342" s="1413"/>
      <c r="G342" s="1413"/>
      <c r="H342" s="1414"/>
      <c r="I342" s="1414"/>
      <c r="J342" s="1367"/>
      <c r="K342" s="1413"/>
      <c r="L342" s="1413"/>
      <c r="M342" s="1413"/>
      <c r="N342" s="1413"/>
      <c r="O342" s="1415"/>
      <c r="P342" s="1415"/>
      <c r="Q342" s="1416"/>
      <c r="R342" s="1416"/>
      <c r="S342" s="1416"/>
      <c r="T342" s="1416"/>
      <c r="U342" s="1416"/>
      <c r="V342" s="1416"/>
      <c r="W342" s="1416"/>
      <c r="X342" s="1416"/>
      <c r="Y342" s="1416"/>
      <c r="Z342" s="1416"/>
      <c r="AA342" s="1416"/>
      <c r="AB342" s="1416"/>
      <c r="AC342" s="1416"/>
      <c r="AD342" s="1417"/>
      <c r="AE342" s="1417"/>
      <c r="AF342" s="1417"/>
      <c r="AG342" s="1417"/>
    </row>
    <row r="343" spans="1:33" ht="12.75" customHeight="1">
      <c r="A343" s="1412"/>
      <c r="B343" s="1412"/>
      <c r="C343" s="1412"/>
      <c r="D343" s="1412"/>
      <c r="E343" s="1412"/>
      <c r="F343" s="1413"/>
      <c r="G343" s="1413"/>
      <c r="H343" s="1414"/>
      <c r="I343" s="1414"/>
      <c r="J343" s="1367"/>
      <c r="K343" s="1413"/>
      <c r="L343" s="1413"/>
      <c r="M343" s="1413"/>
      <c r="N343" s="1413"/>
      <c r="O343" s="1415"/>
      <c r="P343" s="1415"/>
      <c r="Q343" s="1416"/>
      <c r="R343" s="1416"/>
      <c r="S343" s="1416"/>
      <c r="T343" s="1416"/>
      <c r="U343" s="1416"/>
      <c r="V343" s="1416"/>
      <c r="W343" s="1416"/>
      <c r="X343" s="1416"/>
      <c r="Y343" s="1416"/>
      <c r="Z343" s="1416"/>
      <c r="AA343" s="1416"/>
      <c r="AB343" s="1416"/>
      <c r="AC343" s="1416"/>
      <c r="AD343" s="1417"/>
      <c r="AE343" s="1417"/>
      <c r="AF343" s="1417"/>
      <c r="AG343" s="1417"/>
    </row>
    <row r="344" spans="1:33" ht="12.75" customHeight="1">
      <c r="A344" s="1412"/>
      <c r="B344" s="1412"/>
      <c r="C344" s="1412"/>
      <c r="D344" s="1412"/>
      <c r="E344" s="1412"/>
      <c r="F344" s="1413"/>
      <c r="G344" s="1413"/>
      <c r="H344" s="1414"/>
      <c r="I344" s="1414"/>
      <c r="J344" s="1367"/>
      <c r="K344" s="1413"/>
      <c r="L344" s="1413"/>
      <c r="M344" s="1413"/>
      <c r="N344" s="1413"/>
      <c r="O344" s="1415"/>
      <c r="P344" s="1415"/>
      <c r="Q344" s="1416"/>
      <c r="R344" s="1416"/>
      <c r="S344" s="1416"/>
      <c r="T344" s="1416"/>
      <c r="U344" s="1416"/>
      <c r="V344" s="1416"/>
      <c r="W344" s="1416"/>
      <c r="X344" s="1416"/>
      <c r="Y344" s="1416"/>
      <c r="Z344" s="1416"/>
      <c r="AA344" s="1416"/>
      <c r="AB344" s="1416"/>
      <c r="AC344" s="1416"/>
      <c r="AD344" s="1417"/>
      <c r="AE344" s="1417"/>
      <c r="AF344" s="1417"/>
      <c r="AG344" s="1417"/>
    </row>
    <row r="345" spans="1:33" ht="12.75" customHeight="1">
      <c r="A345" s="1412"/>
      <c r="B345" s="1412"/>
      <c r="C345" s="1412"/>
      <c r="D345" s="1412"/>
      <c r="E345" s="1412"/>
      <c r="F345" s="1413"/>
      <c r="G345" s="1413"/>
      <c r="H345" s="1414"/>
      <c r="I345" s="1414"/>
      <c r="J345" s="1367"/>
      <c r="K345" s="1413"/>
      <c r="L345" s="1413"/>
      <c r="M345" s="1413"/>
      <c r="N345" s="1413"/>
      <c r="O345" s="1415"/>
      <c r="P345" s="1415"/>
      <c r="Q345" s="1416"/>
      <c r="R345" s="1416"/>
      <c r="S345" s="1416"/>
      <c r="T345" s="1416"/>
      <c r="U345" s="1416"/>
      <c r="V345" s="1416"/>
      <c r="W345" s="1416"/>
      <c r="X345" s="1416"/>
      <c r="Y345" s="1416"/>
      <c r="Z345" s="1416"/>
      <c r="AA345" s="1416"/>
      <c r="AB345" s="1416"/>
      <c r="AC345" s="1416"/>
      <c r="AD345" s="1417"/>
      <c r="AE345" s="1417"/>
      <c r="AF345" s="1417"/>
      <c r="AG345" s="1417"/>
    </row>
    <row r="346" spans="1:33" ht="12.75" customHeight="1">
      <c r="A346" s="1412"/>
      <c r="B346" s="1412"/>
      <c r="C346" s="1412"/>
      <c r="D346" s="1412"/>
      <c r="E346" s="1412"/>
      <c r="F346" s="1413"/>
      <c r="G346" s="1413"/>
      <c r="H346" s="1414"/>
      <c r="I346" s="1414"/>
      <c r="J346" s="1367"/>
      <c r="K346" s="1413"/>
      <c r="L346" s="1413"/>
      <c r="M346" s="1413"/>
      <c r="N346" s="1413"/>
      <c r="O346" s="1415"/>
      <c r="P346" s="1415"/>
      <c r="Q346" s="1416"/>
      <c r="R346" s="1416"/>
      <c r="S346" s="1416"/>
      <c r="T346" s="1416"/>
      <c r="U346" s="1416"/>
      <c r="V346" s="1416"/>
      <c r="W346" s="1416"/>
      <c r="X346" s="1416"/>
      <c r="Y346" s="1416"/>
      <c r="Z346" s="1416"/>
      <c r="AA346" s="1416"/>
      <c r="AB346" s="1416"/>
      <c r="AC346" s="1416"/>
      <c r="AD346" s="1417"/>
      <c r="AE346" s="1417"/>
      <c r="AF346" s="1417"/>
      <c r="AG346" s="1417"/>
    </row>
    <row r="347" spans="1:33" ht="12.75" customHeight="1">
      <c r="A347" s="1412"/>
      <c r="B347" s="1412"/>
      <c r="C347" s="1412"/>
      <c r="D347" s="1412"/>
      <c r="E347" s="1412"/>
      <c r="F347" s="1413"/>
      <c r="G347" s="1413"/>
      <c r="H347" s="1414"/>
      <c r="I347" s="1414"/>
      <c r="J347" s="1367"/>
      <c r="K347" s="1413"/>
      <c r="L347" s="1413"/>
      <c r="M347" s="1413"/>
      <c r="N347" s="1413"/>
      <c r="O347" s="1415"/>
      <c r="P347" s="1415"/>
      <c r="Q347" s="1416"/>
      <c r="R347" s="1416"/>
      <c r="S347" s="1416"/>
      <c r="T347" s="1416"/>
      <c r="U347" s="1416"/>
      <c r="V347" s="1416"/>
      <c r="W347" s="1416"/>
      <c r="X347" s="1416"/>
      <c r="Y347" s="1416"/>
      <c r="Z347" s="1416"/>
      <c r="AA347" s="1416"/>
      <c r="AB347" s="1416"/>
      <c r="AC347" s="1416"/>
      <c r="AD347" s="1417"/>
      <c r="AE347" s="1417"/>
      <c r="AF347" s="1417"/>
      <c r="AG347" s="1417"/>
    </row>
    <row r="348" spans="1:33" ht="12.75" customHeight="1">
      <c r="A348" s="1412"/>
      <c r="B348" s="1412"/>
      <c r="C348" s="1412"/>
      <c r="D348" s="1412"/>
      <c r="E348" s="1412"/>
      <c r="F348" s="1413"/>
      <c r="G348" s="1413"/>
      <c r="H348" s="1414"/>
      <c r="I348" s="1414"/>
      <c r="J348" s="1367"/>
      <c r="K348" s="1413"/>
      <c r="L348" s="1413"/>
      <c r="M348" s="1413"/>
      <c r="N348" s="1413"/>
      <c r="O348" s="1415"/>
      <c r="P348" s="1415"/>
      <c r="Q348" s="1416"/>
      <c r="R348" s="1416"/>
      <c r="S348" s="1416"/>
      <c r="T348" s="1416"/>
      <c r="U348" s="1416"/>
      <c r="V348" s="1416"/>
      <c r="W348" s="1416"/>
      <c r="X348" s="1416"/>
      <c r="Y348" s="1416"/>
      <c r="Z348" s="1416"/>
      <c r="AA348" s="1416"/>
      <c r="AB348" s="1416"/>
      <c r="AC348" s="1416"/>
      <c r="AD348" s="1417"/>
      <c r="AE348" s="1417"/>
      <c r="AF348" s="1417"/>
      <c r="AG348" s="1417"/>
    </row>
    <row r="349" spans="1:33" ht="12.75" customHeight="1">
      <c r="A349" s="1412"/>
      <c r="B349" s="1412"/>
      <c r="C349" s="1412"/>
      <c r="D349" s="1412"/>
      <c r="E349" s="1412"/>
      <c r="F349" s="1413"/>
      <c r="G349" s="1413"/>
      <c r="H349" s="1414"/>
      <c r="I349" s="1414"/>
      <c r="J349" s="1367"/>
      <c r="K349" s="1413"/>
      <c r="L349" s="1413"/>
      <c r="M349" s="1413"/>
      <c r="N349" s="1413"/>
      <c r="O349" s="1415"/>
      <c r="P349" s="1415"/>
      <c r="Q349" s="1416"/>
      <c r="R349" s="1416"/>
      <c r="S349" s="1416"/>
      <c r="T349" s="1416"/>
      <c r="U349" s="1416"/>
      <c r="V349" s="1416"/>
      <c r="W349" s="1416"/>
      <c r="X349" s="1416"/>
      <c r="Y349" s="1416"/>
      <c r="Z349" s="1416"/>
      <c r="AA349" s="1416"/>
      <c r="AB349" s="1416"/>
      <c r="AC349" s="1416"/>
      <c r="AD349" s="1417"/>
      <c r="AE349" s="1417"/>
      <c r="AF349" s="1417"/>
      <c r="AG349" s="1417"/>
    </row>
    <row r="350" spans="1:33" ht="12.75" customHeight="1">
      <c r="A350" s="1412"/>
      <c r="B350" s="1412"/>
      <c r="C350" s="1412"/>
      <c r="D350" s="1412"/>
      <c r="E350" s="1412"/>
      <c r="F350" s="1413"/>
      <c r="G350" s="1413"/>
      <c r="H350" s="1414"/>
      <c r="I350" s="1414"/>
      <c r="J350" s="1367"/>
      <c r="K350" s="1413"/>
      <c r="L350" s="1413"/>
      <c r="M350" s="1413"/>
      <c r="N350" s="1413"/>
      <c r="O350" s="1415"/>
      <c r="P350" s="1415"/>
      <c r="Q350" s="1416"/>
      <c r="R350" s="1416"/>
      <c r="S350" s="1416"/>
      <c r="T350" s="1416"/>
      <c r="U350" s="1416"/>
      <c r="V350" s="1416"/>
      <c r="W350" s="1416"/>
      <c r="X350" s="1416"/>
      <c r="Y350" s="1416"/>
      <c r="Z350" s="1416"/>
      <c r="AA350" s="1416"/>
      <c r="AB350" s="1416"/>
      <c r="AC350" s="1416"/>
      <c r="AD350" s="1417"/>
      <c r="AE350" s="1417"/>
      <c r="AF350" s="1417"/>
      <c r="AG350" s="1417"/>
    </row>
    <row r="351" spans="1:33" ht="12.75" customHeight="1">
      <c r="A351" s="1412"/>
      <c r="B351" s="1412"/>
      <c r="C351" s="1412"/>
      <c r="D351" s="1412"/>
      <c r="E351" s="1412"/>
      <c r="F351" s="1413"/>
      <c r="G351" s="1413"/>
      <c r="H351" s="1414"/>
      <c r="I351" s="1414"/>
      <c r="J351" s="1367"/>
      <c r="K351" s="1413"/>
      <c r="L351" s="1413"/>
      <c r="M351" s="1413"/>
      <c r="N351" s="1413"/>
      <c r="O351" s="1415"/>
      <c r="P351" s="1415"/>
      <c r="Q351" s="1416"/>
      <c r="R351" s="1416"/>
      <c r="S351" s="1416"/>
      <c r="T351" s="1416"/>
      <c r="U351" s="1416"/>
      <c r="V351" s="1416"/>
      <c r="W351" s="1416"/>
      <c r="X351" s="1416"/>
      <c r="Y351" s="1416"/>
      <c r="Z351" s="1416"/>
      <c r="AA351" s="1416"/>
      <c r="AB351" s="1416"/>
      <c r="AC351" s="1416"/>
      <c r="AD351" s="1417"/>
      <c r="AE351" s="1417"/>
      <c r="AF351" s="1417"/>
      <c r="AG351" s="1417"/>
    </row>
    <row r="352" spans="1:33" ht="12.75" customHeight="1">
      <c r="A352" s="1412"/>
      <c r="B352" s="1412"/>
      <c r="C352" s="1412"/>
      <c r="D352" s="1412"/>
      <c r="E352" s="1412"/>
      <c r="F352" s="1413"/>
      <c r="G352" s="1413"/>
      <c r="H352" s="1414"/>
      <c r="I352" s="1414"/>
      <c r="J352" s="1367"/>
      <c r="K352" s="1413"/>
      <c r="L352" s="1413"/>
      <c r="M352" s="1413"/>
      <c r="N352" s="1413"/>
      <c r="O352" s="1415"/>
      <c r="P352" s="1415"/>
      <c r="Q352" s="1416"/>
      <c r="R352" s="1416"/>
      <c r="S352" s="1416"/>
      <c r="T352" s="1416"/>
      <c r="U352" s="1416"/>
      <c r="V352" s="1416"/>
      <c r="W352" s="1416"/>
      <c r="X352" s="1416"/>
      <c r="Y352" s="1416"/>
      <c r="Z352" s="1416"/>
      <c r="AA352" s="1416"/>
      <c r="AB352" s="1416"/>
      <c r="AC352" s="1416"/>
      <c r="AD352" s="1417"/>
      <c r="AE352" s="1417"/>
      <c r="AF352" s="1417"/>
      <c r="AG352" s="1417"/>
    </row>
    <row r="353" spans="1:33" ht="12.75" customHeight="1">
      <c r="A353" s="1412"/>
      <c r="B353" s="1412"/>
      <c r="C353" s="1412"/>
      <c r="D353" s="1412"/>
      <c r="E353" s="1412"/>
      <c r="F353" s="1413"/>
      <c r="G353" s="1413"/>
      <c r="H353" s="1414"/>
      <c r="I353" s="1414"/>
      <c r="J353" s="1367"/>
      <c r="K353" s="1413"/>
      <c r="L353" s="1413"/>
      <c r="M353" s="1413"/>
      <c r="N353" s="1413"/>
      <c r="O353" s="1415"/>
      <c r="P353" s="1415"/>
      <c r="Q353" s="1416"/>
      <c r="R353" s="1416"/>
      <c r="S353" s="1416"/>
      <c r="T353" s="1416"/>
      <c r="U353" s="1416"/>
      <c r="V353" s="1416"/>
      <c r="W353" s="1416"/>
      <c r="X353" s="1416"/>
      <c r="Y353" s="1416"/>
      <c r="Z353" s="1416"/>
      <c r="AA353" s="1416"/>
      <c r="AB353" s="1416"/>
      <c r="AC353" s="1416"/>
      <c r="AD353" s="1417"/>
      <c r="AE353" s="1417"/>
      <c r="AF353" s="1417"/>
      <c r="AG353" s="1417"/>
    </row>
    <row r="354" spans="1:33" ht="12.75" customHeight="1">
      <c r="A354" s="1412"/>
      <c r="B354" s="1412"/>
      <c r="C354" s="1412"/>
      <c r="D354" s="1412"/>
      <c r="E354" s="1412"/>
      <c r="F354" s="1413"/>
      <c r="G354" s="1413"/>
      <c r="H354" s="1414"/>
      <c r="I354" s="1414"/>
      <c r="J354" s="1367"/>
      <c r="K354" s="1413"/>
      <c r="L354" s="1413"/>
      <c r="M354" s="1413"/>
      <c r="N354" s="1413"/>
      <c r="O354" s="1415"/>
      <c r="P354" s="1415"/>
      <c r="Q354" s="1416"/>
      <c r="R354" s="1416"/>
      <c r="S354" s="1416"/>
      <c r="T354" s="1416"/>
      <c r="U354" s="1416"/>
      <c r="V354" s="1416"/>
      <c r="W354" s="1416"/>
      <c r="X354" s="1416"/>
      <c r="Y354" s="1416"/>
      <c r="Z354" s="1416"/>
      <c r="AA354" s="1416"/>
      <c r="AB354" s="1416"/>
      <c r="AC354" s="1416"/>
      <c r="AD354" s="1417"/>
      <c r="AE354" s="1417"/>
      <c r="AF354" s="1417"/>
      <c r="AG354" s="1417"/>
    </row>
    <row r="355" spans="1:33" ht="12.75" customHeight="1">
      <c r="A355" s="1412"/>
      <c r="B355" s="1412"/>
      <c r="C355" s="1412"/>
      <c r="D355" s="1412"/>
      <c r="E355" s="1412"/>
      <c r="F355" s="1413"/>
      <c r="G355" s="1413"/>
      <c r="H355" s="1414"/>
      <c r="I355" s="1414"/>
      <c r="J355" s="1367"/>
      <c r="K355" s="1413"/>
      <c r="L355" s="1413"/>
      <c r="M355" s="1413"/>
      <c r="N355" s="1413"/>
      <c r="O355" s="1415"/>
      <c r="P355" s="1415"/>
      <c r="Q355" s="1416"/>
      <c r="R355" s="1416"/>
      <c r="S355" s="1416"/>
      <c r="T355" s="1416"/>
      <c r="U355" s="1416"/>
      <c r="V355" s="1416"/>
      <c r="W355" s="1416"/>
      <c r="X355" s="1416"/>
      <c r="Y355" s="1416"/>
      <c r="Z355" s="1416"/>
      <c r="AA355" s="1416"/>
      <c r="AB355" s="1416"/>
      <c r="AC355" s="1416"/>
      <c r="AD355" s="1417"/>
      <c r="AE355" s="1417"/>
      <c r="AF355" s="1417"/>
      <c r="AG355" s="1417"/>
    </row>
    <row r="356" spans="1:33" ht="12.75" customHeight="1">
      <c r="A356" s="1412"/>
      <c r="B356" s="1412"/>
      <c r="C356" s="1412"/>
      <c r="D356" s="1412"/>
      <c r="E356" s="1412"/>
      <c r="F356" s="1413"/>
      <c r="G356" s="1413"/>
      <c r="H356" s="1414"/>
      <c r="I356" s="1414"/>
      <c r="J356" s="1367"/>
      <c r="K356" s="1413"/>
      <c r="L356" s="1413"/>
      <c r="M356" s="1413"/>
      <c r="N356" s="1413"/>
      <c r="O356" s="1415"/>
      <c r="P356" s="1415"/>
      <c r="Q356" s="1416"/>
      <c r="R356" s="1416"/>
      <c r="S356" s="1416"/>
      <c r="T356" s="1416"/>
      <c r="U356" s="1416"/>
      <c r="V356" s="1416"/>
      <c r="W356" s="1416"/>
      <c r="X356" s="1416"/>
      <c r="Y356" s="1416"/>
      <c r="Z356" s="1416"/>
      <c r="AA356" s="1416"/>
      <c r="AB356" s="1416"/>
      <c r="AC356" s="1416"/>
      <c r="AD356" s="1417"/>
      <c r="AE356" s="1417"/>
      <c r="AF356" s="1417"/>
      <c r="AG356" s="1417"/>
    </row>
    <row r="357" spans="1:33" ht="12.75" customHeight="1">
      <c r="A357" s="1412"/>
      <c r="B357" s="1412"/>
      <c r="C357" s="1412"/>
      <c r="D357" s="1412"/>
      <c r="E357" s="1412"/>
      <c r="F357" s="1413"/>
      <c r="G357" s="1413"/>
      <c r="H357" s="1414"/>
      <c r="I357" s="1414"/>
      <c r="J357" s="1367"/>
      <c r="K357" s="1413"/>
      <c r="L357" s="1413"/>
      <c r="M357" s="1413"/>
      <c r="N357" s="1413"/>
      <c r="O357" s="1415"/>
      <c r="P357" s="1415"/>
      <c r="Q357" s="1416"/>
      <c r="R357" s="1416"/>
      <c r="S357" s="1416"/>
      <c r="T357" s="1416"/>
      <c r="U357" s="1416"/>
      <c r="V357" s="1416"/>
      <c r="W357" s="1416"/>
      <c r="X357" s="1416"/>
      <c r="Y357" s="1416"/>
      <c r="Z357" s="1416"/>
      <c r="AA357" s="1416"/>
      <c r="AB357" s="1416"/>
      <c r="AC357" s="1416"/>
      <c r="AD357" s="1417"/>
      <c r="AE357" s="1417"/>
      <c r="AF357" s="1417"/>
      <c r="AG357" s="1417"/>
    </row>
    <row r="358" spans="1:33" ht="12.75" customHeight="1">
      <c r="A358" s="1412"/>
      <c r="B358" s="1412"/>
      <c r="C358" s="1412"/>
      <c r="D358" s="1412"/>
      <c r="E358" s="1412"/>
      <c r="F358" s="1413"/>
      <c r="G358" s="1413"/>
      <c r="H358" s="1414"/>
      <c r="I358" s="1414"/>
      <c r="J358" s="1367"/>
      <c r="K358" s="1413"/>
      <c r="L358" s="1413"/>
      <c r="M358" s="1413"/>
      <c r="N358" s="1413"/>
      <c r="O358" s="1415"/>
      <c r="P358" s="1415"/>
      <c r="Q358" s="1416"/>
      <c r="R358" s="1416"/>
      <c r="S358" s="1416"/>
      <c r="T358" s="1416"/>
      <c r="U358" s="1416"/>
      <c r="V358" s="1416"/>
      <c r="W358" s="1416"/>
      <c r="X358" s="1416"/>
      <c r="Y358" s="1416"/>
      <c r="Z358" s="1416"/>
      <c r="AA358" s="1416"/>
      <c r="AB358" s="1416"/>
      <c r="AC358" s="1416"/>
      <c r="AD358" s="1417"/>
      <c r="AE358" s="1417"/>
      <c r="AF358" s="1417"/>
      <c r="AG358" s="1417"/>
    </row>
    <row r="359" spans="1:33" ht="12.75" customHeight="1">
      <c r="A359" s="1412"/>
      <c r="B359" s="1412"/>
      <c r="C359" s="1412"/>
      <c r="D359" s="1412"/>
      <c r="E359" s="1412"/>
      <c r="F359" s="1413"/>
      <c r="G359" s="1413"/>
      <c r="H359" s="1414"/>
      <c r="I359" s="1414"/>
      <c r="J359" s="1367"/>
      <c r="K359" s="1413"/>
      <c r="L359" s="1413"/>
      <c r="M359" s="1413"/>
      <c r="N359" s="1413"/>
      <c r="O359" s="1415"/>
      <c r="P359" s="1415"/>
      <c r="Q359" s="1416"/>
      <c r="R359" s="1416"/>
      <c r="S359" s="1416"/>
      <c r="T359" s="1416"/>
      <c r="U359" s="1416"/>
      <c r="V359" s="1416"/>
      <c r="W359" s="1416"/>
      <c r="X359" s="1416"/>
      <c r="Y359" s="1416"/>
      <c r="Z359" s="1416"/>
      <c r="AA359" s="1416"/>
      <c r="AB359" s="1416"/>
      <c r="AC359" s="1416"/>
      <c r="AD359" s="1417"/>
      <c r="AE359" s="1417"/>
      <c r="AF359" s="1417"/>
      <c r="AG359" s="1417"/>
    </row>
    <row r="360" spans="1:33" ht="12.75" customHeight="1">
      <c r="A360" s="1412"/>
      <c r="B360" s="1412"/>
      <c r="C360" s="1412"/>
      <c r="D360" s="1412"/>
      <c r="E360" s="1412"/>
      <c r="F360" s="1413"/>
      <c r="G360" s="1413"/>
      <c r="H360" s="1414"/>
      <c r="I360" s="1414"/>
      <c r="J360" s="1367"/>
      <c r="K360" s="1413"/>
      <c r="L360" s="1413"/>
      <c r="M360" s="1413"/>
      <c r="N360" s="1413"/>
      <c r="O360" s="1415"/>
      <c r="P360" s="1415"/>
      <c r="Q360" s="1416"/>
      <c r="R360" s="1416"/>
      <c r="S360" s="1416"/>
      <c r="T360" s="1416"/>
      <c r="U360" s="1416"/>
      <c r="V360" s="1416"/>
      <c r="W360" s="1416"/>
      <c r="X360" s="1416"/>
      <c r="Y360" s="1416"/>
      <c r="Z360" s="1416"/>
      <c r="AA360" s="1416"/>
      <c r="AB360" s="1416"/>
      <c r="AC360" s="1416"/>
      <c r="AD360" s="1417"/>
      <c r="AE360" s="1417"/>
      <c r="AF360" s="1417"/>
      <c r="AG360" s="1417"/>
    </row>
    <row r="361" spans="1:33" ht="12.75" customHeight="1">
      <c r="A361" s="1412"/>
      <c r="B361" s="1412"/>
      <c r="C361" s="1412"/>
      <c r="D361" s="1412"/>
      <c r="E361" s="1412"/>
      <c r="F361" s="1413"/>
      <c r="G361" s="1413"/>
      <c r="H361" s="1414"/>
      <c r="I361" s="1414"/>
      <c r="J361" s="1367"/>
      <c r="K361" s="1413"/>
      <c r="L361" s="1413"/>
      <c r="M361" s="1413"/>
      <c r="N361" s="1413"/>
      <c r="O361" s="1415"/>
      <c r="P361" s="1415"/>
      <c r="Q361" s="1416"/>
      <c r="R361" s="1416"/>
      <c r="S361" s="1416"/>
      <c r="T361" s="1416"/>
      <c r="U361" s="1416"/>
      <c r="V361" s="1416"/>
      <c r="W361" s="1416"/>
      <c r="X361" s="1416"/>
      <c r="Y361" s="1416"/>
      <c r="Z361" s="1416"/>
      <c r="AA361" s="1416"/>
      <c r="AB361" s="1416"/>
      <c r="AC361" s="1416"/>
      <c r="AD361" s="1417"/>
      <c r="AE361" s="1417"/>
      <c r="AF361" s="1417"/>
      <c r="AG361" s="1417"/>
    </row>
    <row r="362" spans="1:33" ht="12.75" customHeight="1">
      <c r="A362" s="1412"/>
      <c r="B362" s="1412"/>
      <c r="C362" s="1412"/>
      <c r="D362" s="1412"/>
      <c r="E362" s="1412"/>
      <c r="F362" s="1413"/>
      <c r="G362" s="1413"/>
      <c r="H362" s="1414"/>
      <c r="I362" s="1414"/>
      <c r="J362" s="1367"/>
      <c r="K362" s="1413"/>
      <c r="L362" s="1413"/>
      <c r="M362" s="1413"/>
      <c r="N362" s="1413"/>
      <c r="O362" s="1415"/>
      <c r="P362" s="1415"/>
      <c r="Q362" s="1416"/>
      <c r="R362" s="1416"/>
      <c r="S362" s="1416"/>
      <c r="T362" s="1416"/>
      <c r="U362" s="1416"/>
      <c r="V362" s="1416"/>
      <c r="W362" s="1416"/>
      <c r="X362" s="1416"/>
      <c r="Y362" s="1416"/>
      <c r="Z362" s="1416"/>
      <c r="AA362" s="1416"/>
      <c r="AB362" s="1416"/>
      <c r="AC362" s="1416"/>
      <c r="AD362" s="1417"/>
      <c r="AE362" s="1417"/>
      <c r="AF362" s="1417"/>
      <c r="AG362" s="1417"/>
    </row>
    <row r="363" spans="1:33" ht="12.75" customHeight="1">
      <c r="A363" s="1412"/>
      <c r="B363" s="1412"/>
      <c r="C363" s="1412"/>
      <c r="D363" s="1412"/>
      <c r="E363" s="1412"/>
      <c r="F363" s="1413"/>
      <c r="G363" s="1413"/>
      <c r="H363" s="1414"/>
      <c r="I363" s="1414"/>
      <c r="J363" s="1367"/>
      <c r="K363" s="1413"/>
      <c r="L363" s="1413"/>
      <c r="M363" s="1413"/>
      <c r="N363" s="1413"/>
      <c r="O363" s="1415"/>
      <c r="P363" s="1415"/>
      <c r="Q363" s="1416"/>
      <c r="R363" s="1416"/>
      <c r="S363" s="1416"/>
      <c r="T363" s="1416"/>
      <c r="U363" s="1416"/>
      <c r="V363" s="1416"/>
      <c r="W363" s="1416"/>
      <c r="X363" s="1416"/>
      <c r="Y363" s="1416"/>
      <c r="Z363" s="1416"/>
      <c r="AA363" s="1416"/>
      <c r="AB363" s="1416"/>
      <c r="AC363" s="1416"/>
      <c r="AD363" s="1417"/>
      <c r="AE363" s="1417"/>
      <c r="AF363" s="1417"/>
      <c r="AG363" s="1417"/>
    </row>
    <row r="364" spans="1:33" ht="12.75" customHeight="1">
      <c r="A364" s="1412"/>
      <c r="B364" s="1412"/>
      <c r="C364" s="1412"/>
      <c r="D364" s="1412"/>
      <c r="E364" s="1412"/>
      <c r="F364" s="1413"/>
      <c r="G364" s="1413"/>
      <c r="H364" s="1414"/>
      <c r="I364" s="1414"/>
      <c r="J364" s="1367"/>
      <c r="K364" s="1413"/>
      <c r="L364" s="1413"/>
      <c r="M364" s="1413"/>
      <c r="N364" s="1413"/>
      <c r="O364" s="1415"/>
      <c r="P364" s="1415"/>
      <c r="Q364" s="1416"/>
      <c r="R364" s="1416"/>
      <c r="S364" s="1416"/>
      <c r="T364" s="1416"/>
      <c r="U364" s="1416"/>
      <c r="V364" s="1416"/>
      <c r="W364" s="1416"/>
      <c r="X364" s="1416"/>
      <c r="Y364" s="1416"/>
      <c r="Z364" s="1416"/>
      <c r="AA364" s="1416"/>
      <c r="AB364" s="1416"/>
      <c r="AC364" s="1416"/>
      <c r="AD364" s="1417"/>
      <c r="AE364" s="1417"/>
      <c r="AF364" s="1417"/>
      <c r="AG364" s="1417"/>
    </row>
    <row r="365" spans="1:33" ht="12.75" customHeight="1">
      <c r="A365" s="1412"/>
      <c r="B365" s="1412"/>
      <c r="C365" s="1412"/>
      <c r="D365" s="1412"/>
      <c r="E365" s="1412"/>
      <c r="F365" s="1413"/>
      <c r="G365" s="1413"/>
      <c r="H365" s="1414"/>
      <c r="I365" s="1414"/>
      <c r="J365" s="1367"/>
      <c r="K365" s="1413"/>
      <c r="L365" s="1413"/>
      <c r="M365" s="1413"/>
      <c r="N365" s="1413"/>
      <c r="O365" s="1415"/>
      <c r="P365" s="1415"/>
      <c r="Q365" s="1416"/>
      <c r="R365" s="1416"/>
      <c r="S365" s="1416"/>
      <c r="T365" s="1416"/>
      <c r="U365" s="1416"/>
      <c r="V365" s="1416"/>
      <c r="W365" s="1416"/>
      <c r="X365" s="1416"/>
      <c r="Y365" s="1416"/>
      <c r="Z365" s="1416"/>
      <c r="AA365" s="1416"/>
      <c r="AB365" s="1416"/>
      <c r="AC365" s="1416"/>
      <c r="AD365" s="1417"/>
      <c r="AE365" s="1417"/>
      <c r="AF365" s="1417"/>
      <c r="AG365" s="1417"/>
    </row>
    <row r="366" spans="1:33" ht="12.75" customHeight="1">
      <c r="A366" s="1412"/>
      <c r="B366" s="1412"/>
      <c r="C366" s="1412"/>
      <c r="D366" s="1412"/>
      <c r="E366" s="1412"/>
      <c r="F366" s="1413"/>
      <c r="G366" s="1413"/>
      <c r="H366" s="1414"/>
      <c r="I366" s="1414"/>
      <c r="J366" s="1367"/>
      <c r="K366" s="1413"/>
      <c r="L366" s="1413"/>
      <c r="M366" s="1413"/>
      <c r="N366" s="1413"/>
      <c r="O366" s="1415"/>
      <c r="P366" s="1415"/>
      <c r="Q366" s="1416"/>
      <c r="R366" s="1416"/>
      <c r="S366" s="1416"/>
      <c r="T366" s="1416"/>
      <c r="U366" s="1416"/>
      <c r="V366" s="1416"/>
      <c r="W366" s="1416"/>
      <c r="X366" s="1416"/>
      <c r="Y366" s="1416"/>
      <c r="Z366" s="1416"/>
      <c r="AA366" s="1416"/>
      <c r="AB366" s="1416"/>
      <c r="AC366" s="1416"/>
      <c r="AD366" s="1417"/>
      <c r="AE366" s="1417"/>
      <c r="AF366" s="1417"/>
      <c r="AG366" s="1417"/>
    </row>
    <row r="367" spans="1:33" ht="12.75" customHeight="1">
      <c r="A367" s="1412"/>
      <c r="B367" s="1412"/>
      <c r="C367" s="1412"/>
      <c r="D367" s="1412"/>
      <c r="E367" s="1412"/>
      <c r="F367" s="1413"/>
      <c r="G367" s="1413"/>
      <c r="H367" s="1414"/>
      <c r="I367" s="1414"/>
      <c r="J367" s="1367"/>
      <c r="K367" s="1413"/>
      <c r="L367" s="1413"/>
      <c r="M367" s="1413"/>
      <c r="N367" s="1413"/>
      <c r="O367" s="1415"/>
      <c r="P367" s="1415"/>
      <c r="Q367" s="1416"/>
      <c r="R367" s="1416"/>
      <c r="S367" s="1416"/>
      <c r="T367" s="1416"/>
      <c r="U367" s="1416"/>
      <c r="V367" s="1416"/>
      <c r="W367" s="1416"/>
      <c r="X367" s="1416"/>
      <c r="Y367" s="1416"/>
      <c r="Z367" s="1416"/>
      <c r="AA367" s="1416"/>
      <c r="AB367" s="1416"/>
      <c r="AC367" s="1416"/>
      <c r="AD367" s="1417"/>
      <c r="AE367" s="1417"/>
      <c r="AF367" s="1417"/>
      <c r="AG367" s="1417"/>
    </row>
    <row r="368" spans="1:33" ht="12.75" customHeight="1">
      <c r="A368" s="1412"/>
      <c r="B368" s="1412"/>
      <c r="C368" s="1412"/>
      <c r="D368" s="1412"/>
      <c r="E368" s="1412"/>
      <c r="F368" s="1413"/>
      <c r="G368" s="1413"/>
      <c r="H368" s="1414"/>
      <c r="I368" s="1414"/>
      <c r="J368" s="1367"/>
      <c r="K368" s="1413"/>
      <c r="L368" s="1413"/>
      <c r="M368" s="1413"/>
      <c r="N368" s="1413"/>
      <c r="O368" s="1415"/>
      <c r="P368" s="1415"/>
      <c r="Q368" s="1416"/>
      <c r="R368" s="1416"/>
      <c r="S368" s="1416"/>
      <c r="T368" s="1416"/>
      <c r="U368" s="1416"/>
      <c r="V368" s="1416"/>
      <c r="W368" s="1416"/>
      <c r="X368" s="1416"/>
      <c r="Y368" s="1416"/>
      <c r="Z368" s="1416"/>
      <c r="AA368" s="1416"/>
      <c r="AB368" s="1416"/>
      <c r="AC368" s="1416"/>
      <c r="AD368" s="1417"/>
      <c r="AE368" s="1417"/>
      <c r="AF368" s="1417"/>
      <c r="AG368" s="1417"/>
    </row>
    <row r="369" spans="1:33" ht="12.75" customHeight="1">
      <c r="A369" s="1412"/>
      <c r="B369" s="1412"/>
      <c r="C369" s="1412"/>
      <c r="D369" s="1412"/>
      <c r="E369" s="1412"/>
      <c r="F369" s="1413"/>
      <c r="G369" s="1413"/>
      <c r="H369" s="1414"/>
      <c r="I369" s="1414"/>
      <c r="J369" s="1367"/>
      <c r="K369" s="1413"/>
      <c r="L369" s="1413"/>
      <c r="M369" s="1413"/>
      <c r="N369" s="1413"/>
      <c r="O369" s="1415"/>
      <c r="P369" s="1415"/>
      <c r="Q369" s="1416"/>
      <c r="R369" s="1416"/>
      <c r="S369" s="1416"/>
      <c r="T369" s="1416"/>
      <c r="U369" s="1416"/>
      <c r="V369" s="1416"/>
      <c r="W369" s="1416"/>
      <c r="X369" s="1416"/>
      <c r="Y369" s="1416"/>
      <c r="Z369" s="1416"/>
      <c r="AA369" s="1416"/>
      <c r="AB369" s="1416"/>
      <c r="AC369" s="1416"/>
      <c r="AD369" s="1417"/>
      <c r="AE369" s="1417"/>
      <c r="AF369" s="1417"/>
      <c r="AG369" s="1417"/>
    </row>
    <row r="370" spans="1:33" ht="12.75" customHeight="1">
      <c r="A370" s="1412"/>
      <c r="B370" s="1412"/>
      <c r="C370" s="1412"/>
      <c r="D370" s="1412"/>
      <c r="E370" s="1412"/>
      <c r="F370" s="1413"/>
      <c r="G370" s="1413"/>
      <c r="H370" s="1414"/>
      <c r="I370" s="1414"/>
      <c r="J370" s="1367"/>
      <c r="K370" s="1413"/>
      <c r="L370" s="1413"/>
      <c r="M370" s="1413"/>
      <c r="N370" s="1413"/>
      <c r="O370" s="1415"/>
      <c r="P370" s="1415"/>
      <c r="Q370" s="1416"/>
      <c r="R370" s="1416"/>
      <c r="S370" s="1416"/>
      <c r="T370" s="1416"/>
      <c r="U370" s="1416"/>
      <c r="V370" s="1416"/>
      <c r="W370" s="1416"/>
      <c r="X370" s="1416"/>
      <c r="Y370" s="1416"/>
      <c r="Z370" s="1416"/>
      <c r="AA370" s="1416"/>
      <c r="AB370" s="1416"/>
      <c r="AC370" s="1416"/>
      <c r="AD370" s="1417"/>
      <c r="AE370" s="1417"/>
      <c r="AF370" s="1417"/>
      <c r="AG370" s="1417"/>
    </row>
    <row r="371" spans="1:33" ht="12.75" customHeight="1">
      <c r="A371" s="1412"/>
      <c r="B371" s="1412"/>
      <c r="C371" s="1412"/>
      <c r="D371" s="1412"/>
      <c r="E371" s="1412"/>
      <c r="F371" s="1413"/>
      <c r="G371" s="1413"/>
      <c r="H371" s="1414"/>
      <c r="I371" s="1414"/>
      <c r="J371" s="1367"/>
      <c r="K371" s="1413"/>
      <c r="L371" s="1413"/>
      <c r="M371" s="1413"/>
      <c r="N371" s="1413"/>
      <c r="O371" s="1415"/>
      <c r="P371" s="1415"/>
      <c r="Q371" s="1416"/>
      <c r="R371" s="1416"/>
      <c r="S371" s="1416"/>
      <c r="T371" s="1416"/>
      <c r="U371" s="1416"/>
      <c r="V371" s="1416"/>
      <c r="W371" s="1416"/>
      <c r="X371" s="1416"/>
      <c r="Y371" s="1416"/>
      <c r="Z371" s="1416"/>
      <c r="AA371" s="1416"/>
      <c r="AB371" s="1416"/>
      <c r="AC371" s="1416"/>
      <c r="AD371" s="1417"/>
      <c r="AE371" s="1417"/>
      <c r="AF371" s="1417"/>
      <c r="AG371" s="1417"/>
    </row>
    <row r="372" spans="1:33" ht="12.75" customHeight="1">
      <c r="A372" s="1412"/>
      <c r="B372" s="1412"/>
      <c r="C372" s="1412"/>
      <c r="D372" s="1412"/>
      <c r="E372" s="1412"/>
      <c r="F372" s="1413"/>
      <c r="G372" s="1413"/>
      <c r="H372" s="1414"/>
      <c r="I372" s="1414"/>
      <c r="J372" s="1367"/>
      <c r="K372" s="1413"/>
      <c r="L372" s="1413"/>
      <c r="M372" s="1413"/>
      <c r="N372" s="1413"/>
      <c r="O372" s="1415"/>
      <c r="P372" s="1415"/>
      <c r="Q372" s="1416"/>
      <c r="R372" s="1416"/>
      <c r="S372" s="1416"/>
      <c r="T372" s="1416"/>
      <c r="U372" s="1416"/>
      <c r="V372" s="1416"/>
      <c r="W372" s="1416"/>
      <c r="X372" s="1416"/>
      <c r="Y372" s="1416"/>
      <c r="Z372" s="1416"/>
      <c r="AA372" s="1416"/>
      <c r="AB372" s="1416"/>
      <c r="AC372" s="1416"/>
      <c r="AD372" s="1417"/>
      <c r="AE372" s="1417"/>
      <c r="AF372" s="1417"/>
      <c r="AG372" s="1417"/>
    </row>
    <row r="373" spans="1:33" ht="12.75" customHeight="1">
      <c r="A373" s="1412"/>
      <c r="B373" s="1412"/>
      <c r="C373" s="1412"/>
      <c r="D373" s="1412"/>
      <c r="E373" s="1412"/>
      <c r="F373" s="1413"/>
      <c r="G373" s="1413"/>
      <c r="H373" s="1414"/>
      <c r="I373" s="1414"/>
      <c r="J373" s="1367"/>
      <c r="K373" s="1413"/>
      <c r="L373" s="1413"/>
      <c r="M373" s="1413"/>
      <c r="N373" s="1413"/>
      <c r="O373" s="1415"/>
      <c r="P373" s="1415"/>
      <c r="Q373" s="1416"/>
      <c r="R373" s="1416"/>
      <c r="S373" s="1416"/>
      <c r="T373" s="1416"/>
      <c r="U373" s="1416"/>
      <c r="V373" s="1416"/>
      <c r="W373" s="1416"/>
      <c r="X373" s="1416"/>
      <c r="Y373" s="1416"/>
      <c r="Z373" s="1416"/>
      <c r="AA373" s="1416"/>
      <c r="AB373" s="1416"/>
      <c r="AC373" s="1416"/>
      <c r="AD373" s="1417"/>
      <c r="AE373" s="1417"/>
      <c r="AF373" s="1417"/>
      <c r="AG373" s="1417"/>
    </row>
    <row r="374" spans="1:33" ht="12.75" customHeight="1">
      <c r="A374" s="1412"/>
      <c r="B374" s="1412"/>
      <c r="C374" s="1412"/>
      <c r="D374" s="1412"/>
      <c r="E374" s="1412"/>
      <c r="F374" s="1413"/>
      <c r="G374" s="1413"/>
      <c r="H374" s="1414"/>
      <c r="I374" s="1414"/>
      <c r="J374" s="1367"/>
      <c r="K374" s="1413"/>
      <c r="L374" s="1413"/>
      <c r="M374" s="1413"/>
      <c r="N374" s="1413"/>
      <c r="O374" s="1415"/>
      <c r="P374" s="1415"/>
      <c r="Q374" s="1416"/>
      <c r="R374" s="1416"/>
      <c r="S374" s="1416"/>
      <c r="T374" s="1416"/>
      <c r="U374" s="1416"/>
      <c r="V374" s="1416"/>
      <c r="W374" s="1416"/>
      <c r="X374" s="1416"/>
      <c r="Y374" s="1416"/>
      <c r="Z374" s="1416"/>
      <c r="AA374" s="1416"/>
      <c r="AB374" s="1416"/>
      <c r="AC374" s="1416"/>
      <c r="AD374" s="1417"/>
      <c r="AE374" s="1417"/>
      <c r="AF374" s="1417"/>
      <c r="AG374" s="1417"/>
    </row>
    <row r="375" spans="1:33" ht="12.75" customHeight="1">
      <c r="A375" s="1412"/>
      <c r="B375" s="1412"/>
      <c r="C375" s="1412"/>
      <c r="D375" s="1412"/>
      <c r="E375" s="1412"/>
      <c r="F375" s="1413"/>
      <c r="G375" s="1413"/>
      <c r="H375" s="1414"/>
      <c r="I375" s="1414"/>
      <c r="J375" s="1367"/>
      <c r="K375" s="1413"/>
      <c r="L375" s="1413"/>
      <c r="M375" s="1413"/>
      <c r="N375" s="1413"/>
      <c r="O375" s="1415"/>
      <c r="P375" s="1415"/>
      <c r="Q375" s="1416"/>
      <c r="R375" s="1416"/>
      <c r="S375" s="1416"/>
      <c r="T375" s="1416"/>
      <c r="U375" s="1416"/>
      <c r="V375" s="1416"/>
      <c r="W375" s="1416"/>
      <c r="X375" s="1416"/>
      <c r="Y375" s="1416"/>
      <c r="Z375" s="1416"/>
      <c r="AA375" s="1416"/>
      <c r="AB375" s="1416"/>
      <c r="AC375" s="1416"/>
      <c r="AD375" s="1417"/>
      <c r="AE375" s="1417"/>
      <c r="AF375" s="1417"/>
      <c r="AG375" s="1417"/>
    </row>
    <row r="376" spans="1:33" ht="12.75" customHeight="1">
      <c r="A376" s="1412"/>
      <c r="B376" s="1412"/>
      <c r="C376" s="1412"/>
      <c r="D376" s="1412"/>
      <c r="E376" s="1412"/>
      <c r="F376" s="1413"/>
      <c r="G376" s="1413"/>
      <c r="H376" s="1414"/>
      <c r="I376" s="1414"/>
      <c r="J376" s="1367"/>
      <c r="K376" s="1413"/>
      <c r="L376" s="1413"/>
      <c r="M376" s="1413"/>
      <c r="N376" s="1413"/>
      <c r="O376" s="1415"/>
      <c r="P376" s="1415"/>
      <c r="Q376" s="1416"/>
      <c r="R376" s="1416"/>
      <c r="S376" s="1416"/>
      <c r="T376" s="1416"/>
      <c r="U376" s="1416"/>
      <c r="V376" s="1416"/>
      <c r="W376" s="1416"/>
      <c r="X376" s="1416"/>
      <c r="Y376" s="1416"/>
      <c r="Z376" s="1416"/>
      <c r="AA376" s="1416"/>
      <c r="AB376" s="1416"/>
      <c r="AC376" s="1416"/>
      <c r="AD376" s="1417"/>
      <c r="AE376" s="1417"/>
      <c r="AF376" s="1417"/>
      <c r="AG376" s="1417"/>
    </row>
    <row r="377" spans="1:33" ht="12.75" customHeight="1">
      <c r="A377" s="1412"/>
      <c r="B377" s="1412"/>
      <c r="C377" s="1412"/>
      <c r="D377" s="1412"/>
      <c r="E377" s="1412"/>
      <c r="F377" s="1413"/>
      <c r="G377" s="1413"/>
      <c r="H377" s="1414"/>
      <c r="I377" s="1414"/>
      <c r="J377" s="1367"/>
      <c r="K377" s="1413"/>
      <c r="L377" s="1413"/>
      <c r="M377" s="1413"/>
      <c r="N377" s="1413"/>
      <c r="O377" s="1415"/>
      <c r="P377" s="1415"/>
      <c r="Q377" s="1416"/>
      <c r="R377" s="1416"/>
      <c r="S377" s="1416"/>
      <c r="T377" s="1416"/>
      <c r="U377" s="1416"/>
      <c r="V377" s="1416"/>
      <c r="W377" s="1416"/>
      <c r="X377" s="1416"/>
      <c r="Y377" s="1416"/>
      <c r="Z377" s="1416"/>
      <c r="AA377" s="1416"/>
      <c r="AB377" s="1416"/>
      <c r="AC377" s="1416"/>
      <c r="AD377" s="1417"/>
      <c r="AE377" s="1417"/>
      <c r="AF377" s="1417"/>
      <c r="AG377" s="1417"/>
    </row>
    <row r="378" spans="1:33" ht="12.75" customHeight="1">
      <c r="A378" s="1412"/>
      <c r="B378" s="1412"/>
      <c r="C378" s="1412"/>
      <c r="D378" s="1412"/>
      <c r="E378" s="1412"/>
      <c r="F378" s="1413"/>
      <c r="G378" s="1413"/>
      <c r="H378" s="1414"/>
      <c r="I378" s="1414"/>
      <c r="J378" s="1367"/>
      <c r="K378" s="1413"/>
      <c r="L378" s="1413"/>
      <c r="M378" s="1413"/>
      <c r="N378" s="1413"/>
      <c r="O378" s="1415"/>
      <c r="P378" s="1415"/>
      <c r="Q378" s="1416"/>
      <c r="R378" s="1416"/>
      <c r="S378" s="1416"/>
      <c r="T378" s="1416"/>
      <c r="U378" s="1416"/>
      <c r="V378" s="1416"/>
      <c r="W378" s="1416"/>
      <c r="X378" s="1416"/>
      <c r="Y378" s="1416"/>
      <c r="Z378" s="1416"/>
      <c r="AA378" s="1416"/>
      <c r="AB378" s="1416"/>
      <c r="AC378" s="1416"/>
      <c r="AD378" s="1417"/>
      <c r="AE378" s="1417"/>
      <c r="AF378" s="1417"/>
      <c r="AG378" s="1417"/>
    </row>
    <row r="379" spans="1:33" ht="12.75" customHeight="1">
      <c r="A379" s="1412"/>
      <c r="B379" s="1412"/>
      <c r="C379" s="1412"/>
      <c r="D379" s="1412"/>
      <c r="E379" s="1412"/>
      <c r="F379" s="1413"/>
      <c r="G379" s="1413"/>
      <c r="H379" s="1414"/>
      <c r="I379" s="1414"/>
      <c r="J379" s="1367"/>
      <c r="K379" s="1413"/>
      <c r="L379" s="1413"/>
      <c r="M379" s="1413"/>
      <c r="N379" s="1413"/>
      <c r="O379" s="1415"/>
      <c r="P379" s="1415"/>
      <c r="Q379" s="1416"/>
      <c r="R379" s="1416"/>
      <c r="S379" s="1416"/>
      <c r="T379" s="1416"/>
      <c r="U379" s="1416"/>
      <c r="V379" s="1416"/>
      <c r="W379" s="1416"/>
      <c r="X379" s="1416"/>
      <c r="Y379" s="1416"/>
      <c r="Z379" s="1416"/>
      <c r="AA379" s="1416"/>
      <c r="AB379" s="1416"/>
      <c r="AC379" s="1416"/>
      <c r="AD379" s="1417"/>
      <c r="AE379" s="1417"/>
      <c r="AF379" s="1417"/>
      <c r="AG379" s="1417"/>
    </row>
    <row r="380" spans="1:33" ht="12.75" customHeight="1">
      <c r="A380" s="1412"/>
      <c r="B380" s="1412"/>
      <c r="C380" s="1412"/>
      <c r="D380" s="1412"/>
      <c r="E380" s="1412"/>
      <c r="F380" s="1413"/>
      <c r="G380" s="1413"/>
      <c r="H380" s="1414"/>
      <c r="I380" s="1414"/>
      <c r="J380" s="1367"/>
      <c r="K380" s="1413"/>
      <c r="L380" s="1413"/>
      <c r="M380" s="1413"/>
      <c r="N380" s="1413"/>
      <c r="O380" s="1415"/>
      <c r="P380" s="1415"/>
      <c r="Q380" s="1416"/>
      <c r="R380" s="1416"/>
      <c r="S380" s="1416"/>
      <c r="T380" s="1416"/>
      <c r="U380" s="1416"/>
      <c r="V380" s="1416"/>
      <c r="W380" s="1416"/>
      <c r="X380" s="1416"/>
      <c r="Y380" s="1416"/>
      <c r="Z380" s="1416"/>
      <c r="AA380" s="1416"/>
      <c r="AB380" s="1416"/>
      <c r="AC380" s="1416"/>
      <c r="AD380" s="1417"/>
      <c r="AE380" s="1417"/>
      <c r="AF380" s="1417"/>
      <c r="AG380" s="1417"/>
    </row>
    <row r="381" spans="1:33" ht="12.75" customHeight="1">
      <c r="A381" s="1412"/>
      <c r="B381" s="1412"/>
      <c r="C381" s="1412"/>
      <c r="D381" s="1412"/>
      <c r="E381" s="1412"/>
      <c r="F381" s="1413"/>
      <c r="G381" s="1413"/>
      <c r="H381" s="1414"/>
      <c r="I381" s="1414"/>
      <c r="J381" s="1367"/>
      <c r="K381" s="1413"/>
      <c r="L381" s="1413"/>
      <c r="M381" s="1413"/>
      <c r="N381" s="1413"/>
      <c r="O381" s="1415"/>
      <c r="P381" s="1415"/>
      <c r="Q381" s="1416"/>
      <c r="R381" s="1416"/>
      <c r="S381" s="1416"/>
      <c r="T381" s="1416"/>
      <c r="U381" s="1416"/>
      <c r="V381" s="1416"/>
      <c r="W381" s="1416"/>
      <c r="X381" s="1416"/>
      <c r="Y381" s="1416"/>
      <c r="Z381" s="1416"/>
      <c r="AA381" s="1416"/>
      <c r="AB381" s="1416"/>
      <c r="AC381" s="1416"/>
      <c r="AD381" s="1417"/>
      <c r="AE381" s="1417"/>
      <c r="AF381" s="1417"/>
      <c r="AG381" s="1417"/>
    </row>
    <row r="382" spans="1:33" ht="12.75" customHeight="1">
      <c r="A382" s="1412"/>
      <c r="B382" s="1412"/>
      <c r="C382" s="1412"/>
      <c r="D382" s="1412"/>
      <c r="E382" s="1412"/>
      <c r="F382" s="1413"/>
      <c r="G382" s="1413"/>
      <c r="H382" s="1414"/>
      <c r="I382" s="1414"/>
      <c r="J382" s="1367"/>
      <c r="K382" s="1413"/>
      <c r="L382" s="1413"/>
      <c r="M382" s="1413"/>
      <c r="N382" s="1413"/>
      <c r="O382" s="1415"/>
      <c r="P382" s="1415"/>
      <c r="Q382" s="1416"/>
      <c r="R382" s="1416"/>
      <c r="S382" s="1416"/>
      <c r="T382" s="1416"/>
      <c r="U382" s="1416"/>
      <c r="V382" s="1416"/>
      <c r="W382" s="1416"/>
      <c r="X382" s="1416"/>
      <c r="Y382" s="1416"/>
      <c r="Z382" s="1416"/>
      <c r="AA382" s="1416"/>
      <c r="AB382" s="1416"/>
      <c r="AC382" s="1416"/>
      <c r="AD382" s="1417"/>
      <c r="AE382" s="1417"/>
      <c r="AF382" s="1417"/>
      <c r="AG382" s="1417"/>
    </row>
    <row r="383" spans="1:33" ht="12.75" customHeight="1">
      <c r="A383" s="1412"/>
      <c r="B383" s="1412"/>
      <c r="C383" s="1412"/>
      <c r="D383" s="1412"/>
      <c r="E383" s="1412"/>
      <c r="F383" s="1413"/>
      <c r="G383" s="1413"/>
      <c r="H383" s="1414"/>
      <c r="I383" s="1414"/>
      <c r="J383" s="1367"/>
      <c r="K383" s="1413"/>
      <c r="L383" s="1413"/>
      <c r="M383" s="1413"/>
      <c r="N383" s="1413"/>
      <c r="O383" s="1415"/>
      <c r="P383" s="1415"/>
      <c r="Q383" s="1416"/>
      <c r="R383" s="1416"/>
      <c r="S383" s="1416"/>
      <c r="T383" s="1416"/>
      <c r="U383" s="1416"/>
      <c r="V383" s="1416"/>
      <c r="W383" s="1416"/>
      <c r="X383" s="1416"/>
      <c r="Y383" s="1416"/>
      <c r="Z383" s="1416"/>
      <c r="AA383" s="1416"/>
      <c r="AB383" s="1416"/>
      <c r="AC383" s="1416"/>
      <c r="AD383" s="1417"/>
      <c r="AE383" s="1417"/>
      <c r="AF383" s="1417"/>
      <c r="AG383" s="1417"/>
    </row>
    <row r="384" spans="1:33" ht="12.75" customHeight="1">
      <c r="A384" s="1412"/>
      <c r="B384" s="1412"/>
      <c r="C384" s="1412"/>
      <c r="D384" s="1412"/>
      <c r="E384" s="1412"/>
      <c r="F384" s="1413"/>
      <c r="G384" s="1413"/>
      <c r="H384" s="1414"/>
      <c r="I384" s="1414"/>
      <c r="J384" s="1367"/>
      <c r="K384" s="1413"/>
      <c r="L384" s="1413"/>
      <c r="M384" s="1413"/>
      <c r="N384" s="1413"/>
      <c r="O384" s="1415"/>
      <c r="P384" s="1415"/>
      <c r="Q384" s="1416"/>
      <c r="R384" s="1416"/>
      <c r="S384" s="1416"/>
      <c r="T384" s="1416"/>
      <c r="U384" s="1416"/>
      <c r="V384" s="1416"/>
      <c r="W384" s="1416"/>
      <c r="X384" s="1416"/>
      <c r="Y384" s="1416"/>
      <c r="Z384" s="1416"/>
      <c r="AA384" s="1416"/>
      <c r="AB384" s="1416"/>
      <c r="AC384" s="1416"/>
      <c r="AD384" s="1417"/>
      <c r="AE384" s="1417"/>
      <c r="AF384" s="1417"/>
      <c r="AG384" s="1417"/>
    </row>
    <row r="385" spans="1:33" ht="12.75" customHeight="1">
      <c r="A385" s="1412"/>
      <c r="B385" s="1412"/>
      <c r="C385" s="1412"/>
      <c r="D385" s="1412"/>
      <c r="E385" s="1412"/>
      <c r="F385" s="1413"/>
      <c r="G385" s="1413"/>
      <c r="H385" s="1414"/>
      <c r="I385" s="1414"/>
      <c r="J385" s="1367"/>
      <c r="K385" s="1413"/>
      <c r="L385" s="1413"/>
      <c r="M385" s="1413"/>
      <c r="N385" s="1413"/>
      <c r="O385" s="1415"/>
      <c r="P385" s="1415"/>
      <c r="Q385" s="1416"/>
      <c r="R385" s="1416"/>
      <c r="S385" s="1416"/>
      <c r="T385" s="1416"/>
      <c r="U385" s="1416"/>
      <c r="V385" s="1416"/>
      <c r="W385" s="1416"/>
      <c r="X385" s="1416"/>
      <c r="Y385" s="1416"/>
      <c r="Z385" s="1416"/>
      <c r="AA385" s="1416"/>
      <c r="AB385" s="1416"/>
      <c r="AC385" s="1416"/>
      <c r="AD385" s="1417"/>
      <c r="AE385" s="1417"/>
      <c r="AF385" s="1417"/>
      <c r="AG385" s="1417"/>
    </row>
    <row r="386" spans="1:33" ht="12.75" customHeight="1">
      <c r="A386" s="1412"/>
      <c r="B386" s="1412"/>
      <c r="C386" s="1412"/>
      <c r="D386" s="1412"/>
      <c r="E386" s="1412"/>
      <c r="F386" s="1413"/>
      <c r="G386" s="1413"/>
      <c r="H386" s="1414"/>
      <c r="I386" s="1414"/>
      <c r="J386" s="1367"/>
      <c r="K386" s="1413"/>
      <c r="L386" s="1413"/>
      <c r="M386" s="1413"/>
      <c r="N386" s="1413"/>
      <c r="O386" s="1415"/>
      <c r="P386" s="1415"/>
      <c r="Q386" s="1416"/>
      <c r="R386" s="1416"/>
      <c r="S386" s="1416"/>
      <c r="T386" s="1416"/>
      <c r="U386" s="1416"/>
      <c r="V386" s="1416"/>
      <c r="W386" s="1416"/>
      <c r="X386" s="1416"/>
      <c r="Y386" s="1416"/>
      <c r="Z386" s="1416"/>
      <c r="AA386" s="1416"/>
      <c r="AB386" s="1416"/>
      <c r="AC386" s="1416"/>
      <c r="AD386" s="1417"/>
      <c r="AE386" s="1417"/>
      <c r="AF386" s="1417"/>
      <c r="AG386" s="1417"/>
    </row>
    <row r="387" spans="1:33" ht="12.75" customHeight="1">
      <c r="A387" s="1412"/>
      <c r="B387" s="1412"/>
      <c r="C387" s="1412"/>
      <c r="D387" s="1412"/>
      <c r="E387" s="1412"/>
      <c r="F387" s="1413"/>
      <c r="G387" s="1413"/>
      <c r="H387" s="1414"/>
      <c r="I387" s="1414"/>
      <c r="J387" s="1367"/>
      <c r="K387" s="1413"/>
      <c r="L387" s="1413"/>
      <c r="M387" s="1413"/>
      <c r="N387" s="1413"/>
      <c r="O387" s="1415"/>
      <c r="P387" s="1415"/>
      <c r="Q387" s="1416"/>
      <c r="R387" s="1416"/>
      <c r="S387" s="1416"/>
      <c r="T387" s="1416"/>
      <c r="U387" s="1416"/>
      <c r="V387" s="1416"/>
      <c r="W387" s="1416"/>
      <c r="X387" s="1416"/>
      <c r="Y387" s="1416"/>
      <c r="Z387" s="1416"/>
      <c r="AA387" s="1416"/>
      <c r="AB387" s="1416"/>
      <c r="AC387" s="1416"/>
      <c r="AD387" s="1417"/>
      <c r="AE387" s="1417"/>
      <c r="AF387" s="1417"/>
      <c r="AG387" s="1417"/>
    </row>
    <row r="388" spans="1:33" ht="12.75" customHeight="1">
      <c r="A388" s="1412"/>
      <c r="B388" s="1412"/>
      <c r="C388" s="1412"/>
      <c r="D388" s="1412"/>
      <c r="E388" s="1412"/>
      <c r="F388" s="1413"/>
      <c r="G388" s="1413"/>
      <c r="H388" s="1414"/>
      <c r="I388" s="1414"/>
      <c r="J388" s="1367"/>
      <c r="K388" s="1413"/>
      <c r="L388" s="1413"/>
      <c r="M388" s="1413"/>
      <c r="N388" s="1413"/>
      <c r="O388" s="1415"/>
      <c r="P388" s="1415"/>
      <c r="Q388" s="1416"/>
      <c r="R388" s="1416"/>
      <c r="S388" s="1416"/>
      <c r="T388" s="1416"/>
      <c r="U388" s="1416"/>
      <c r="V388" s="1416"/>
      <c r="W388" s="1416"/>
      <c r="X388" s="1416"/>
      <c r="Y388" s="1416"/>
      <c r="Z388" s="1416"/>
      <c r="AA388" s="1416"/>
      <c r="AB388" s="1416"/>
      <c r="AC388" s="1416"/>
      <c r="AD388" s="1417"/>
      <c r="AE388" s="1417"/>
      <c r="AF388" s="1417"/>
      <c r="AG388" s="1417"/>
    </row>
    <row r="389" spans="1:33" ht="12.75" customHeight="1">
      <c r="A389" s="1412"/>
      <c r="B389" s="1412"/>
      <c r="C389" s="1412"/>
      <c r="D389" s="1412"/>
      <c r="E389" s="1412"/>
      <c r="F389" s="1413"/>
      <c r="G389" s="1413"/>
      <c r="H389" s="1414"/>
      <c r="I389" s="1414"/>
      <c r="J389" s="1367"/>
      <c r="K389" s="1413"/>
      <c r="L389" s="1413"/>
      <c r="M389" s="1413"/>
      <c r="N389" s="1413"/>
      <c r="O389" s="1415"/>
      <c r="P389" s="1415"/>
      <c r="Q389" s="1416"/>
      <c r="R389" s="1416"/>
      <c r="S389" s="1416"/>
      <c r="T389" s="1416"/>
      <c r="U389" s="1416"/>
      <c r="V389" s="1416"/>
      <c r="W389" s="1416"/>
      <c r="X389" s="1416"/>
      <c r="Y389" s="1416"/>
      <c r="Z389" s="1416"/>
      <c r="AA389" s="1416"/>
      <c r="AB389" s="1416"/>
      <c r="AC389" s="1416"/>
      <c r="AD389" s="1417"/>
      <c r="AE389" s="1417"/>
      <c r="AF389" s="1417"/>
      <c r="AG389" s="1417"/>
    </row>
    <row r="390" spans="1:33" ht="12.75" customHeight="1">
      <c r="A390" s="1412"/>
      <c r="B390" s="1412"/>
      <c r="C390" s="1412"/>
      <c r="D390" s="1412"/>
      <c r="E390" s="1412"/>
      <c r="F390" s="1413"/>
      <c r="G390" s="1413"/>
      <c r="H390" s="1414"/>
      <c r="I390" s="1414"/>
      <c r="J390" s="1367"/>
      <c r="K390" s="1413"/>
      <c r="L390" s="1413"/>
      <c r="M390" s="1413"/>
      <c r="N390" s="1413"/>
      <c r="O390" s="1415"/>
      <c r="P390" s="1415"/>
      <c r="Q390" s="1416"/>
      <c r="R390" s="1416"/>
      <c r="S390" s="1416"/>
      <c r="T390" s="1416"/>
      <c r="U390" s="1416"/>
      <c r="V390" s="1416"/>
      <c r="W390" s="1416"/>
      <c r="X390" s="1416"/>
      <c r="Y390" s="1416"/>
      <c r="Z390" s="1416"/>
      <c r="AA390" s="1416"/>
      <c r="AB390" s="1416"/>
      <c r="AC390" s="1416"/>
      <c r="AD390" s="1417"/>
      <c r="AE390" s="1417"/>
      <c r="AF390" s="1417"/>
      <c r="AG390" s="1417"/>
    </row>
    <row r="391" spans="1:33" ht="12.75" customHeight="1">
      <c r="A391" s="1412"/>
      <c r="B391" s="1412"/>
      <c r="C391" s="1412"/>
      <c r="D391" s="1412"/>
      <c r="E391" s="1412"/>
      <c r="F391" s="1413"/>
      <c r="G391" s="1413"/>
      <c r="H391" s="1414"/>
      <c r="I391" s="1414"/>
      <c r="J391" s="1367"/>
      <c r="K391" s="1413"/>
      <c r="L391" s="1413"/>
      <c r="M391" s="1413"/>
      <c r="N391" s="1413"/>
      <c r="O391" s="1415"/>
      <c r="P391" s="1415"/>
      <c r="Q391" s="1416"/>
      <c r="R391" s="1416"/>
      <c r="S391" s="1416"/>
      <c r="T391" s="1416"/>
      <c r="U391" s="1416"/>
      <c r="V391" s="1416"/>
      <c r="W391" s="1416"/>
      <c r="X391" s="1416"/>
      <c r="Y391" s="1416"/>
      <c r="Z391" s="1416"/>
      <c r="AA391" s="1416"/>
      <c r="AB391" s="1416"/>
      <c r="AC391" s="1416"/>
      <c r="AD391" s="1417"/>
      <c r="AE391" s="1417"/>
      <c r="AF391" s="1417"/>
      <c r="AG391" s="1417"/>
    </row>
    <row r="392" spans="1:33" ht="12.75" customHeight="1">
      <c r="A392" s="1412"/>
      <c r="B392" s="1412"/>
      <c r="C392" s="1412"/>
      <c r="D392" s="1412"/>
      <c r="E392" s="1412"/>
      <c r="F392" s="1413"/>
      <c r="G392" s="1413"/>
      <c r="H392" s="1414"/>
      <c r="I392" s="1414"/>
      <c r="J392" s="1367"/>
      <c r="K392" s="1413"/>
      <c r="L392" s="1413"/>
      <c r="M392" s="1413"/>
      <c r="N392" s="1413"/>
      <c r="O392" s="1415"/>
      <c r="P392" s="1415"/>
      <c r="Q392" s="1416"/>
      <c r="R392" s="1416"/>
      <c r="S392" s="1416"/>
      <c r="T392" s="1416"/>
      <c r="U392" s="1416"/>
      <c r="V392" s="1416"/>
      <c r="W392" s="1416"/>
      <c r="X392" s="1416"/>
      <c r="Y392" s="1416"/>
      <c r="Z392" s="1416"/>
      <c r="AA392" s="1416"/>
      <c r="AB392" s="1416"/>
      <c r="AC392" s="1416"/>
      <c r="AD392" s="1417"/>
      <c r="AE392" s="1417"/>
      <c r="AF392" s="1417"/>
      <c r="AG392" s="1417"/>
    </row>
    <row r="393" spans="1:33" ht="12.75" customHeight="1">
      <c r="A393" s="1412"/>
      <c r="B393" s="1412"/>
      <c r="C393" s="1412"/>
      <c r="D393" s="1412"/>
      <c r="E393" s="1412"/>
      <c r="F393" s="1413"/>
      <c r="G393" s="1413"/>
      <c r="H393" s="1414"/>
      <c r="I393" s="1414"/>
      <c r="J393" s="1367"/>
      <c r="K393" s="1413"/>
      <c r="L393" s="1413"/>
      <c r="M393" s="1413"/>
      <c r="N393" s="1413"/>
      <c r="O393" s="1415"/>
      <c r="P393" s="1415"/>
      <c r="Q393" s="1416"/>
      <c r="R393" s="1416"/>
      <c r="S393" s="1416"/>
      <c r="T393" s="1416"/>
      <c r="U393" s="1416"/>
      <c r="V393" s="1416"/>
      <c r="W393" s="1416"/>
      <c r="X393" s="1416"/>
      <c r="Y393" s="1416"/>
      <c r="Z393" s="1416"/>
      <c r="AA393" s="1416"/>
      <c r="AB393" s="1416"/>
      <c r="AC393" s="1416"/>
      <c r="AD393" s="1417"/>
      <c r="AE393" s="1417"/>
      <c r="AF393" s="1417"/>
      <c r="AG393" s="1417"/>
    </row>
    <row r="394" spans="1:33" ht="12.75" customHeight="1">
      <c r="A394" s="1412"/>
      <c r="B394" s="1412"/>
      <c r="C394" s="1412"/>
      <c r="D394" s="1412"/>
      <c r="E394" s="1412"/>
      <c r="F394" s="1413"/>
      <c r="G394" s="1413"/>
      <c r="H394" s="1414"/>
      <c r="I394" s="1414"/>
      <c r="J394" s="1367"/>
      <c r="K394" s="1413"/>
      <c r="L394" s="1413"/>
      <c r="M394" s="1413"/>
      <c r="N394" s="1413"/>
      <c r="O394" s="1415"/>
      <c r="P394" s="1415"/>
      <c r="Q394" s="1416"/>
      <c r="R394" s="1416"/>
      <c r="S394" s="1416"/>
      <c r="T394" s="1416"/>
      <c r="U394" s="1416"/>
      <c r="V394" s="1416"/>
      <c r="W394" s="1416"/>
      <c r="X394" s="1416"/>
      <c r="Y394" s="1416"/>
      <c r="Z394" s="1416"/>
      <c r="AA394" s="1416"/>
      <c r="AB394" s="1416"/>
      <c r="AC394" s="1416"/>
      <c r="AD394" s="1417"/>
      <c r="AE394" s="1417"/>
      <c r="AF394" s="1417"/>
      <c r="AG394" s="1417"/>
    </row>
    <row r="395" spans="1:33" ht="12.75" customHeight="1">
      <c r="A395" s="1412"/>
      <c r="B395" s="1412"/>
      <c r="C395" s="1412"/>
      <c r="D395" s="1412"/>
      <c r="E395" s="1412"/>
      <c r="F395" s="1413"/>
      <c r="G395" s="1413"/>
      <c r="H395" s="1414"/>
      <c r="I395" s="1414"/>
      <c r="J395" s="1367"/>
      <c r="K395" s="1413"/>
      <c r="L395" s="1413"/>
      <c r="M395" s="1413"/>
      <c r="N395" s="1413"/>
      <c r="O395" s="1415"/>
      <c r="P395" s="1415"/>
      <c r="Q395" s="1416"/>
      <c r="R395" s="1416"/>
      <c r="S395" s="1416"/>
      <c r="T395" s="1416"/>
      <c r="U395" s="1416"/>
      <c r="V395" s="1416"/>
      <c r="W395" s="1416"/>
      <c r="X395" s="1416"/>
      <c r="Y395" s="1416"/>
      <c r="Z395" s="1416"/>
      <c r="AA395" s="1416"/>
      <c r="AB395" s="1416"/>
      <c r="AC395" s="1416"/>
      <c r="AD395" s="1417"/>
      <c r="AE395" s="1417"/>
      <c r="AF395" s="1417"/>
      <c r="AG395" s="1417"/>
    </row>
    <row r="396" spans="1:33" ht="12.75" customHeight="1">
      <c r="A396" s="1412"/>
      <c r="B396" s="1412"/>
      <c r="C396" s="1412"/>
      <c r="D396" s="1412"/>
      <c r="E396" s="1412"/>
      <c r="F396" s="1413"/>
      <c r="G396" s="1413"/>
      <c r="H396" s="1414"/>
      <c r="I396" s="1414"/>
      <c r="J396" s="1367"/>
      <c r="K396" s="1413"/>
      <c r="L396" s="1413"/>
      <c r="M396" s="1413"/>
      <c r="N396" s="1413"/>
      <c r="O396" s="1415"/>
      <c r="P396" s="1415"/>
      <c r="Q396" s="1416"/>
      <c r="R396" s="1416"/>
      <c r="S396" s="1416"/>
      <c r="T396" s="1416"/>
      <c r="U396" s="1416"/>
      <c r="V396" s="1416"/>
      <c r="W396" s="1416"/>
      <c r="X396" s="1416"/>
      <c r="Y396" s="1416"/>
      <c r="Z396" s="1416"/>
      <c r="AA396" s="1416"/>
      <c r="AB396" s="1416"/>
      <c r="AC396" s="1416"/>
      <c r="AD396" s="1417"/>
      <c r="AE396" s="1417"/>
      <c r="AF396" s="1417"/>
      <c r="AG396" s="1417"/>
    </row>
    <row r="397" spans="1:33" ht="12.75" customHeight="1">
      <c r="A397" s="1412"/>
      <c r="B397" s="1412"/>
      <c r="C397" s="1412"/>
      <c r="D397" s="1412"/>
      <c r="E397" s="1412"/>
      <c r="F397" s="1413"/>
      <c r="G397" s="1413"/>
      <c r="H397" s="1414"/>
      <c r="I397" s="1414"/>
      <c r="J397" s="1367"/>
      <c r="K397" s="1413"/>
      <c r="L397" s="1413"/>
      <c r="M397" s="1413"/>
      <c r="N397" s="1413"/>
      <c r="O397" s="1415"/>
      <c r="P397" s="1415"/>
      <c r="Q397" s="1416"/>
      <c r="R397" s="1416"/>
      <c r="S397" s="1416"/>
      <c r="T397" s="1416"/>
      <c r="U397" s="1416"/>
      <c r="V397" s="1416"/>
      <c r="W397" s="1416"/>
      <c r="X397" s="1416"/>
      <c r="Y397" s="1416"/>
      <c r="Z397" s="1416"/>
      <c r="AA397" s="1416"/>
      <c r="AB397" s="1416"/>
      <c r="AC397" s="1416"/>
      <c r="AD397" s="1417"/>
      <c r="AE397" s="1417"/>
      <c r="AF397" s="1417"/>
      <c r="AG397" s="1417"/>
    </row>
    <row r="398" spans="1:33" ht="12.75" customHeight="1">
      <c r="A398" s="1412"/>
      <c r="B398" s="1412"/>
      <c r="C398" s="1412"/>
      <c r="D398" s="1412"/>
      <c r="E398" s="1412"/>
      <c r="F398" s="1413"/>
      <c r="G398" s="1413"/>
      <c r="H398" s="1414"/>
      <c r="I398" s="1414"/>
      <c r="J398" s="1367"/>
      <c r="K398" s="1413"/>
      <c r="L398" s="1413"/>
      <c r="M398" s="1413"/>
      <c r="N398" s="1413"/>
      <c r="O398" s="1415"/>
      <c r="P398" s="1415"/>
      <c r="Q398" s="1416"/>
      <c r="R398" s="1416"/>
      <c r="S398" s="1416"/>
      <c r="T398" s="1416"/>
      <c r="U398" s="1416"/>
      <c r="V398" s="1416"/>
      <c r="W398" s="1416"/>
      <c r="X398" s="1416"/>
      <c r="Y398" s="1416"/>
      <c r="Z398" s="1416"/>
      <c r="AA398" s="1416"/>
      <c r="AB398" s="1416"/>
      <c r="AC398" s="1416"/>
      <c r="AD398" s="1417"/>
      <c r="AE398" s="1417"/>
      <c r="AF398" s="1417"/>
      <c r="AG398" s="1417"/>
    </row>
    <row r="399" spans="1:33" ht="12.75" customHeight="1">
      <c r="A399" s="1412"/>
      <c r="B399" s="1412"/>
      <c r="C399" s="1412"/>
      <c r="D399" s="1412"/>
      <c r="E399" s="1412"/>
      <c r="F399" s="1413"/>
      <c r="G399" s="1413"/>
      <c r="H399" s="1414"/>
      <c r="I399" s="1414"/>
      <c r="J399" s="1367"/>
      <c r="K399" s="1413"/>
      <c r="L399" s="1413"/>
      <c r="M399" s="1413"/>
      <c r="N399" s="1413"/>
      <c r="O399" s="1415"/>
      <c r="P399" s="1415"/>
      <c r="Q399" s="1416"/>
      <c r="R399" s="1416"/>
      <c r="S399" s="1416"/>
      <c r="T399" s="1416"/>
      <c r="U399" s="1416"/>
      <c r="V399" s="1416"/>
      <c r="W399" s="1416"/>
      <c r="X399" s="1416"/>
      <c r="Y399" s="1416"/>
      <c r="Z399" s="1416"/>
      <c r="AA399" s="1416"/>
      <c r="AB399" s="1416"/>
      <c r="AC399" s="1416"/>
      <c r="AD399" s="1417"/>
      <c r="AE399" s="1417"/>
      <c r="AF399" s="1417"/>
      <c r="AG399" s="1417"/>
    </row>
    <row r="400" spans="1:33" ht="12.75" customHeight="1">
      <c r="A400" s="1412"/>
      <c r="B400" s="1412"/>
      <c r="C400" s="1412"/>
      <c r="D400" s="1412"/>
      <c r="E400" s="1412"/>
      <c r="F400" s="1413"/>
      <c r="G400" s="1413"/>
      <c r="H400" s="1414"/>
      <c r="I400" s="1414"/>
      <c r="J400" s="1367"/>
      <c r="K400" s="1413"/>
      <c r="L400" s="1413"/>
      <c r="M400" s="1413"/>
      <c r="N400" s="1413"/>
      <c r="O400" s="1415"/>
      <c r="P400" s="1415"/>
      <c r="Q400" s="1416"/>
      <c r="R400" s="1416"/>
      <c r="S400" s="1416"/>
      <c r="T400" s="1416"/>
      <c r="U400" s="1416"/>
      <c r="V400" s="1416"/>
      <c r="W400" s="1416"/>
      <c r="X400" s="1416"/>
      <c r="Y400" s="1416"/>
      <c r="Z400" s="1416"/>
      <c r="AA400" s="1416"/>
      <c r="AB400" s="1416"/>
      <c r="AC400" s="1416"/>
      <c r="AD400" s="1417"/>
      <c r="AE400" s="1417"/>
      <c r="AF400" s="1417"/>
      <c r="AG400" s="1417"/>
    </row>
    <row r="401" spans="1:33" ht="12.75" customHeight="1">
      <c r="A401" s="1412"/>
      <c r="B401" s="1412"/>
      <c r="C401" s="1412"/>
      <c r="D401" s="1412"/>
      <c r="E401" s="1412"/>
      <c r="F401" s="1413"/>
      <c r="G401" s="1413"/>
      <c r="H401" s="1414"/>
      <c r="I401" s="1414"/>
      <c r="J401" s="1367"/>
      <c r="K401" s="1413"/>
      <c r="L401" s="1413"/>
      <c r="M401" s="1413"/>
      <c r="N401" s="1413"/>
      <c r="O401" s="1415"/>
      <c r="P401" s="1415"/>
      <c r="Q401" s="1416"/>
      <c r="R401" s="1416"/>
      <c r="S401" s="1416"/>
      <c r="T401" s="1416"/>
      <c r="U401" s="1416"/>
      <c r="V401" s="1416"/>
      <c r="W401" s="1416"/>
      <c r="X401" s="1416"/>
      <c r="Y401" s="1416"/>
      <c r="Z401" s="1416"/>
      <c r="AA401" s="1416"/>
      <c r="AB401" s="1416"/>
      <c r="AC401" s="1416"/>
      <c r="AD401" s="1417"/>
      <c r="AE401" s="1417"/>
      <c r="AF401" s="1417"/>
      <c r="AG401" s="1417"/>
    </row>
    <row r="402" spans="1:33" ht="12.75" customHeight="1">
      <c r="A402" s="1412"/>
      <c r="B402" s="1412"/>
      <c r="C402" s="1412"/>
      <c r="D402" s="1412"/>
      <c r="E402" s="1412"/>
      <c r="F402" s="1413"/>
      <c r="G402" s="1413"/>
      <c r="H402" s="1414"/>
      <c r="I402" s="1414"/>
      <c r="J402" s="1367"/>
      <c r="K402" s="1413"/>
      <c r="L402" s="1413"/>
      <c r="M402" s="1413"/>
      <c r="N402" s="1413"/>
      <c r="O402" s="1415"/>
      <c r="P402" s="1415"/>
      <c r="Q402" s="1416"/>
      <c r="R402" s="1416"/>
      <c r="S402" s="1416"/>
      <c r="T402" s="1416"/>
      <c r="U402" s="1416"/>
      <c r="V402" s="1416"/>
      <c r="W402" s="1416"/>
      <c r="X402" s="1416"/>
      <c r="Y402" s="1416"/>
      <c r="Z402" s="1416"/>
      <c r="AA402" s="1416"/>
      <c r="AB402" s="1416"/>
      <c r="AC402" s="1416"/>
      <c r="AD402" s="1417"/>
      <c r="AE402" s="1417"/>
      <c r="AF402" s="1417"/>
      <c r="AG402" s="1417"/>
    </row>
    <row r="403" spans="1:33" ht="12.75" customHeight="1">
      <c r="A403" s="1412"/>
      <c r="B403" s="1412"/>
      <c r="C403" s="1412"/>
      <c r="D403" s="1412"/>
      <c r="E403" s="1412"/>
      <c r="F403" s="1413"/>
      <c r="G403" s="1413"/>
      <c r="H403" s="1414"/>
      <c r="I403" s="1414"/>
      <c r="J403" s="1367"/>
      <c r="K403" s="1413"/>
      <c r="L403" s="1413"/>
      <c r="M403" s="1413"/>
      <c r="N403" s="1413"/>
      <c r="O403" s="1415"/>
      <c r="P403" s="1415"/>
      <c r="Q403" s="1416"/>
      <c r="R403" s="1416"/>
      <c r="S403" s="1416"/>
      <c r="T403" s="1416"/>
      <c r="U403" s="1416"/>
      <c r="V403" s="1416"/>
      <c r="W403" s="1416"/>
      <c r="X403" s="1416"/>
      <c r="Y403" s="1416"/>
      <c r="Z403" s="1416"/>
      <c r="AA403" s="1416"/>
      <c r="AB403" s="1416"/>
      <c r="AC403" s="1416"/>
      <c r="AD403" s="1417"/>
      <c r="AE403" s="1417"/>
      <c r="AF403" s="1417"/>
      <c r="AG403" s="1417"/>
    </row>
    <row r="404" spans="1:33" ht="12.75" customHeight="1">
      <c r="A404" s="1412"/>
      <c r="B404" s="1412"/>
      <c r="C404" s="1412"/>
      <c r="D404" s="1412"/>
      <c r="E404" s="1412"/>
      <c r="F404" s="1413"/>
      <c r="G404" s="1413"/>
      <c r="H404" s="1414"/>
      <c r="I404" s="1414"/>
      <c r="J404" s="1367"/>
      <c r="K404" s="1413"/>
      <c r="L404" s="1413"/>
      <c r="M404" s="1413"/>
      <c r="N404" s="1413"/>
      <c r="O404" s="1415"/>
      <c r="P404" s="1415"/>
      <c r="Q404" s="1416"/>
      <c r="R404" s="1416"/>
      <c r="S404" s="1416"/>
      <c r="T404" s="1416"/>
      <c r="U404" s="1416"/>
      <c r="V404" s="1416"/>
      <c r="W404" s="1416"/>
      <c r="X404" s="1416"/>
      <c r="Y404" s="1416"/>
      <c r="Z404" s="1416"/>
      <c r="AA404" s="1416"/>
      <c r="AB404" s="1416"/>
      <c r="AC404" s="1416"/>
      <c r="AD404" s="1417"/>
      <c r="AE404" s="1417"/>
      <c r="AF404" s="1417"/>
      <c r="AG404" s="1417"/>
    </row>
    <row r="405" spans="1:33" ht="12.75" customHeight="1">
      <c r="A405" s="1412"/>
      <c r="B405" s="1412"/>
      <c r="C405" s="1412"/>
      <c r="D405" s="1412"/>
      <c r="E405" s="1412"/>
      <c r="F405" s="1413"/>
      <c r="G405" s="1413"/>
      <c r="H405" s="1414"/>
      <c r="I405" s="1414"/>
      <c r="J405" s="1367"/>
      <c r="K405" s="1413"/>
      <c r="L405" s="1413"/>
      <c r="M405" s="1413"/>
      <c r="N405" s="1413"/>
      <c r="O405" s="1415"/>
      <c r="P405" s="1415"/>
      <c r="Q405" s="1416"/>
      <c r="R405" s="1416"/>
      <c r="S405" s="1416"/>
      <c r="T405" s="1416"/>
      <c r="U405" s="1416"/>
      <c r="V405" s="1416"/>
      <c r="W405" s="1416"/>
      <c r="X405" s="1416"/>
      <c r="Y405" s="1416"/>
      <c r="Z405" s="1416"/>
      <c r="AA405" s="1416"/>
      <c r="AB405" s="1416"/>
      <c r="AC405" s="1416"/>
      <c r="AD405" s="1417"/>
      <c r="AE405" s="1417"/>
      <c r="AF405" s="1417"/>
      <c r="AG405" s="1417"/>
    </row>
    <row r="406" spans="1:33" ht="12.75" customHeight="1">
      <c r="A406" s="1412"/>
      <c r="B406" s="1412"/>
      <c r="C406" s="1412"/>
      <c r="D406" s="1412"/>
      <c r="E406" s="1412"/>
      <c r="F406" s="1413"/>
      <c r="G406" s="1413"/>
      <c r="H406" s="1414"/>
      <c r="I406" s="1414"/>
      <c r="J406" s="1367"/>
      <c r="K406" s="1413"/>
      <c r="L406" s="1413"/>
      <c r="M406" s="1413"/>
      <c r="N406" s="1413"/>
      <c r="O406" s="1415"/>
      <c r="P406" s="1415"/>
      <c r="Q406" s="1416"/>
      <c r="R406" s="1416"/>
      <c r="S406" s="1416"/>
      <c r="T406" s="1416"/>
      <c r="U406" s="1416"/>
      <c r="V406" s="1416"/>
      <c r="W406" s="1416"/>
      <c r="X406" s="1416"/>
      <c r="Y406" s="1416"/>
      <c r="Z406" s="1416"/>
      <c r="AA406" s="1416"/>
      <c r="AB406" s="1416"/>
      <c r="AC406" s="1416"/>
      <c r="AD406" s="1417"/>
      <c r="AE406" s="1417"/>
      <c r="AF406" s="1417"/>
      <c r="AG406" s="1417"/>
    </row>
    <row r="407" spans="1:33" ht="12.75" customHeight="1">
      <c r="A407" s="1412"/>
      <c r="B407" s="1412"/>
      <c r="C407" s="1412"/>
      <c r="D407" s="1412"/>
      <c r="E407" s="1412"/>
      <c r="F407" s="1413"/>
      <c r="G407" s="1413"/>
      <c r="H407" s="1414"/>
      <c r="I407" s="1414"/>
      <c r="J407" s="1367"/>
      <c r="K407" s="1413"/>
      <c r="L407" s="1413"/>
      <c r="M407" s="1413"/>
      <c r="N407" s="1413"/>
      <c r="O407" s="1415"/>
      <c r="P407" s="1415"/>
      <c r="Q407" s="1416"/>
      <c r="R407" s="1416"/>
      <c r="S407" s="1416"/>
      <c r="T407" s="1416"/>
      <c r="U407" s="1416"/>
      <c r="V407" s="1416"/>
      <c r="W407" s="1416"/>
      <c r="X407" s="1416"/>
      <c r="Y407" s="1416"/>
      <c r="Z407" s="1416"/>
      <c r="AA407" s="1416"/>
      <c r="AB407" s="1416"/>
      <c r="AC407" s="1416"/>
      <c r="AD407" s="1417"/>
      <c r="AE407" s="1417"/>
      <c r="AF407" s="1417"/>
      <c r="AG407" s="1417"/>
    </row>
    <row r="408" spans="1:33" ht="12.75" customHeight="1">
      <c r="A408" s="1412"/>
      <c r="B408" s="1412"/>
      <c r="C408" s="1412"/>
      <c r="D408" s="1412"/>
      <c r="E408" s="1412"/>
      <c r="F408" s="1413"/>
      <c r="G408" s="1413"/>
      <c r="H408" s="1414"/>
      <c r="I408" s="1414"/>
      <c r="J408" s="1367"/>
      <c r="K408" s="1413"/>
      <c r="L408" s="1413"/>
      <c r="M408" s="1413"/>
      <c r="N408" s="1413"/>
      <c r="O408" s="1415"/>
      <c r="P408" s="1415"/>
      <c r="Q408" s="1416"/>
      <c r="R408" s="1416"/>
      <c r="S408" s="1416"/>
      <c r="T408" s="1416"/>
      <c r="U408" s="1416"/>
      <c r="V408" s="1416"/>
      <c r="W408" s="1416"/>
      <c r="X408" s="1416"/>
      <c r="Y408" s="1416"/>
      <c r="Z408" s="1416"/>
      <c r="AA408" s="1416"/>
      <c r="AB408" s="1416"/>
      <c r="AC408" s="1416"/>
      <c r="AD408" s="1417"/>
      <c r="AE408" s="1417"/>
      <c r="AF408" s="1417"/>
      <c r="AG408" s="1417"/>
    </row>
    <row r="409" spans="1:33" ht="12.75" customHeight="1">
      <c r="A409" s="1412"/>
      <c r="B409" s="1412"/>
      <c r="C409" s="1412"/>
      <c r="D409" s="1412"/>
      <c r="E409" s="1412"/>
      <c r="F409" s="1413"/>
      <c r="G409" s="1413"/>
      <c r="H409" s="1414"/>
      <c r="I409" s="1414"/>
      <c r="J409" s="1367"/>
      <c r="K409" s="1413"/>
      <c r="L409" s="1413"/>
      <c r="M409" s="1413"/>
      <c r="N409" s="1413"/>
      <c r="O409" s="1415"/>
      <c r="P409" s="1415"/>
      <c r="Q409" s="1416"/>
      <c r="R409" s="1416"/>
      <c r="S409" s="1416"/>
      <c r="T409" s="1416"/>
      <c r="U409" s="1416"/>
      <c r="V409" s="1416"/>
      <c r="W409" s="1416"/>
      <c r="X409" s="1416"/>
      <c r="Y409" s="1416"/>
      <c r="Z409" s="1416"/>
      <c r="AA409" s="1416"/>
      <c r="AB409" s="1416"/>
      <c r="AC409" s="1416"/>
      <c r="AD409" s="1417"/>
      <c r="AE409" s="1417"/>
      <c r="AF409" s="1417"/>
      <c r="AG409" s="1417"/>
    </row>
    <row r="410" spans="1:33" ht="12.75" customHeight="1">
      <c r="A410" s="1412"/>
      <c r="B410" s="1412"/>
      <c r="C410" s="1412"/>
      <c r="D410" s="1412"/>
      <c r="E410" s="1412"/>
      <c r="F410" s="1413"/>
      <c r="G410" s="1413"/>
      <c r="H410" s="1414"/>
      <c r="I410" s="1414"/>
      <c r="J410" s="1367"/>
      <c r="K410" s="1413"/>
      <c r="L410" s="1413"/>
      <c r="M410" s="1413"/>
      <c r="N410" s="1413"/>
      <c r="O410" s="1415"/>
      <c r="P410" s="1415"/>
      <c r="Q410" s="1416"/>
      <c r="R410" s="1416"/>
      <c r="S410" s="1416"/>
      <c r="T410" s="1416"/>
      <c r="U410" s="1416"/>
      <c r="V410" s="1416"/>
      <c r="W410" s="1416"/>
      <c r="X410" s="1416"/>
      <c r="Y410" s="1416"/>
      <c r="Z410" s="1416"/>
      <c r="AA410" s="1416"/>
      <c r="AB410" s="1416"/>
      <c r="AC410" s="1416"/>
      <c r="AD410" s="1417"/>
      <c r="AE410" s="1417"/>
      <c r="AF410" s="1417"/>
      <c r="AG410" s="1417"/>
    </row>
    <row r="411" spans="1:33" ht="12.75" customHeight="1">
      <c r="A411" s="1412"/>
      <c r="B411" s="1412"/>
      <c r="C411" s="1412"/>
      <c r="D411" s="1412"/>
      <c r="E411" s="1412"/>
      <c r="F411" s="1413"/>
      <c r="G411" s="1413"/>
      <c r="H411" s="1414"/>
      <c r="I411" s="1414"/>
      <c r="J411" s="1367"/>
      <c r="K411" s="1413"/>
      <c r="L411" s="1413"/>
      <c r="M411" s="1413"/>
      <c r="N411" s="1413"/>
      <c r="O411" s="1415"/>
      <c r="P411" s="1415"/>
      <c r="Q411" s="1416"/>
      <c r="R411" s="1416"/>
      <c r="S411" s="1416"/>
      <c r="T411" s="1416"/>
      <c r="U411" s="1416"/>
      <c r="V411" s="1416"/>
      <c r="W411" s="1416"/>
      <c r="X411" s="1416"/>
      <c r="Y411" s="1416"/>
      <c r="Z411" s="1416"/>
      <c r="AA411" s="1416"/>
      <c r="AB411" s="1416"/>
      <c r="AC411" s="1416"/>
      <c r="AD411" s="1417"/>
      <c r="AE411" s="1417"/>
      <c r="AF411" s="1417"/>
      <c r="AG411" s="1417"/>
    </row>
    <row r="412" spans="1:33" ht="12.75" customHeight="1">
      <c r="A412" s="1412"/>
      <c r="B412" s="1412"/>
      <c r="C412" s="1412"/>
      <c r="D412" s="1412"/>
      <c r="E412" s="1412"/>
      <c r="F412" s="1413"/>
      <c r="G412" s="1413"/>
      <c r="H412" s="1414"/>
      <c r="I412" s="1414"/>
      <c r="J412" s="1367"/>
      <c r="K412" s="1413"/>
      <c r="L412" s="1413"/>
      <c r="M412" s="1413"/>
      <c r="N412" s="1413"/>
      <c r="O412" s="1415"/>
      <c r="P412" s="1415"/>
      <c r="Q412" s="1416"/>
      <c r="R412" s="1416"/>
      <c r="S412" s="1416"/>
      <c r="T412" s="1416"/>
      <c r="U412" s="1416"/>
      <c r="V412" s="1416"/>
      <c r="W412" s="1416"/>
      <c r="X412" s="1416"/>
      <c r="Y412" s="1416"/>
      <c r="Z412" s="1416"/>
      <c r="AA412" s="1416"/>
      <c r="AB412" s="1416"/>
      <c r="AC412" s="1416"/>
      <c r="AD412" s="1417"/>
      <c r="AE412" s="1417"/>
      <c r="AF412" s="1417"/>
      <c r="AG412" s="1417"/>
    </row>
    <row r="413" spans="1:33" ht="12.75" customHeight="1">
      <c r="A413" s="1412"/>
      <c r="B413" s="1412"/>
      <c r="C413" s="1412"/>
      <c r="D413" s="1412"/>
      <c r="E413" s="1412"/>
      <c r="F413" s="1413"/>
      <c r="G413" s="1413"/>
      <c r="H413" s="1414"/>
      <c r="I413" s="1414"/>
      <c r="J413" s="1367"/>
      <c r="K413" s="1413"/>
      <c r="L413" s="1413"/>
      <c r="M413" s="1413"/>
      <c r="N413" s="1413"/>
      <c r="O413" s="1415"/>
      <c r="P413" s="1415"/>
      <c r="Q413" s="1416"/>
      <c r="R413" s="1416"/>
      <c r="S413" s="1416"/>
      <c r="T413" s="1416"/>
      <c r="U413" s="1416"/>
      <c r="V413" s="1416"/>
      <c r="W413" s="1416"/>
      <c r="X413" s="1416"/>
      <c r="Y413" s="1416"/>
      <c r="Z413" s="1416"/>
      <c r="AA413" s="1416"/>
      <c r="AB413" s="1416"/>
      <c r="AC413" s="1416"/>
      <c r="AD413" s="1417"/>
      <c r="AE413" s="1417"/>
      <c r="AF413" s="1417"/>
      <c r="AG413" s="1417"/>
    </row>
    <row r="414" spans="1:33" ht="12.75" customHeight="1">
      <c r="A414" s="1412"/>
      <c r="B414" s="1412"/>
      <c r="C414" s="1412"/>
      <c r="D414" s="1412"/>
      <c r="E414" s="1412"/>
      <c r="F414" s="1413"/>
      <c r="G414" s="1413"/>
      <c r="H414" s="1414"/>
      <c r="I414" s="1414"/>
      <c r="J414" s="1367"/>
      <c r="K414" s="1413"/>
      <c r="L414" s="1413"/>
      <c r="M414" s="1413"/>
      <c r="N414" s="1413"/>
      <c r="O414" s="1415"/>
      <c r="P414" s="1415"/>
      <c r="Q414" s="1416"/>
      <c r="R414" s="1416"/>
      <c r="S414" s="1416"/>
      <c r="T414" s="1416"/>
      <c r="U414" s="1416"/>
      <c r="V414" s="1416"/>
      <c r="W414" s="1416"/>
      <c r="X414" s="1416"/>
      <c r="Y414" s="1416"/>
      <c r="Z414" s="1416"/>
      <c r="AA414" s="1416"/>
      <c r="AB414" s="1416"/>
      <c r="AC414" s="1416"/>
      <c r="AD414" s="1417"/>
      <c r="AE414" s="1417"/>
      <c r="AF414" s="1417"/>
      <c r="AG414" s="1417"/>
    </row>
    <row r="415" spans="1:33" ht="12.75" customHeight="1">
      <c r="A415" s="1412"/>
      <c r="B415" s="1412"/>
      <c r="C415" s="1412"/>
      <c r="D415" s="1412"/>
      <c r="E415" s="1412"/>
      <c r="F415" s="1413"/>
      <c r="G415" s="1413"/>
      <c r="H415" s="1414"/>
      <c r="I415" s="1414"/>
      <c r="J415" s="1367"/>
      <c r="K415" s="1413"/>
      <c r="L415" s="1413"/>
      <c r="M415" s="1413"/>
      <c r="N415" s="1413"/>
      <c r="O415" s="1415"/>
      <c r="P415" s="1415"/>
      <c r="Q415" s="1416"/>
      <c r="R415" s="1416"/>
      <c r="S415" s="1416"/>
      <c r="T415" s="1416"/>
      <c r="U415" s="1416"/>
      <c r="V415" s="1416"/>
      <c r="W415" s="1416"/>
      <c r="X415" s="1416"/>
      <c r="Y415" s="1416"/>
      <c r="Z415" s="1416"/>
      <c r="AA415" s="1416"/>
      <c r="AB415" s="1416"/>
      <c r="AC415" s="1416"/>
      <c r="AD415" s="1417"/>
      <c r="AE415" s="1417"/>
      <c r="AF415" s="1417"/>
      <c r="AG415" s="1417"/>
    </row>
    <row r="416" spans="1:33" ht="12.75" customHeight="1">
      <c r="A416" s="1412"/>
      <c r="B416" s="1412"/>
      <c r="C416" s="1412"/>
      <c r="D416" s="1412"/>
      <c r="E416" s="1412"/>
      <c r="F416" s="1413"/>
      <c r="G416" s="1413"/>
      <c r="H416" s="1414"/>
      <c r="I416" s="1414"/>
      <c r="J416" s="1367"/>
      <c r="K416" s="1413"/>
      <c r="L416" s="1413"/>
      <c r="M416" s="1413"/>
      <c r="N416" s="1413"/>
      <c r="O416" s="1415"/>
      <c r="P416" s="1415"/>
      <c r="Q416" s="1416"/>
      <c r="R416" s="1416"/>
      <c r="S416" s="1416"/>
      <c r="T416" s="1416"/>
      <c r="U416" s="1416"/>
      <c r="V416" s="1416"/>
      <c r="W416" s="1416"/>
      <c r="X416" s="1416"/>
      <c r="Y416" s="1416"/>
      <c r="Z416" s="1416"/>
      <c r="AA416" s="1416"/>
      <c r="AB416" s="1416"/>
      <c r="AC416" s="1416"/>
      <c r="AD416" s="1417"/>
      <c r="AE416" s="1417"/>
      <c r="AF416" s="1417"/>
      <c r="AG416" s="1417"/>
    </row>
    <row r="417" spans="1:33" ht="12.75" customHeight="1">
      <c r="A417" s="1412"/>
      <c r="B417" s="1412"/>
      <c r="C417" s="1412"/>
      <c r="D417" s="1412"/>
      <c r="E417" s="1412"/>
      <c r="F417" s="1413"/>
      <c r="G417" s="1413"/>
      <c r="H417" s="1414"/>
      <c r="I417" s="1414"/>
      <c r="J417" s="1367"/>
      <c r="K417" s="1413"/>
      <c r="L417" s="1413"/>
      <c r="M417" s="1413"/>
      <c r="N417" s="1413"/>
      <c r="O417" s="1415"/>
      <c r="P417" s="1415"/>
      <c r="Q417" s="1416"/>
      <c r="R417" s="1416"/>
      <c r="S417" s="1416"/>
      <c r="T417" s="1416"/>
      <c r="U417" s="1416"/>
      <c r="V417" s="1416"/>
      <c r="W417" s="1416"/>
      <c r="X417" s="1416"/>
      <c r="Y417" s="1416"/>
      <c r="Z417" s="1416"/>
      <c r="AA417" s="1416"/>
      <c r="AB417" s="1416"/>
      <c r="AC417" s="1416"/>
      <c r="AD417" s="1417"/>
      <c r="AE417" s="1417"/>
      <c r="AF417" s="1417"/>
      <c r="AG417" s="1417"/>
    </row>
    <row r="418" spans="1:33" ht="12.75" customHeight="1">
      <c r="A418" s="1412"/>
      <c r="B418" s="1412"/>
      <c r="C418" s="1412"/>
      <c r="D418" s="1412"/>
      <c r="E418" s="1412"/>
      <c r="F418" s="1413"/>
      <c r="G418" s="1413"/>
      <c r="H418" s="1414"/>
      <c r="I418" s="1414"/>
      <c r="J418" s="1367"/>
      <c r="K418" s="1413"/>
      <c r="L418" s="1413"/>
      <c r="M418" s="1413"/>
      <c r="N418" s="1413"/>
      <c r="O418" s="1415"/>
      <c r="P418" s="1415"/>
      <c r="Q418" s="1416"/>
      <c r="R418" s="1416"/>
      <c r="S418" s="1416"/>
      <c r="T418" s="1416"/>
      <c r="U418" s="1416"/>
      <c r="V418" s="1416"/>
      <c r="W418" s="1416"/>
      <c r="X418" s="1416"/>
      <c r="Y418" s="1416"/>
      <c r="Z418" s="1416"/>
      <c r="AA418" s="1416"/>
      <c r="AB418" s="1416"/>
      <c r="AC418" s="1416"/>
      <c r="AD418" s="1417"/>
      <c r="AE418" s="1417"/>
      <c r="AF418" s="1417"/>
      <c r="AG418" s="1417"/>
    </row>
    <row r="419" spans="1:33" ht="12.75" customHeight="1">
      <c r="A419" s="1412"/>
      <c r="B419" s="1412"/>
      <c r="C419" s="1412"/>
      <c r="D419" s="1412"/>
      <c r="E419" s="1412"/>
      <c r="F419" s="1413"/>
      <c r="G419" s="1413"/>
      <c r="H419" s="1414"/>
      <c r="I419" s="1414"/>
      <c r="J419" s="1367"/>
      <c r="K419" s="1413"/>
      <c r="L419" s="1413"/>
      <c r="M419" s="1413"/>
      <c r="N419" s="1413"/>
      <c r="O419" s="1415"/>
      <c r="P419" s="1415"/>
      <c r="Q419" s="1416"/>
      <c r="R419" s="1416"/>
      <c r="S419" s="1416"/>
      <c r="T419" s="1416"/>
      <c r="U419" s="1416"/>
      <c r="V419" s="1416"/>
      <c r="W419" s="1416"/>
      <c r="X419" s="1416"/>
      <c r="Y419" s="1416"/>
      <c r="Z419" s="1416"/>
      <c r="AA419" s="1416"/>
      <c r="AB419" s="1416"/>
      <c r="AC419" s="1416"/>
      <c r="AD419" s="1417"/>
      <c r="AE419" s="1417"/>
      <c r="AF419" s="1417"/>
      <c r="AG419" s="1417"/>
    </row>
    <row r="420" spans="1:33" ht="12.75" customHeight="1">
      <c r="A420" s="1412"/>
      <c r="B420" s="1412"/>
      <c r="C420" s="1412"/>
      <c r="D420" s="1412"/>
      <c r="E420" s="1412"/>
      <c r="F420" s="1413"/>
      <c r="G420" s="1413"/>
      <c r="H420" s="1414"/>
      <c r="I420" s="1414"/>
      <c r="J420" s="1367"/>
      <c r="K420" s="1413"/>
      <c r="L420" s="1413"/>
      <c r="M420" s="1413"/>
      <c r="N420" s="1413"/>
      <c r="O420" s="1415"/>
      <c r="P420" s="1415"/>
      <c r="Q420" s="1416"/>
      <c r="R420" s="1416"/>
      <c r="S420" s="1416"/>
      <c r="T420" s="1416"/>
      <c r="U420" s="1416"/>
      <c r="V420" s="1416"/>
      <c r="W420" s="1416"/>
      <c r="X420" s="1416"/>
      <c r="Y420" s="1416"/>
      <c r="Z420" s="1416"/>
      <c r="AA420" s="1416"/>
      <c r="AB420" s="1416"/>
      <c r="AC420" s="1416"/>
      <c r="AD420" s="1417"/>
      <c r="AE420" s="1417"/>
      <c r="AF420" s="1417"/>
      <c r="AG420" s="1417"/>
    </row>
    <row r="421" spans="1:33" ht="12.75" customHeight="1">
      <c r="A421" s="1412"/>
      <c r="B421" s="1412"/>
      <c r="C421" s="1412"/>
      <c r="D421" s="1412"/>
      <c r="E421" s="1412"/>
      <c r="F421" s="1413"/>
      <c r="G421" s="1413"/>
      <c r="H421" s="1414"/>
      <c r="I421" s="1414"/>
      <c r="J421" s="1367"/>
      <c r="K421" s="1413"/>
      <c r="L421" s="1413"/>
      <c r="M421" s="1413"/>
      <c r="N421" s="1413"/>
      <c r="O421" s="1415"/>
      <c r="P421" s="1415"/>
      <c r="Q421" s="1416"/>
      <c r="R421" s="1416"/>
      <c r="S421" s="1416"/>
      <c r="T421" s="1416"/>
      <c r="U421" s="1416"/>
      <c r="V421" s="1416"/>
      <c r="W421" s="1416"/>
      <c r="X421" s="1416"/>
      <c r="Y421" s="1416"/>
      <c r="Z421" s="1416"/>
      <c r="AA421" s="1416"/>
      <c r="AB421" s="1416"/>
      <c r="AC421" s="1416"/>
      <c r="AD421" s="1417"/>
      <c r="AE421" s="1417"/>
      <c r="AF421" s="1417"/>
      <c r="AG421" s="1417"/>
    </row>
    <row r="422" spans="1:33" ht="12.75" customHeight="1">
      <c r="A422" s="1412"/>
      <c r="B422" s="1412"/>
      <c r="C422" s="1412"/>
      <c r="D422" s="1412"/>
      <c r="E422" s="1412"/>
      <c r="F422" s="1413"/>
      <c r="G422" s="1413"/>
      <c r="H422" s="1414"/>
      <c r="I422" s="1414"/>
      <c r="J422" s="1367"/>
      <c r="K422" s="1413"/>
      <c r="L422" s="1413"/>
      <c r="M422" s="1413"/>
      <c r="N422" s="1413"/>
      <c r="O422" s="1415"/>
      <c r="P422" s="1415"/>
      <c r="Q422" s="1416"/>
      <c r="R422" s="1416"/>
      <c r="S422" s="1416"/>
      <c r="T422" s="1416"/>
      <c r="U422" s="1416"/>
      <c r="V422" s="1416"/>
      <c r="W422" s="1416"/>
      <c r="X422" s="1416"/>
      <c r="Y422" s="1416"/>
      <c r="Z422" s="1416"/>
      <c r="AA422" s="1416"/>
      <c r="AB422" s="1416"/>
      <c r="AC422" s="1416"/>
      <c r="AD422" s="1417"/>
      <c r="AE422" s="1417"/>
      <c r="AF422" s="1417"/>
      <c r="AG422" s="1417"/>
    </row>
    <row r="423" spans="1:33" ht="12.75" customHeight="1">
      <c r="A423" s="1412"/>
      <c r="B423" s="1412"/>
      <c r="C423" s="1412"/>
      <c r="D423" s="1412"/>
      <c r="E423" s="1412"/>
      <c r="F423" s="1413"/>
      <c r="G423" s="1413"/>
      <c r="H423" s="1414"/>
      <c r="I423" s="1414"/>
      <c r="J423" s="1367"/>
      <c r="K423" s="1413"/>
      <c r="L423" s="1413"/>
      <c r="M423" s="1413"/>
      <c r="N423" s="1413"/>
      <c r="O423" s="1415"/>
      <c r="P423" s="1415"/>
      <c r="Q423" s="1416"/>
      <c r="R423" s="1416"/>
      <c r="S423" s="1416"/>
      <c r="T423" s="1416"/>
      <c r="U423" s="1416"/>
      <c r="V423" s="1416"/>
      <c r="W423" s="1416"/>
      <c r="X423" s="1416"/>
      <c r="Y423" s="1416"/>
      <c r="Z423" s="1416"/>
      <c r="AA423" s="1416"/>
      <c r="AB423" s="1416"/>
      <c r="AC423" s="1416"/>
      <c r="AD423" s="1417"/>
      <c r="AE423" s="1417"/>
      <c r="AF423" s="1417"/>
      <c r="AG423" s="1417"/>
    </row>
    <row r="424" spans="1:33" ht="12.75" customHeight="1">
      <c r="A424" s="1412"/>
      <c r="B424" s="1412"/>
      <c r="C424" s="1412"/>
      <c r="D424" s="1412"/>
      <c r="E424" s="1412"/>
      <c r="F424" s="1413"/>
      <c r="G424" s="1413"/>
      <c r="H424" s="1414"/>
      <c r="I424" s="1414"/>
      <c r="J424" s="1367"/>
      <c r="K424" s="1413"/>
      <c r="L424" s="1413"/>
      <c r="M424" s="1413"/>
      <c r="N424" s="1413"/>
      <c r="O424" s="1415"/>
      <c r="P424" s="1415"/>
      <c r="Q424" s="1416"/>
      <c r="R424" s="1416"/>
      <c r="S424" s="1416"/>
      <c r="T424" s="1416"/>
      <c r="U424" s="1416"/>
      <c r="V424" s="1416"/>
      <c r="W424" s="1416"/>
      <c r="X424" s="1416"/>
      <c r="Y424" s="1416"/>
      <c r="Z424" s="1416"/>
      <c r="AA424" s="1416"/>
      <c r="AB424" s="1416"/>
      <c r="AC424" s="1416"/>
      <c r="AD424" s="1417"/>
      <c r="AE424" s="1417"/>
      <c r="AF424" s="1417"/>
      <c r="AG424" s="1417"/>
    </row>
    <row r="425" spans="1:33" ht="12.75" customHeight="1">
      <c r="A425" s="1412"/>
      <c r="B425" s="1412"/>
      <c r="C425" s="1412"/>
      <c r="D425" s="1412"/>
      <c r="E425" s="1412"/>
      <c r="F425" s="1413"/>
      <c r="G425" s="1413"/>
      <c r="H425" s="1414"/>
      <c r="I425" s="1414"/>
      <c r="J425" s="1367"/>
      <c r="K425" s="1413"/>
      <c r="L425" s="1413"/>
      <c r="M425" s="1413"/>
      <c r="N425" s="1413"/>
      <c r="O425" s="1415"/>
      <c r="P425" s="1415"/>
      <c r="Q425" s="1416"/>
      <c r="R425" s="1416"/>
      <c r="S425" s="1416"/>
      <c r="T425" s="1416"/>
      <c r="U425" s="1416"/>
      <c r="V425" s="1416"/>
      <c r="W425" s="1416"/>
      <c r="X425" s="1416"/>
      <c r="Y425" s="1416"/>
      <c r="Z425" s="1416"/>
      <c r="AA425" s="1416"/>
      <c r="AB425" s="1416"/>
      <c r="AC425" s="1416"/>
      <c r="AD425" s="1417"/>
      <c r="AE425" s="1417"/>
      <c r="AF425" s="1417"/>
      <c r="AG425" s="1417"/>
    </row>
    <row r="426" spans="1:33" ht="12.75" customHeight="1">
      <c r="A426" s="1412"/>
      <c r="B426" s="1412"/>
      <c r="C426" s="1412"/>
      <c r="D426" s="1412"/>
      <c r="E426" s="1412"/>
      <c r="F426" s="1413"/>
      <c r="G426" s="1413"/>
      <c r="H426" s="1414"/>
      <c r="I426" s="1414"/>
      <c r="J426" s="1367"/>
      <c r="K426" s="1413"/>
      <c r="L426" s="1413"/>
      <c r="M426" s="1413"/>
      <c r="N426" s="1413"/>
      <c r="O426" s="1415"/>
      <c r="P426" s="1415"/>
      <c r="Q426" s="1416"/>
      <c r="R426" s="1416"/>
      <c r="S426" s="1416"/>
      <c r="T426" s="1416"/>
      <c r="U426" s="1416"/>
      <c r="V426" s="1416"/>
      <c r="W426" s="1416"/>
      <c r="X426" s="1416"/>
      <c r="Y426" s="1416"/>
      <c r="Z426" s="1416"/>
      <c r="AA426" s="1416"/>
      <c r="AB426" s="1416"/>
      <c r="AC426" s="1416"/>
      <c r="AD426" s="1417"/>
      <c r="AE426" s="1417"/>
      <c r="AF426" s="1417"/>
      <c r="AG426" s="1417"/>
    </row>
    <row r="427" spans="1:33" ht="12.75" customHeight="1">
      <c r="A427" s="1412"/>
      <c r="B427" s="1412"/>
      <c r="C427" s="1412"/>
      <c r="D427" s="1412"/>
      <c r="E427" s="1412"/>
      <c r="F427" s="1413"/>
      <c r="G427" s="1413"/>
      <c r="H427" s="1414"/>
      <c r="I427" s="1414"/>
      <c r="J427" s="1367"/>
      <c r="K427" s="1413"/>
      <c r="L427" s="1413"/>
      <c r="M427" s="1413"/>
      <c r="N427" s="1413"/>
      <c r="O427" s="1415"/>
      <c r="P427" s="1415"/>
      <c r="Q427" s="1416"/>
      <c r="R427" s="1416"/>
      <c r="S427" s="1416"/>
      <c r="T427" s="1416"/>
      <c r="U427" s="1416"/>
      <c r="V427" s="1416"/>
      <c r="W427" s="1416"/>
      <c r="X427" s="1416"/>
      <c r="Y427" s="1416"/>
      <c r="Z427" s="1416"/>
      <c r="AA427" s="1416"/>
      <c r="AB427" s="1416"/>
      <c r="AC427" s="1416"/>
      <c r="AD427" s="1417"/>
      <c r="AE427" s="1417"/>
      <c r="AF427" s="1417"/>
      <c r="AG427" s="1417"/>
    </row>
    <row r="428" spans="1:33" ht="12.75" customHeight="1">
      <c r="A428" s="1412"/>
      <c r="B428" s="1412"/>
      <c r="C428" s="1412"/>
      <c r="D428" s="1412"/>
      <c r="E428" s="1412"/>
      <c r="F428" s="1413"/>
      <c r="G428" s="1413"/>
      <c r="H428" s="1414"/>
      <c r="I428" s="1414"/>
      <c r="J428" s="1367"/>
      <c r="K428" s="1413"/>
      <c r="L428" s="1413"/>
      <c r="M428" s="1413"/>
      <c r="N428" s="1413"/>
      <c r="O428" s="1415"/>
      <c r="P428" s="1415"/>
      <c r="Q428" s="1416"/>
      <c r="R428" s="1416"/>
      <c r="S428" s="1416"/>
      <c r="T428" s="1416"/>
      <c r="U428" s="1416"/>
      <c r="V428" s="1416"/>
      <c r="W428" s="1416"/>
      <c r="X428" s="1416"/>
      <c r="Y428" s="1416"/>
      <c r="Z428" s="1416"/>
      <c r="AA428" s="1416"/>
      <c r="AB428" s="1416"/>
      <c r="AC428" s="1416"/>
      <c r="AD428" s="1417"/>
      <c r="AE428" s="1417"/>
      <c r="AF428" s="1417"/>
      <c r="AG428" s="1417"/>
    </row>
    <row r="429" spans="1:33" ht="12.75" customHeight="1">
      <c r="A429" s="1412"/>
      <c r="B429" s="1412"/>
      <c r="C429" s="1412"/>
      <c r="D429" s="1412"/>
      <c r="E429" s="1412"/>
      <c r="F429" s="1413"/>
      <c r="G429" s="1413"/>
      <c r="H429" s="1414"/>
      <c r="I429" s="1414"/>
      <c r="J429" s="1367"/>
      <c r="K429" s="1413"/>
      <c r="L429" s="1413"/>
      <c r="M429" s="1413"/>
      <c r="N429" s="1413"/>
      <c r="O429" s="1415"/>
      <c r="P429" s="1415"/>
      <c r="Q429" s="1416"/>
      <c r="R429" s="1416"/>
      <c r="S429" s="1416"/>
      <c r="T429" s="1416"/>
      <c r="U429" s="1416"/>
      <c r="V429" s="1416"/>
      <c r="W429" s="1416"/>
      <c r="X429" s="1416"/>
      <c r="Y429" s="1416"/>
      <c r="Z429" s="1416"/>
      <c r="AA429" s="1416"/>
      <c r="AB429" s="1416"/>
      <c r="AC429" s="1416"/>
      <c r="AD429" s="1417"/>
      <c r="AE429" s="1417"/>
      <c r="AF429" s="1417"/>
      <c r="AG429" s="1417"/>
    </row>
    <row r="430" spans="1:33" ht="12.75" customHeight="1">
      <c r="A430" s="1412"/>
      <c r="B430" s="1412"/>
      <c r="C430" s="1412"/>
      <c r="D430" s="1412"/>
      <c r="E430" s="1412"/>
      <c r="F430" s="1413"/>
      <c r="G430" s="1413"/>
      <c r="H430" s="1414"/>
      <c r="I430" s="1414"/>
      <c r="J430" s="1367"/>
      <c r="K430" s="1413"/>
      <c r="L430" s="1413"/>
      <c r="M430" s="1413"/>
      <c r="N430" s="1413"/>
      <c r="O430" s="1415"/>
      <c r="P430" s="1415"/>
      <c r="Q430" s="1416"/>
      <c r="R430" s="1416"/>
      <c r="S430" s="1416"/>
      <c r="T430" s="1416"/>
      <c r="U430" s="1416"/>
      <c r="V430" s="1416"/>
      <c r="W430" s="1416"/>
      <c r="X430" s="1416"/>
      <c r="Y430" s="1416"/>
      <c r="Z430" s="1416"/>
      <c r="AA430" s="1416"/>
      <c r="AB430" s="1416"/>
      <c r="AC430" s="1416"/>
      <c r="AD430" s="1417"/>
      <c r="AE430" s="1417"/>
      <c r="AF430" s="1417"/>
      <c r="AG430" s="1417"/>
    </row>
    <row r="431" spans="1:33" ht="12.75" customHeight="1">
      <c r="A431" s="1412"/>
      <c r="B431" s="1412"/>
      <c r="C431" s="1412"/>
      <c r="D431" s="1412"/>
      <c r="E431" s="1412"/>
      <c r="F431" s="1413"/>
      <c r="G431" s="1413"/>
      <c r="H431" s="1414"/>
      <c r="I431" s="1414"/>
      <c r="J431" s="1367"/>
      <c r="K431" s="1413"/>
      <c r="L431" s="1413"/>
      <c r="M431" s="1413"/>
      <c r="N431" s="1413"/>
      <c r="O431" s="1415"/>
      <c r="P431" s="1415"/>
      <c r="Q431" s="1416"/>
      <c r="R431" s="1416"/>
      <c r="S431" s="1416"/>
      <c r="T431" s="1416"/>
      <c r="U431" s="1416"/>
      <c r="V431" s="1416"/>
      <c r="W431" s="1416"/>
      <c r="X431" s="1416"/>
      <c r="Y431" s="1416"/>
      <c r="Z431" s="1416"/>
      <c r="AA431" s="1416"/>
      <c r="AB431" s="1416"/>
      <c r="AC431" s="1416"/>
      <c r="AD431" s="1417"/>
      <c r="AE431" s="1417"/>
      <c r="AF431" s="1417"/>
      <c r="AG431" s="1417"/>
    </row>
    <row r="432" spans="1:33" ht="12.75" customHeight="1">
      <c r="A432" s="1412"/>
      <c r="B432" s="1412"/>
      <c r="C432" s="1412"/>
      <c r="D432" s="1412"/>
      <c r="E432" s="1412"/>
      <c r="F432" s="1413"/>
      <c r="G432" s="1413"/>
      <c r="H432" s="1414"/>
      <c r="I432" s="1414"/>
      <c r="J432" s="1367"/>
      <c r="K432" s="1413"/>
      <c r="L432" s="1413"/>
      <c r="M432" s="1413"/>
      <c r="N432" s="1413"/>
      <c r="O432" s="1415"/>
      <c r="P432" s="1415"/>
      <c r="Q432" s="1416"/>
      <c r="R432" s="1416"/>
      <c r="S432" s="1416"/>
      <c r="T432" s="1416"/>
      <c r="U432" s="1416"/>
      <c r="V432" s="1416"/>
      <c r="W432" s="1416"/>
      <c r="X432" s="1416"/>
      <c r="Y432" s="1416"/>
      <c r="Z432" s="1416"/>
      <c r="AA432" s="1416"/>
      <c r="AB432" s="1416"/>
      <c r="AC432" s="1416"/>
      <c r="AD432" s="1417"/>
      <c r="AE432" s="1417"/>
      <c r="AF432" s="1417"/>
      <c r="AG432" s="1417"/>
    </row>
    <row r="433" spans="1:33" ht="12.75" customHeight="1">
      <c r="A433" s="1412"/>
      <c r="B433" s="1412"/>
      <c r="C433" s="1412"/>
      <c r="D433" s="1412"/>
      <c r="E433" s="1412"/>
      <c r="F433" s="1413"/>
      <c r="G433" s="1413"/>
      <c r="H433" s="1414"/>
      <c r="I433" s="1414"/>
      <c r="J433" s="1367"/>
      <c r="K433" s="1413"/>
      <c r="L433" s="1413"/>
      <c r="M433" s="1413"/>
      <c r="N433" s="1413"/>
      <c r="O433" s="1415"/>
      <c r="P433" s="1415"/>
      <c r="Q433" s="1416"/>
      <c r="R433" s="1416"/>
      <c r="S433" s="1416"/>
      <c r="T433" s="1416"/>
      <c r="U433" s="1416"/>
      <c r="V433" s="1416"/>
      <c r="W433" s="1416"/>
      <c r="X433" s="1416"/>
      <c r="Y433" s="1416"/>
      <c r="Z433" s="1416"/>
      <c r="AA433" s="1416"/>
      <c r="AB433" s="1416"/>
      <c r="AC433" s="1416"/>
      <c r="AD433" s="1417"/>
      <c r="AE433" s="1417"/>
      <c r="AF433" s="1417"/>
      <c r="AG433" s="1417"/>
    </row>
    <row r="434" spans="1:33" ht="12.75" customHeight="1">
      <c r="A434" s="1412"/>
      <c r="B434" s="1412"/>
      <c r="C434" s="1412"/>
      <c r="D434" s="1412"/>
      <c r="E434" s="1412"/>
      <c r="F434" s="1413"/>
      <c r="G434" s="1413"/>
      <c r="H434" s="1414"/>
      <c r="I434" s="1414"/>
      <c r="J434" s="1367"/>
      <c r="K434" s="1413"/>
      <c r="L434" s="1413"/>
      <c r="M434" s="1413"/>
      <c r="N434" s="1413"/>
      <c r="O434" s="1415"/>
      <c r="P434" s="1415"/>
      <c r="Q434" s="1416"/>
      <c r="R434" s="1416"/>
      <c r="S434" s="1416"/>
      <c r="T434" s="1416"/>
      <c r="U434" s="1416"/>
      <c r="V434" s="1416"/>
      <c r="W434" s="1416"/>
      <c r="X434" s="1416"/>
      <c r="Y434" s="1416"/>
      <c r="Z434" s="1416"/>
      <c r="AA434" s="1416"/>
      <c r="AB434" s="1416"/>
      <c r="AC434" s="1416"/>
      <c r="AD434" s="1417"/>
      <c r="AE434" s="1417"/>
      <c r="AF434" s="1417"/>
      <c r="AG434" s="1417"/>
    </row>
    <row r="435" spans="1:33" ht="12.75" customHeight="1">
      <c r="A435" s="1412"/>
      <c r="B435" s="1412"/>
      <c r="C435" s="1412"/>
      <c r="D435" s="1412"/>
      <c r="E435" s="1412"/>
      <c r="F435" s="1413"/>
      <c r="G435" s="1413"/>
      <c r="H435" s="1414"/>
      <c r="I435" s="1414"/>
      <c r="J435" s="1367"/>
      <c r="K435" s="1413"/>
      <c r="L435" s="1413"/>
      <c r="M435" s="1413"/>
      <c r="N435" s="1413"/>
      <c r="O435" s="1415"/>
      <c r="P435" s="1415"/>
      <c r="Q435" s="1416"/>
      <c r="R435" s="1416"/>
      <c r="S435" s="1416"/>
      <c r="T435" s="1416"/>
      <c r="U435" s="1416"/>
      <c r="V435" s="1416"/>
      <c r="W435" s="1416"/>
      <c r="X435" s="1416"/>
      <c r="Y435" s="1416"/>
      <c r="Z435" s="1416"/>
      <c r="AA435" s="1416"/>
      <c r="AB435" s="1416"/>
      <c r="AC435" s="1416"/>
      <c r="AD435" s="1417"/>
      <c r="AE435" s="1417"/>
      <c r="AF435" s="1417"/>
      <c r="AG435" s="1417"/>
    </row>
    <row r="436" spans="1:33" ht="12.75" customHeight="1">
      <c r="A436" s="1412"/>
      <c r="B436" s="1412"/>
      <c r="C436" s="1412"/>
      <c r="D436" s="1412"/>
      <c r="E436" s="1412"/>
      <c r="F436" s="1413"/>
      <c r="G436" s="1413"/>
      <c r="H436" s="1414"/>
      <c r="I436" s="1414"/>
      <c r="J436" s="1367"/>
      <c r="K436" s="1413"/>
      <c r="L436" s="1413"/>
      <c r="M436" s="1413"/>
      <c r="N436" s="1413"/>
      <c r="O436" s="1415"/>
      <c r="P436" s="1415"/>
      <c r="Q436" s="1416"/>
      <c r="R436" s="1416"/>
      <c r="S436" s="1416"/>
      <c r="T436" s="1416"/>
      <c r="U436" s="1416"/>
      <c r="V436" s="1416"/>
      <c r="W436" s="1416"/>
      <c r="X436" s="1416"/>
      <c r="Y436" s="1416"/>
      <c r="Z436" s="1416"/>
      <c r="AA436" s="1416"/>
      <c r="AB436" s="1416"/>
      <c r="AC436" s="1416"/>
      <c r="AD436" s="1417"/>
      <c r="AE436" s="1417"/>
      <c r="AF436" s="1417"/>
      <c r="AG436" s="1417"/>
    </row>
    <row r="437" spans="1:33" ht="12.75" customHeight="1">
      <c r="A437" s="1412"/>
      <c r="B437" s="1412"/>
      <c r="C437" s="1412"/>
      <c r="D437" s="1412"/>
      <c r="E437" s="1412"/>
      <c r="F437" s="1413"/>
      <c r="G437" s="1413"/>
      <c r="H437" s="1414"/>
      <c r="I437" s="1414"/>
      <c r="J437" s="1367"/>
      <c r="K437" s="1413"/>
      <c r="L437" s="1413"/>
      <c r="M437" s="1413"/>
      <c r="N437" s="1413"/>
      <c r="O437" s="1415"/>
      <c r="P437" s="1415"/>
      <c r="Q437" s="1416"/>
      <c r="R437" s="1416"/>
      <c r="S437" s="1416"/>
      <c r="T437" s="1416"/>
      <c r="U437" s="1416"/>
      <c r="V437" s="1416"/>
      <c r="W437" s="1416"/>
      <c r="X437" s="1416"/>
      <c r="Y437" s="1416"/>
      <c r="Z437" s="1416"/>
      <c r="AA437" s="1416"/>
      <c r="AB437" s="1416"/>
      <c r="AC437" s="1416"/>
      <c r="AD437" s="1417"/>
      <c r="AE437" s="1417"/>
      <c r="AF437" s="1417"/>
      <c r="AG437" s="1417"/>
    </row>
    <row r="438" spans="1:33" ht="12.75" customHeight="1">
      <c r="A438" s="1412"/>
      <c r="B438" s="1412"/>
      <c r="C438" s="1412"/>
      <c r="D438" s="1412"/>
      <c r="E438" s="1412"/>
      <c r="F438" s="1413"/>
      <c r="G438" s="1413"/>
      <c r="H438" s="1414"/>
      <c r="I438" s="1414"/>
      <c r="J438" s="1367"/>
      <c r="K438" s="1413"/>
      <c r="L438" s="1413"/>
      <c r="M438" s="1413"/>
      <c r="N438" s="1413"/>
      <c r="O438" s="1415"/>
      <c r="P438" s="1415"/>
      <c r="Q438" s="1416"/>
      <c r="R438" s="1416"/>
      <c r="S438" s="1416"/>
      <c r="T438" s="1416"/>
      <c r="U438" s="1416"/>
      <c r="V438" s="1416"/>
      <c r="W438" s="1416"/>
      <c r="X438" s="1416"/>
      <c r="Y438" s="1416"/>
      <c r="Z438" s="1416"/>
      <c r="AA438" s="1416"/>
      <c r="AB438" s="1416"/>
      <c r="AC438" s="1416"/>
      <c r="AD438" s="1417"/>
      <c r="AE438" s="1417"/>
      <c r="AF438" s="1417"/>
      <c r="AG438" s="1417"/>
    </row>
    <row r="439" spans="1:33" ht="12.75" customHeight="1">
      <c r="A439" s="1412"/>
      <c r="B439" s="1412"/>
      <c r="C439" s="1412"/>
      <c r="D439" s="1412"/>
      <c r="E439" s="1412"/>
      <c r="F439" s="1413"/>
      <c r="G439" s="1413"/>
      <c r="H439" s="1414"/>
      <c r="I439" s="1414"/>
      <c r="J439" s="1367"/>
      <c r="K439" s="1413"/>
      <c r="L439" s="1413"/>
      <c r="M439" s="1413"/>
      <c r="N439" s="1413"/>
      <c r="O439" s="1415"/>
      <c r="P439" s="1415"/>
      <c r="Q439" s="1416"/>
      <c r="R439" s="1416"/>
      <c r="S439" s="1416"/>
      <c r="T439" s="1416"/>
      <c r="U439" s="1416"/>
      <c r="V439" s="1416"/>
      <c r="W439" s="1416"/>
      <c r="X439" s="1416"/>
      <c r="Y439" s="1416"/>
      <c r="Z439" s="1416"/>
      <c r="AA439" s="1416"/>
      <c r="AB439" s="1416"/>
      <c r="AC439" s="1416"/>
      <c r="AD439" s="1417"/>
      <c r="AE439" s="1417"/>
      <c r="AF439" s="1417"/>
      <c r="AG439" s="1417"/>
    </row>
    <row r="440" spans="1:33" ht="12.75" customHeight="1">
      <c r="A440" s="1412"/>
      <c r="B440" s="1412"/>
      <c r="C440" s="1412"/>
      <c r="D440" s="1412"/>
      <c r="E440" s="1412"/>
      <c r="F440" s="1413"/>
      <c r="G440" s="1413"/>
      <c r="H440" s="1414"/>
      <c r="I440" s="1414"/>
      <c r="J440" s="1367"/>
      <c r="K440" s="1413"/>
      <c r="L440" s="1413"/>
      <c r="M440" s="1413"/>
      <c r="N440" s="1413"/>
      <c r="O440" s="1415"/>
      <c r="P440" s="1415"/>
      <c r="Q440" s="1416"/>
      <c r="R440" s="1416"/>
      <c r="S440" s="1416"/>
      <c r="T440" s="1416"/>
      <c r="U440" s="1416"/>
      <c r="V440" s="1416"/>
      <c r="W440" s="1416"/>
      <c r="X440" s="1416"/>
      <c r="Y440" s="1416"/>
      <c r="Z440" s="1416"/>
      <c r="AA440" s="1416"/>
      <c r="AB440" s="1416"/>
      <c r="AC440" s="1416"/>
      <c r="AD440" s="1417"/>
      <c r="AE440" s="1417"/>
      <c r="AF440" s="1417"/>
      <c r="AG440" s="1417"/>
    </row>
    <row r="441" spans="1:33" ht="12.75" customHeight="1">
      <c r="A441" s="1412"/>
      <c r="B441" s="1412"/>
      <c r="C441" s="1412"/>
      <c r="D441" s="1412"/>
      <c r="E441" s="1412"/>
      <c r="F441" s="1413"/>
      <c r="G441" s="1413"/>
      <c r="H441" s="1414"/>
      <c r="I441" s="1414"/>
      <c r="J441" s="1367"/>
      <c r="K441" s="1413"/>
      <c r="L441" s="1413"/>
      <c r="M441" s="1413"/>
      <c r="N441" s="1413"/>
      <c r="O441" s="1415"/>
      <c r="P441" s="1415"/>
      <c r="Q441" s="1416"/>
      <c r="R441" s="1416"/>
      <c r="S441" s="1416"/>
      <c r="T441" s="1416"/>
      <c r="U441" s="1416"/>
      <c r="V441" s="1416"/>
      <c r="W441" s="1416"/>
      <c r="X441" s="1416"/>
      <c r="Y441" s="1416"/>
      <c r="Z441" s="1416"/>
      <c r="AA441" s="1416"/>
      <c r="AB441" s="1416"/>
      <c r="AC441" s="1416"/>
      <c r="AD441" s="1417"/>
      <c r="AE441" s="1417"/>
      <c r="AF441" s="1417"/>
      <c r="AG441" s="1417"/>
    </row>
    <row r="442" spans="1:33" ht="12.75" customHeight="1">
      <c r="A442" s="1412"/>
      <c r="B442" s="1412"/>
      <c r="C442" s="1412"/>
      <c r="D442" s="1412"/>
      <c r="E442" s="1412"/>
      <c r="F442" s="1413"/>
      <c r="G442" s="1413"/>
      <c r="H442" s="1414"/>
      <c r="I442" s="1414"/>
      <c r="J442" s="1367"/>
      <c r="K442" s="1413"/>
      <c r="L442" s="1413"/>
      <c r="M442" s="1413"/>
      <c r="N442" s="1413"/>
      <c r="O442" s="1415"/>
      <c r="P442" s="1415"/>
      <c r="Q442" s="1416"/>
      <c r="R442" s="1416"/>
      <c r="S442" s="1416"/>
      <c r="T442" s="1416"/>
      <c r="U442" s="1416"/>
      <c r="V442" s="1416"/>
      <c r="W442" s="1416"/>
      <c r="X442" s="1416"/>
      <c r="Y442" s="1416"/>
      <c r="Z442" s="1416"/>
      <c r="AA442" s="1416"/>
      <c r="AB442" s="1416"/>
      <c r="AC442" s="1416"/>
      <c r="AD442" s="1417"/>
      <c r="AE442" s="1417"/>
      <c r="AF442" s="1417"/>
      <c r="AG442" s="1417"/>
    </row>
    <row r="443" spans="1:33" ht="12.75" customHeight="1">
      <c r="A443" s="1412"/>
      <c r="B443" s="1412"/>
      <c r="C443" s="1412"/>
      <c r="D443" s="1412"/>
      <c r="E443" s="1412"/>
      <c r="F443" s="1413"/>
      <c r="G443" s="1413"/>
      <c r="H443" s="1414"/>
      <c r="I443" s="1414"/>
      <c r="J443" s="1367"/>
      <c r="K443" s="1413"/>
      <c r="L443" s="1413"/>
      <c r="M443" s="1413"/>
      <c r="N443" s="1413"/>
      <c r="O443" s="1415"/>
      <c r="P443" s="1415"/>
      <c r="Q443" s="1416"/>
      <c r="R443" s="1416"/>
      <c r="S443" s="1416"/>
      <c r="T443" s="1416"/>
      <c r="U443" s="1416"/>
      <c r="V443" s="1416"/>
      <c r="W443" s="1416"/>
      <c r="X443" s="1416"/>
      <c r="Y443" s="1416"/>
      <c r="Z443" s="1416"/>
      <c r="AA443" s="1416"/>
      <c r="AB443" s="1416"/>
      <c r="AC443" s="1416"/>
      <c r="AD443" s="1417"/>
      <c r="AE443" s="1417"/>
      <c r="AF443" s="1417"/>
      <c r="AG443" s="1417"/>
    </row>
    <row r="444" spans="1:33" ht="12.75" customHeight="1">
      <c r="A444" s="1412"/>
      <c r="B444" s="1412"/>
      <c r="C444" s="1412"/>
      <c r="D444" s="1412"/>
      <c r="E444" s="1412"/>
      <c r="F444" s="1413"/>
      <c r="G444" s="1413"/>
      <c r="H444" s="1414"/>
      <c r="I444" s="1414"/>
      <c r="J444" s="1367"/>
      <c r="K444" s="1413"/>
      <c r="L444" s="1413"/>
      <c r="M444" s="1413"/>
      <c r="N444" s="1413"/>
      <c r="O444" s="1415"/>
      <c r="P444" s="1415"/>
      <c r="Q444" s="1416"/>
      <c r="R444" s="1416"/>
      <c r="S444" s="1416"/>
      <c r="T444" s="1416"/>
      <c r="U444" s="1416"/>
      <c r="V444" s="1416"/>
      <c r="W444" s="1416"/>
      <c r="X444" s="1416"/>
      <c r="Y444" s="1416"/>
      <c r="Z444" s="1416"/>
      <c r="AA444" s="1416"/>
      <c r="AB444" s="1416"/>
      <c r="AC444" s="1416"/>
      <c r="AD444" s="1417"/>
      <c r="AE444" s="1417"/>
      <c r="AF444" s="1417"/>
      <c r="AG444" s="1417"/>
    </row>
    <row r="445" spans="1:33" ht="12.75" customHeight="1">
      <c r="A445" s="1412"/>
      <c r="B445" s="1412"/>
      <c r="C445" s="1412"/>
      <c r="D445" s="1412"/>
      <c r="E445" s="1412"/>
      <c r="F445" s="1413"/>
      <c r="G445" s="1413"/>
      <c r="H445" s="1414"/>
      <c r="I445" s="1414"/>
      <c r="J445" s="1367"/>
      <c r="K445" s="1413"/>
      <c r="L445" s="1413"/>
      <c r="M445" s="1413"/>
      <c r="N445" s="1413"/>
      <c r="O445" s="1415"/>
      <c r="P445" s="1415"/>
      <c r="Q445" s="1416"/>
      <c r="R445" s="1416"/>
      <c r="S445" s="1416"/>
      <c r="T445" s="1416"/>
      <c r="U445" s="1416"/>
      <c r="V445" s="1416"/>
      <c r="W445" s="1416"/>
      <c r="X445" s="1416"/>
      <c r="Y445" s="1416"/>
      <c r="Z445" s="1416"/>
      <c r="AA445" s="1416"/>
      <c r="AB445" s="1416"/>
      <c r="AC445" s="1416"/>
      <c r="AD445" s="1417"/>
      <c r="AE445" s="1417"/>
      <c r="AF445" s="1417"/>
      <c r="AG445" s="1417"/>
    </row>
    <row r="446" spans="1:33" ht="12.75" customHeight="1">
      <c r="A446" s="1412"/>
      <c r="B446" s="1412"/>
      <c r="C446" s="1412"/>
      <c r="D446" s="1412"/>
      <c r="E446" s="1412"/>
      <c r="F446" s="1413"/>
      <c r="G446" s="1413"/>
      <c r="H446" s="1414"/>
      <c r="I446" s="1414"/>
      <c r="J446" s="1367"/>
      <c r="K446" s="1413"/>
      <c r="L446" s="1413"/>
      <c r="M446" s="1413"/>
      <c r="N446" s="1413"/>
      <c r="O446" s="1415"/>
      <c r="P446" s="1415"/>
      <c r="Q446" s="1416"/>
      <c r="R446" s="1416"/>
      <c r="S446" s="1416"/>
      <c r="T446" s="1416"/>
      <c r="U446" s="1416"/>
      <c r="V446" s="1416"/>
      <c r="W446" s="1416"/>
      <c r="X446" s="1416"/>
      <c r="Y446" s="1416"/>
      <c r="Z446" s="1416"/>
      <c r="AA446" s="1416"/>
      <c r="AB446" s="1416"/>
      <c r="AC446" s="1416"/>
      <c r="AD446" s="1417"/>
      <c r="AE446" s="1417"/>
      <c r="AF446" s="1417"/>
      <c r="AG446" s="1417"/>
    </row>
    <row r="447" spans="1:33" ht="12.75" customHeight="1">
      <c r="A447" s="1412"/>
      <c r="B447" s="1412"/>
      <c r="C447" s="1412"/>
      <c r="D447" s="1412"/>
      <c r="E447" s="1412"/>
      <c r="F447" s="1413"/>
      <c r="G447" s="1413"/>
      <c r="H447" s="1414"/>
      <c r="I447" s="1414"/>
      <c r="J447" s="1367"/>
      <c r="K447" s="1413"/>
      <c r="L447" s="1413"/>
      <c r="M447" s="1413"/>
      <c r="N447" s="1413"/>
      <c r="O447" s="1415"/>
      <c r="P447" s="1415"/>
      <c r="Q447" s="1416"/>
      <c r="R447" s="1416"/>
      <c r="S447" s="1416"/>
      <c r="T447" s="1416"/>
      <c r="U447" s="1416"/>
      <c r="V447" s="1416"/>
      <c r="W447" s="1416"/>
      <c r="X447" s="1416"/>
      <c r="Y447" s="1416"/>
      <c r="Z447" s="1416"/>
      <c r="AA447" s="1416"/>
      <c r="AB447" s="1416"/>
      <c r="AC447" s="1416"/>
      <c r="AD447" s="1417"/>
      <c r="AE447" s="1417"/>
      <c r="AF447" s="1417"/>
      <c r="AG447" s="1417"/>
    </row>
    <row r="448" spans="1:33" ht="12.75" customHeight="1">
      <c r="A448" s="1412"/>
      <c r="B448" s="1412"/>
      <c r="C448" s="1412"/>
      <c r="D448" s="1412"/>
      <c r="E448" s="1412"/>
      <c r="F448" s="1413"/>
      <c r="G448" s="1413"/>
      <c r="H448" s="1414"/>
      <c r="I448" s="1414"/>
      <c r="J448" s="1367"/>
      <c r="K448" s="1413"/>
      <c r="L448" s="1413"/>
      <c r="M448" s="1413"/>
      <c r="N448" s="1413"/>
      <c r="O448" s="1415"/>
      <c r="P448" s="1415"/>
      <c r="Q448" s="1416"/>
      <c r="R448" s="1416"/>
      <c r="S448" s="1416"/>
      <c r="T448" s="1416"/>
      <c r="U448" s="1416"/>
      <c r="V448" s="1416"/>
      <c r="W448" s="1416"/>
      <c r="X448" s="1416"/>
      <c r="Y448" s="1416"/>
      <c r="Z448" s="1416"/>
      <c r="AA448" s="1416"/>
      <c r="AB448" s="1416"/>
      <c r="AC448" s="1416"/>
      <c r="AD448" s="1417"/>
      <c r="AE448" s="1417"/>
      <c r="AF448" s="1417"/>
      <c r="AG448" s="1417"/>
    </row>
    <row r="449" spans="1:33" ht="12.75" customHeight="1">
      <c r="A449" s="1412"/>
      <c r="B449" s="1412"/>
      <c r="C449" s="1412"/>
      <c r="D449" s="1412"/>
      <c r="E449" s="1412"/>
      <c r="F449" s="1413"/>
      <c r="G449" s="1413"/>
      <c r="H449" s="1414"/>
      <c r="I449" s="1414"/>
      <c r="J449" s="1367"/>
      <c r="K449" s="1413"/>
      <c r="L449" s="1413"/>
      <c r="M449" s="1413"/>
      <c r="N449" s="1413"/>
      <c r="O449" s="1415"/>
      <c r="P449" s="1415"/>
      <c r="Q449" s="1416"/>
      <c r="R449" s="1416"/>
      <c r="S449" s="1416"/>
      <c r="T449" s="1416"/>
      <c r="U449" s="1416"/>
      <c r="V449" s="1416"/>
      <c r="W449" s="1416"/>
      <c r="X449" s="1416"/>
      <c r="Y449" s="1416"/>
      <c r="Z449" s="1416"/>
      <c r="AA449" s="1416"/>
      <c r="AB449" s="1416"/>
      <c r="AC449" s="1416"/>
      <c r="AD449" s="1417"/>
      <c r="AE449" s="1417"/>
      <c r="AF449" s="1417"/>
      <c r="AG449" s="1417"/>
    </row>
    <row r="450" spans="1:33" ht="12.75" customHeight="1">
      <c r="A450" s="1412"/>
      <c r="B450" s="1412"/>
      <c r="C450" s="1412"/>
      <c r="D450" s="1412"/>
      <c r="E450" s="1412"/>
      <c r="F450" s="1413"/>
      <c r="G450" s="1413"/>
      <c r="H450" s="1414"/>
      <c r="I450" s="1414"/>
      <c r="J450" s="1367"/>
      <c r="K450" s="1413"/>
      <c r="L450" s="1413"/>
      <c r="M450" s="1413"/>
      <c r="N450" s="1413"/>
      <c r="O450" s="1415"/>
      <c r="P450" s="1415"/>
      <c r="Q450" s="1416"/>
      <c r="R450" s="1416"/>
      <c r="S450" s="1416"/>
      <c r="T450" s="1416"/>
      <c r="U450" s="1416"/>
      <c r="V450" s="1416"/>
      <c r="W450" s="1416"/>
      <c r="X450" s="1416"/>
      <c r="Y450" s="1416"/>
      <c r="Z450" s="1416"/>
      <c r="AA450" s="1416"/>
      <c r="AB450" s="1416"/>
      <c r="AC450" s="1416"/>
      <c r="AD450" s="1417"/>
      <c r="AE450" s="1417"/>
      <c r="AF450" s="1417"/>
      <c r="AG450" s="1417"/>
    </row>
    <row r="451" spans="1:33" ht="12.75" customHeight="1">
      <c r="A451" s="1412"/>
      <c r="B451" s="1412"/>
      <c r="C451" s="1412"/>
      <c r="D451" s="1412"/>
      <c r="E451" s="1412"/>
      <c r="F451" s="1413"/>
      <c r="G451" s="1413"/>
      <c r="H451" s="1414"/>
      <c r="I451" s="1414"/>
      <c r="J451" s="1367"/>
      <c r="K451" s="1413"/>
      <c r="L451" s="1413"/>
      <c r="M451" s="1413"/>
      <c r="N451" s="1413"/>
      <c r="O451" s="1415"/>
      <c r="P451" s="1415"/>
      <c r="Q451" s="1416"/>
      <c r="R451" s="1416"/>
      <c r="S451" s="1416"/>
      <c r="T451" s="1416"/>
      <c r="U451" s="1416"/>
      <c r="V451" s="1416"/>
      <c r="W451" s="1416"/>
      <c r="X451" s="1416"/>
      <c r="Y451" s="1416"/>
      <c r="Z451" s="1416"/>
      <c r="AA451" s="1416"/>
      <c r="AB451" s="1416"/>
      <c r="AC451" s="1416"/>
      <c r="AD451" s="1417"/>
      <c r="AE451" s="1417"/>
      <c r="AF451" s="1417"/>
      <c r="AG451" s="1417"/>
    </row>
    <row r="452" spans="1:33" ht="12.75" customHeight="1">
      <c r="A452" s="1412"/>
      <c r="B452" s="1412"/>
      <c r="C452" s="1412"/>
      <c r="D452" s="1412"/>
      <c r="E452" s="1412"/>
      <c r="F452" s="1413"/>
      <c r="G452" s="1413"/>
      <c r="H452" s="1414"/>
      <c r="I452" s="1414"/>
      <c r="J452" s="1367"/>
      <c r="K452" s="1413"/>
      <c r="L452" s="1413"/>
      <c r="M452" s="1413"/>
      <c r="N452" s="1413"/>
      <c r="O452" s="1415"/>
      <c r="P452" s="1415"/>
      <c r="Q452" s="1416"/>
      <c r="R452" s="1416"/>
      <c r="S452" s="1416"/>
      <c r="T452" s="1416"/>
      <c r="U452" s="1416"/>
      <c r="V452" s="1416"/>
      <c r="W452" s="1416"/>
      <c r="X452" s="1416"/>
      <c r="Y452" s="1416"/>
      <c r="Z452" s="1416"/>
      <c r="AA452" s="1416"/>
      <c r="AB452" s="1416"/>
      <c r="AC452" s="1416"/>
      <c r="AD452" s="1417"/>
      <c r="AE452" s="1417"/>
      <c r="AF452" s="1417"/>
      <c r="AG452" s="1417"/>
    </row>
    <row r="453" spans="1:33" ht="12.75" customHeight="1">
      <c r="A453" s="1412"/>
      <c r="B453" s="1412"/>
      <c r="C453" s="1412"/>
      <c r="D453" s="1412"/>
      <c r="E453" s="1412"/>
      <c r="F453" s="1413"/>
      <c r="G453" s="1413"/>
      <c r="H453" s="1414"/>
      <c r="I453" s="1414"/>
      <c r="J453" s="1367"/>
      <c r="K453" s="1413"/>
      <c r="L453" s="1413"/>
      <c r="M453" s="1413"/>
      <c r="N453" s="1413"/>
      <c r="O453" s="1415"/>
      <c r="P453" s="1415"/>
      <c r="Q453" s="1416"/>
      <c r="R453" s="1416"/>
      <c r="S453" s="1416"/>
      <c r="T453" s="1416"/>
      <c r="U453" s="1416"/>
      <c r="V453" s="1416"/>
      <c r="W453" s="1416"/>
      <c r="X453" s="1416"/>
      <c r="Y453" s="1416"/>
      <c r="Z453" s="1416"/>
      <c r="AA453" s="1416"/>
      <c r="AB453" s="1416"/>
      <c r="AC453" s="1416"/>
      <c r="AD453" s="1417"/>
      <c r="AE453" s="1417"/>
      <c r="AF453" s="1417"/>
      <c r="AG453" s="1417"/>
    </row>
    <row r="454" spans="1:33" ht="12.75" customHeight="1">
      <c r="A454" s="1412"/>
      <c r="B454" s="1412"/>
      <c r="C454" s="1412"/>
      <c r="D454" s="1412"/>
      <c r="E454" s="1412"/>
      <c r="F454" s="1413"/>
      <c r="G454" s="1413"/>
      <c r="H454" s="1414"/>
      <c r="I454" s="1414"/>
      <c r="J454" s="1367"/>
      <c r="K454" s="1413"/>
      <c r="L454" s="1413"/>
      <c r="M454" s="1413"/>
      <c r="N454" s="1413"/>
      <c r="O454" s="1415"/>
      <c r="P454" s="1415"/>
      <c r="Q454" s="1416"/>
      <c r="R454" s="1416"/>
      <c r="S454" s="1416"/>
      <c r="T454" s="1416"/>
      <c r="U454" s="1416"/>
      <c r="V454" s="1416"/>
      <c r="W454" s="1416"/>
      <c r="X454" s="1416"/>
      <c r="Y454" s="1416"/>
      <c r="Z454" s="1416"/>
      <c r="AA454" s="1416"/>
      <c r="AB454" s="1416"/>
      <c r="AC454" s="1416"/>
      <c r="AD454" s="1417"/>
      <c r="AE454" s="1417"/>
      <c r="AF454" s="1417"/>
      <c r="AG454" s="1417"/>
    </row>
    <row r="455" spans="1:33" ht="12.75" customHeight="1">
      <c r="A455" s="1412"/>
      <c r="B455" s="1412"/>
      <c r="C455" s="1412"/>
      <c r="D455" s="1412"/>
      <c r="E455" s="1412"/>
      <c r="F455" s="1413"/>
      <c r="G455" s="1413"/>
      <c r="H455" s="1414"/>
      <c r="I455" s="1414"/>
      <c r="J455" s="1367"/>
      <c r="K455" s="1413"/>
      <c r="L455" s="1413"/>
      <c r="M455" s="1413"/>
      <c r="N455" s="1413"/>
      <c r="O455" s="1415"/>
      <c r="P455" s="1415"/>
      <c r="Q455" s="1416"/>
      <c r="R455" s="1416"/>
      <c r="S455" s="1416"/>
      <c r="T455" s="1416"/>
      <c r="U455" s="1416"/>
      <c r="V455" s="1416"/>
      <c r="W455" s="1416"/>
      <c r="X455" s="1416"/>
      <c r="Y455" s="1416"/>
      <c r="Z455" s="1416"/>
      <c r="AA455" s="1416"/>
      <c r="AB455" s="1416"/>
      <c r="AC455" s="1416"/>
      <c r="AD455" s="1417"/>
      <c r="AE455" s="1417"/>
      <c r="AF455" s="1417"/>
      <c r="AG455" s="1417"/>
    </row>
    <row r="456" spans="1:33" ht="12.75" customHeight="1">
      <c r="A456" s="1412"/>
      <c r="B456" s="1412"/>
      <c r="C456" s="1412"/>
      <c r="D456" s="1412"/>
      <c r="E456" s="1412"/>
      <c r="F456" s="1413"/>
      <c r="G456" s="1413"/>
      <c r="H456" s="1414"/>
      <c r="I456" s="1414"/>
      <c r="J456" s="1367"/>
      <c r="K456" s="1413"/>
      <c r="L456" s="1413"/>
      <c r="M456" s="1413"/>
      <c r="N456" s="1413"/>
      <c r="O456" s="1415"/>
      <c r="P456" s="1415"/>
      <c r="Q456" s="1416"/>
      <c r="R456" s="1416"/>
      <c r="S456" s="1416"/>
      <c r="T456" s="1416"/>
      <c r="U456" s="1416"/>
      <c r="V456" s="1416"/>
      <c r="W456" s="1416"/>
      <c r="X456" s="1416"/>
      <c r="Y456" s="1416"/>
      <c r="Z456" s="1416"/>
      <c r="AA456" s="1416"/>
      <c r="AB456" s="1416"/>
      <c r="AC456" s="1416"/>
      <c r="AD456" s="1417"/>
      <c r="AE456" s="1417"/>
      <c r="AF456" s="1417"/>
      <c r="AG456" s="1417"/>
    </row>
    <row r="457" spans="1:33" ht="12.75" customHeight="1">
      <c r="A457" s="1412"/>
      <c r="B457" s="1412"/>
      <c r="C457" s="1412"/>
      <c r="D457" s="1412"/>
      <c r="E457" s="1412"/>
      <c r="F457" s="1413"/>
      <c r="G457" s="1413"/>
      <c r="H457" s="1414"/>
      <c r="I457" s="1414"/>
      <c r="J457" s="1367"/>
      <c r="K457" s="1413"/>
      <c r="L457" s="1413"/>
      <c r="M457" s="1413"/>
      <c r="N457" s="1413"/>
      <c r="O457" s="1415"/>
      <c r="P457" s="1415"/>
      <c r="Q457" s="1416"/>
      <c r="R457" s="1416"/>
      <c r="S457" s="1416"/>
      <c r="T457" s="1416"/>
      <c r="U457" s="1416"/>
      <c r="V457" s="1416"/>
      <c r="W457" s="1416"/>
      <c r="X457" s="1416"/>
      <c r="Y457" s="1416"/>
      <c r="Z457" s="1416"/>
      <c r="AA457" s="1416"/>
      <c r="AB457" s="1416"/>
      <c r="AC457" s="1416"/>
      <c r="AD457" s="1417"/>
      <c r="AE457" s="1417"/>
      <c r="AF457" s="1417"/>
      <c r="AG457" s="1417"/>
    </row>
    <row r="458" spans="1:33" ht="12.75" customHeight="1">
      <c r="A458" s="1412"/>
      <c r="B458" s="1412"/>
      <c r="C458" s="1412"/>
      <c r="D458" s="1412"/>
      <c r="E458" s="1412"/>
      <c r="F458" s="1413"/>
      <c r="G458" s="1413"/>
      <c r="H458" s="1414"/>
      <c r="I458" s="1414"/>
      <c r="J458" s="1367"/>
      <c r="K458" s="1413"/>
      <c r="L458" s="1413"/>
      <c r="M458" s="1413"/>
      <c r="N458" s="1413"/>
      <c r="O458" s="1415"/>
      <c r="P458" s="1415"/>
      <c r="Q458" s="1416"/>
      <c r="R458" s="1416"/>
      <c r="S458" s="1416"/>
      <c r="T458" s="1416"/>
      <c r="U458" s="1416"/>
      <c r="V458" s="1416"/>
      <c r="W458" s="1416"/>
      <c r="X458" s="1416"/>
      <c r="Y458" s="1416"/>
      <c r="Z458" s="1416"/>
      <c r="AA458" s="1416"/>
      <c r="AB458" s="1416"/>
      <c r="AC458" s="1416"/>
      <c r="AD458" s="1417"/>
      <c r="AE458" s="1417"/>
      <c r="AF458" s="1417"/>
      <c r="AG458" s="1417"/>
    </row>
    <row r="459" spans="1:33" ht="12.75" customHeight="1">
      <c r="A459" s="1412"/>
      <c r="B459" s="1412"/>
      <c r="C459" s="1412"/>
      <c r="D459" s="1412"/>
      <c r="E459" s="1412"/>
      <c r="F459" s="1413"/>
      <c r="G459" s="1413"/>
      <c r="H459" s="1414"/>
      <c r="I459" s="1414"/>
      <c r="J459" s="1367"/>
      <c r="K459" s="1413"/>
      <c r="L459" s="1413"/>
      <c r="M459" s="1413"/>
      <c r="N459" s="1413"/>
      <c r="O459" s="1415"/>
      <c r="P459" s="1415"/>
      <c r="Q459" s="1416"/>
      <c r="R459" s="1416"/>
      <c r="S459" s="1416"/>
      <c r="T459" s="1416"/>
      <c r="U459" s="1416"/>
      <c r="V459" s="1416"/>
      <c r="W459" s="1416"/>
      <c r="X459" s="1416"/>
      <c r="Y459" s="1416"/>
      <c r="Z459" s="1416"/>
      <c r="AA459" s="1416"/>
      <c r="AB459" s="1416"/>
      <c r="AC459" s="1416"/>
      <c r="AD459" s="1417"/>
      <c r="AE459" s="1417"/>
      <c r="AF459" s="1417"/>
      <c r="AG459" s="1417"/>
    </row>
    <row r="460" spans="1:33" ht="12.75" customHeight="1">
      <c r="A460" s="1412"/>
      <c r="B460" s="1412"/>
      <c r="C460" s="1412"/>
      <c r="D460" s="1412"/>
      <c r="E460" s="1412"/>
      <c r="F460" s="1413"/>
      <c r="G460" s="1413"/>
      <c r="H460" s="1414"/>
      <c r="I460" s="1414"/>
      <c r="J460" s="1367"/>
      <c r="K460" s="1413"/>
      <c r="L460" s="1413"/>
      <c r="M460" s="1413"/>
      <c r="N460" s="1413"/>
      <c r="O460" s="1415"/>
      <c r="P460" s="1415"/>
      <c r="Q460" s="1416"/>
      <c r="R460" s="1416"/>
      <c r="S460" s="1416"/>
      <c r="T460" s="1416"/>
      <c r="U460" s="1416"/>
      <c r="V460" s="1416"/>
      <c r="W460" s="1416"/>
      <c r="X460" s="1416"/>
      <c r="Y460" s="1416"/>
      <c r="Z460" s="1416"/>
      <c r="AA460" s="1416"/>
      <c r="AB460" s="1416"/>
      <c r="AC460" s="1416"/>
      <c r="AD460" s="1417"/>
      <c r="AE460" s="1417"/>
      <c r="AF460" s="1417"/>
      <c r="AG460" s="1417"/>
    </row>
    <row r="461" spans="1:33" ht="12.75" customHeight="1">
      <c r="A461" s="1412"/>
      <c r="B461" s="1412"/>
      <c r="C461" s="1412"/>
      <c r="D461" s="1412"/>
      <c r="E461" s="1412"/>
      <c r="F461" s="1413"/>
      <c r="G461" s="1413"/>
      <c r="H461" s="1414"/>
      <c r="I461" s="1414"/>
      <c r="J461" s="1367"/>
      <c r="K461" s="1413"/>
      <c r="L461" s="1413"/>
      <c r="M461" s="1413"/>
      <c r="N461" s="1413"/>
      <c r="O461" s="1415"/>
      <c r="P461" s="1415"/>
      <c r="Q461" s="1416"/>
      <c r="R461" s="1416"/>
      <c r="S461" s="1416"/>
      <c r="T461" s="1416"/>
      <c r="U461" s="1416"/>
      <c r="V461" s="1416"/>
      <c r="W461" s="1416"/>
      <c r="X461" s="1416"/>
      <c r="Y461" s="1416"/>
      <c r="Z461" s="1416"/>
      <c r="AA461" s="1416"/>
      <c r="AB461" s="1416"/>
      <c r="AC461" s="1416"/>
      <c r="AD461" s="1417"/>
      <c r="AE461" s="1417"/>
      <c r="AF461" s="1417"/>
      <c r="AG461" s="1417"/>
    </row>
    <row r="462" spans="1:33" ht="12.75" customHeight="1">
      <c r="A462" s="1412"/>
      <c r="B462" s="1412"/>
      <c r="C462" s="1412"/>
      <c r="D462" s="1412"/>
      <c r="E462" s="1412"/>
      <c r="F462" s="1413"/>
      <c r="G462" s="1413"/>
      <c r="H462" s="1414"/>
      <c r="I462" s="1414"/>
      <c r="J462" s="1367"/>
      <c r="K462" s="1413"/>
      <c r="L462" s="1413"/>
      <c r="M462" s="1413"/>
      <c r="N462" s="1413"/>
      <c r="O462" s="1415"/>
      <c r="P462" s="1415"/>
      <c r="Q462" s="1416"/>
      <c r="R462" s="1416"/>
      <c r="S462" s="1416"/>
      <c r="T462" s="1416"/>
      <c r="U462" s="1416"/>
      <c r="V462" s="1416"/>
      <c r="W462" s="1416"/>
      <c r="X462" s="1416"/>
      <c r="Y462" s="1416"/>
      <c r="Z462" s="1416"/>
      <c r="AA462" s="1416"/>
      <c r="AB462" s="1416"/>
      <c r="AC462" s="1416"/>
      <c r="AD462" s="1417"/>
      <c r="AE462" s="1417"/>
      <c r="AF462" s="1417"/>
      <c r="AG462" s="1417"/>
    </row>
    <row r="463" spans="1:33" ht="12.75" customHeight="1">
      <c r="A463" s="1412"/>
      <c r="B463" s="1412"/>
      <c r="C463" s="1412"/>
      <c r="D463" s="1412"/>
      <c r="E463" s="1412"/>
      <c r="F463" s="1413"/>
      <c r="G463" s="1413"/>
      <c r="H463" s="1414"/>
      <c r="I463" s="1414"/>
      <c r="J463" s="1367"/>
      <c r="K463" s="1413"/>
      <c r="L463" s="1413"/>
      <c r="M463" s="1413"/>
      <c r="N463" s="1413"/>
      <c r="O463" s="1415"/>
      <c r="P463" s="1415"/>
      <c r="Q463" s="1416"/>
      <c r="R463" s="1416"/>
      <c r="S463" s="1416"/>
      <c r="T463" s="1416"/>
      <c r="U463" s="1416"/>
      <c r="V463" s="1416"/>
      <c r="W463" s="1416"/>
      <c r="X463" s="1416"/>
      <c r="Y463" s="1416"/>
      <c r="Z463" s="1416"/>
      <c r="AA463" s="1416"/>
      <c r="AB463" s="1416"/>
      <c r="AC463" s="1416"/>
      <c r="AD463" s="1417"/>
      <c r="AE463" s="1417"/>
      <c r="AF463" s="1417"/>
      <c r="AG463" s="1417"/>
    </row>
    <row r="464" spans="1:33" ht="12.75" customHeight="1">
      <c r="A464" s="1412"/>
      <c r="B464" s="1412"/>
      <c r="C464" s="1412"/>
      <c r="D464" s="1412"/>
      <c r="E464" s="1412"/>
      <c r="F464" s="1413"/>
      <c r="G464" s="1413"/>
      <c r="H464" s="1414"/>
      <c r="I464" s="1414"/>
      <c r="J464" s="1367"/>
      <c r="K464" s="1413"/>
      <c r="L464" s="1413"/>
      <c r="M464" s="1413"/>
      <c r="N464" s="1413"/>
      <c r="O464" s="1415"/>
      <c r="P464" s="1415"/>
      <c r="Q464" s="1416"/>
      <c r="R464" s="1416"/>
      <c r="S464" s="1416"/>
      <c r="T464" s="1416"/>
      <c r="U464" s="1416"/>
      <c r="V464" s="1416"/>
      <c r="W464" s="1416"/>
      <c r="X464" s="1416"/>
      <c r="Y464" s="1416"/>
      <c r="Z464" s="1416"/>
      <c r="AA464" s="1416"/>
      <c r="AB464" s="1416"/>
      <c r="AC464" s="1416"/>
      <c r="AD464" s="1417"/>
      <c r="AE464" s="1417"/>
      <c r="AF464" s="1417"/>
      <c r="AG464" s="1417"/>
    </row>
    <row r="465" spans="1:33" ht="12.75" customHeight="1">
      <c r="A465" s="1412"/>
      <c r="B465" s="1412"/>
      <c r="C465" s="1412"/>
      <c r="D465" s="1412"/>
      <c r="E465" s="1412"/>
      <c r="F465" s="1413"/>
      <c r="G465" s="1413"/>
      <c r="H465" s="1414"/>
      <c r="I465" s="1414"/>
      <c r="J465" s="1367"/>
      <c r="K465" s="1413"/>
      <c r="L465" s="1413"/>
      <c r="M465" s="1413"/>
      <c r="N465" s="1413"/>
      <c r="O465" s="1415"/>
      <c r="P465" s="1415"/>
      <c r="Q465" s="1416"/>
      <c r="R465" s="1416"/>
      <c r="S465" s="1416"/>
      <c r="T465" s="1416"/>
      <c r="U465" s="1416"/>
      <c r="V465" s="1416"/>
      <c r="W465" s="1416"/>
      <c r="X465" s="1416"/>
      <c r="Y465" s="1416"/>
      <c r="Z465" s="1416"/>
      <c r="AA465" s="1416"/>
      <c r="AB465" s="1416"/>
      <c r="AC465" s="1416"/>
      <c r="AD465" s="1417"/>
      <c r="AE465" s="1417"/>
      <c r="AF465" s="1417"/>
      <c r="AG465" s="1417"/>
    </row>
    <row r="466" spans="1:33" ht="12.75" customHeight="1">
      <c r="A466" s="1412"/>
      <c r="B466" s="1412"/>
      <c r="C466" s="1412"/>
      <c r="D466" s="1412"/>
      <c r="E466" s="1412"/>
      <c r="F466" s="1413"/>
      <c r="G466" s="1413"/>
      <c r="H466" s="1414"/>
      <c r="I466" s="1414"/>
      <c r="J466" s="1367"/>
      <c r="K466" s="1413"/>
      <c r="L466" s="1413"/>
      <c r="M466" s="1413"/>
      <c r="N466" s="1413"/>
      <c r="O466" s="1415"/>
      <c r="P466" s="1415"/>
      <c r="Q466" s="1416"/>
      <c r="R466" s="1416"/>
      <c r="S466" s="1416"/>
      <c r="T466" s="1416"/>
      <c r="U466" s="1416"/>
      <c r="V466" s="1416"/>
      <c r="W466" s="1416"/>
      <c r="X466" s="1416"/>
      <c r="Y466" s="1416"/>
      <c r="Z466" s="1416"/>
      <c r="AA466" s="1416"/>
      <c r="AB466" s="1416"/>
      <c r="AC466" s="1416"/>
      <c r="AD466" s="1417"/>
      <c r="AE466" s="1417"/>
      <c r="AF466" s="1417"/>
      <c r="AG466" s="1417"/>
    </row>
    <row r="467" spans="1:33" ht="12.75" customHeight="1">
      <c r="A467" s="1412"/>
      <c r="B467" s="1412"/>
      <c r="C467" s="1412"/>
      <c r="D467" s="1412"/>
      <c r="E467" s="1412"/>
      <c r="F467" s="1413"/>
      <c r="G467" s="1413"/>
      <c r="H467" s="1414"/>
      <c r="I467" s="1414"/>
      <c r="J467" s="1367"/>
      <c r="K467" s="1413"/>
      <c r="L467" s="1413"/>
      <c r="M467" s="1413"/>
      <c r="N467" s="1413"/>
      <c r="O467" s="1415"/>
      <c r="P467" s="1415"/>
      <c r="Q467" s="1416"/>
      <c r="R467" s="1416"/>
      <c r="S467" s="1416"/>
      <c r="T467" s="1416"/>
      <c r="U467" s="1416"/>
      <c r="V467" s="1416"/>
      <c r="W467" s="1416"/>
      <c r="X467" s="1416"/>
      <c r="Y467" s="1416"/>
      <c r="Z467" s="1416"/>
      <c r="AA467" s="1416"/>
      <c r="AB467" s="1416"/>
      <c r="AC467" s="1416"/>
      <c r="AD467" s="1417"/>
      <c r="AE467" s="1417"/>
      <c r="AF467" s="1417"/>
      <c r="AG467" s="1417"/>
    </row>
    <row r="468" spans="1:33" ht="12.75" customHeight="1">
      <c r="A468" s="1417"/>
      <c r="B468" s="1417"/>
      <c r="C468" s="1417"/>
      <c r="D468" s="1417"/>
      <c r="E468" s="1417"/>
      <c r="F468" s="1417"/>
      <c r="G468" s="1417"/>
      <c r="H468" s="1418"/>
      <c r="I468" s="1418"/>
      <c r="J468" s="1370"/>
      <c r="K468" s="1419"/>
      <c r="L468" s="1417"/>
      <c r="M468" s="1417"/>
      <c r="N468" s="1417"/>
      <c r="O468" s="1417"/>
      <c r="P468" s="1417"/>
      <c r="Q468" s="1417"/>
      <c r="R468" s="1417"/>
      <c r="S468" s="1417"/>
      <c r="T468" s="1417"/>
      <c r="U468" s="1417"/>
      <c r="V468" s="1417"/>
      <c r="W468" s="1417"/>
      <c r="X468" s="1417"/>
      <c r="Y468" s="1417"/>
      <c r="Z468" s="1417"/>
      <c r="AA468" s="1417"/>
      <c r="AB468" s="1417"/>
      <c r="AC468" s="1417"/>
      <c r="AD468" s="1417"/>
      <c r="AE468" s="1417"/>
      <c r="AF468" s="1417"/>
      <c r="AG468" s="1417"/>
    </row>
    <row r="469" spans="1:33" ht="12.75" customHeight="1">
      <c r="A469" s="1417"/>
      <c r="B469" s="1417"/>
      <c r="C469" s="1417"/>
      <c r="D469" s="1417"/>
      <c r="E469" s="1417"/>
      <c r="F469" s="1417"/>
      <c r="G469" s="1417"/>
      <c r="H469" s="1418"/>
      <c r="I469" s="1418"/>
      <c r="J469" s="1370"/>
      <c r="K469" s="1419"/>
      <c r="L469" s="1417"/>
      <c r="M469" s="1417"/>
      <c r="N469" s="1417"/>
      <c r="O469" s="1417"/>
      <c r="P469" s="1417"/>
      <c r="Q469" s="1417"/>
      <c r="R469" s="1417"/>
      <c r="S469" s="1417"/>
      <c r="T469" s="1417"/>
      <c r="U469" s="1417"/>
      <c r="V469" s="1417"/>
      <c r="W469" s="1417"/>
      <c r="X469" s="1417"/>
      <c r="Y469" s="1417"/>
      <c r="Z469" s="1417"/>
      <c r="AA469" s="1417"/>
      <c r="AB469" s="1417"/>
      <c r="AC469" s="1417"/>
      <c r="AD469" s="1417"/>
      <c r="AE469" s="1417"/>
      <c r="AF469" s="1417"/>
      <c r="AG469" s="1417"/>
    </row>
    <row r="470" spans="1:33" ht="12.75" customHeight="1">
      <c r="A470" s="1417"/>
      <c r="B470" s="1417"/>
      <c r="C470" s="1417"/>
      <c r="D470" s="1417"/>
      <c r="E470" s="1417"/>
      <c r="F470" s="1417"/>
      <c r="G470" s="1417"/>
      <c r="H470" s="1418"/>
      <c r="I470" s="1418"/>
      <c r="J470" s="1370"/>
      <c r="K470" s="1419"/>
      <c r="L470" s="1417"/>
      <c r="M470" s="1417"/>
      <c r="N470" s="1417"/>
      <c r="O470" s="1417"/>
      <c r="P470" s="1417"/>
      <c r="Q470" s="1417"/>
      <c r="R470" s="1417"/>
      <c r="S470" s="1417"/>
      <c r="T470" s="1417"/>
      <c r="U470" s="1417"/>
      <c r="V470" s="1417"/>
      <c r="W470" s="1417"/>
      <c r="X470" s="1417"/>
      <c r="Y470" s="1417"/>
      <c r="Z470" s="1417"/>
      <c r="AA470" s="1417"/>
      <c r="AB470" s="1417"/>
      <c r="AC470" s="1417"/>
      <c r="AD470" s="1417"/>
      <c r="AE470" s="1417"/>
      <c r="AF470" s="1417"/>
      <c r="AG470" s="1417"/>
    </row>
    <row r="471" spans="1:33" ht="12.75" customHeight="1">
      <c r="A471" s="1417"/>
      <c r="B471" s="1417"/>
      <c r="C471" s="1417"/>
      <c r="D471" s="1417"/>
      <c r="E471" s="1417"/>
      <c r="F471" s="1417"/>
      <c r="G471" s="1417"/>
      <c r="H471" s="1418"/>
      <c r="I471" s="1418"/>
      <c r="J471" s="1370"/>
      <c r="K471" s="1419"/>
      <c r="L471" s="1417"/>
      <c r="M471" s="1417"/>
      <c r="N471" s="1417"/>
      <c r="O471" s="1417"/>
      <c r="P471" s="1417"/>
      <c r="Q471" s="1417"/>
      <c r="R471" s="1417"/>
      <c r="S471" s="1417"/>
      <c r="T471" s="1417"/>
      <c r="U471" s="1417"/>
      <c r="V471" s="1417"/>
      <c r="W471" s="1417"/>
      <c r="X471" s="1417"/>
      <c r="Y471" s="1417"/>
      <c r="Z471" s="1417"/>
      <c r="AA471" s="1417"/>
      <c r="AB471" s="1417"/>
      <c r="AC471" s="1417"/>
      <c r="AD471" s="1417"/>
      <c r="AE471" s="1417"/>
      <c r="AF471" s="1417"/>
      <c r="AG471" s="1417"/>
    </row>
    <row r="472" spans="1:33" ht="12.75" customHeight="1">
      <c r="A472" s="1417"/>
      <c r="B472" s="1417"/>
      <c r="C472" s="1417"/>
      <c r="D472" s="1417"/>
      <c r="E472" s="1417"/>
      <c r="F472" s="1417"/>
      <c r="G472" s="1417"/>
      <c r="H472" s="1418"/>
      <c r="I472" s="1418"/>
      <c r="J472" s="1370"/>
      <c r="K472" s="1419"/>
      <c r="L472" s="1417"/>
      <c r="M472" s="1417"/>
      <c r="N472" s="1417"/>
      <c r="O472" s="1417"/>
      <c r="P472" s="1417"/>
      <c r="Q472" s="1417"/>
      <c r="R472" s="1417"/>
      <c r="S472" s="1417"/>
      <c r="T472" s="1417"/>
      <c r="U472" s="1417"/>
      <c r="V472" s="1417"/>
      <c r="W472" s="1417"/>
      <c r="X472" s="1417"/>
      <c r="Y472" s="1417"/>
      <c r="Z472" s="1417"/>
      <c r="AA472" s="1417"/>
      <c r="AB472" s="1417"/>
      <c r="AC472" s="1417"/>
      <c r="AD472" s="1417"/>
      <c r="AE472" s="1417"/>
      <c r="AF472" s="1417"/>
      <c r="AG472" s="1417"/>
    </row>
    <row r="473" spans="1:33" ht="12.75" customHeight="1">
      <c r="A473" s="1417"/>
      <c r="B473" s="1417"/>
      <c r="C473" s="1417"/>
      <c r="D473" s="1417"/>
      <c r="E473" s="1417"/>
      <c r="F473" s="1417"/>
      <c r="G473" s="1417"/>
      <c r="H473" s="1418"/>
      <c r="I473" s="1418"/>
      <c r="J473" s="1370"/>
      <c r="K473" s="1419"/>
      <c r="L473" s="1417"/>
      <c r="M473" s="1417"/>
      <c r="N473" s="1417"/>
      <c r="O473" s="1417"/>
      <c r="P473" s="1417"/>
      <c r="Q473" s="1417"/>
      <c r="R473" s="1417"/>
      <c r="S473" s="1417"/>
      <c r="T473" s="1417"/>
      <c r="U473" s="1417"/>
      <c r="V473" s="1417"/>
      <c r="W473" s="1417"/>
      <c r="X473" s="1417"/>
      <c r="Y473" s="1417"/>
      <c r="Z473" s="1417"/>
      <c r="AA473" s="1417"/>
      <c r="AB473" s="1417"/>
      <c r="AC473" s="1417"/>
      <c r="AD473" s="1417"/>
      <c r="AE473" s="1417"/>
      <c r="AF473" s="1417"/>
      <c r="AG473" s="1417"/>
    </row>
    <row r="474" spans="1:33" ht="12.75" customHeight="1">
      <c r="A474" s="1417"/>
      <c r="B474" s="1417"/>
      <c r="C474" s="1417"/>
      <c r="D474" s="1417"/>
      <c r="E474" s="1417"/>
      <c r="F474" s="1417"/>
      <c r="G474" s="1417"/>
      <c r="H474" s="1418"/>
      <c r="I474" s="1418"/>
      <c r="J474" s="1370"/>
      <c r="K474" s="1419"/>
      <c r="L474" s="1417"/>
      <c r="M474" s="1417"/>
      <c r="N474" s="1417"/>
      <c r="O474" s="1417"/>
      <c r="P474" s="1417"/>
      <c r="Q474" s="1417"/>
      <c r="R474" s="1417"/>
      <c r="S474" s="1417"/>
      <c r="T474" s="1417"/>
      <c r="U474" s="1417"/>
      <c r="V474" s="1417"/>
      <c r="W474" s="1417"/>
      <c r="X474" s="1417"/>
      <c r="Y474" s="1417"/>
      <c r="Z474" s="1417"/>
      <c r="AA474" s="1417"/>
      <c r="AB474" s="1417"/>
      <c r="AC474" s="1417"/>
      <c r="AD474" s="1417"/>
      <c r="AE474" s="1417"/>
      <c r="AF474" s="1417"/>
      <c r="AG474" s="1417"/>
    </row>
    <row r="475" spans="1:33" ht="12.75" customHeight="1">
      <c r="A475" s="1417"/>
      <c r="B475" s="1417"/>
      <c r="C475" s="1417"/>
      <c r="D475" s="1417"/>
      <c r="E475" s="1417"/>
      <c r="F475" s="1417"/>
      <c r="G475" s="1417"/>
      <c r="H475" s="1418"/>
      <c r="I475" s="1418"/>
      <c r="J475" s="1370"/>
      <c r="K475" s="1419"/>
      <c r="L475" s="1417"/>
      <c r="M475" s="1417"/>
      <c r="N475" s="1417"/>
      <c r="O475" s="1417"/>
      <c r="P475" s="1417"/>
      <c r="Q475" s="1417"/>
      <c r="R475" s="1417"/>
      <c r="S475" s="1417"/>
      <c r="T475" s="1417"/>
      <c r="U475" s="1417"/>
      <c r="V475" s="1417"/>
      <c r="W475" s="1417"/>
      <c r="X475" s="1417"/>
      <c r="Y475" s="1417"/>
      <c r="Z475" s="1417"/>
      <c r="AA475" s="1417"/>
      <c r="AB475" s="1417"/>
      <c r="AC475" s="1417"/>
      <c r="AD475" s="1417"/>
      <c r="AE475" s="1417"/>
      <c r="AF475" s="1417"/>
      <c r="AG475" s="1417"/>
    </row>
    <row r="476" spans="1:33" ht="12.75" customHeight="1">
      <c r="A476" s="1417"/>
      <c r="B476" s="1417"/>
      <c r="C476" s="1417"/>
      <c r="D476" s="1417"/>
      <c r="E476" s="1417"/>
      <c r="F476" s="1417"/>
      <c r="G476" s="1417"/>
      <c r="H476" s="1418"/>
      <c r="I476" s="1418"/>
      <c r="J476" s="1370"/>
      <c r="K476" s="1419"/>
      <c r="L476" s="1417"/>
      <c r="M476" s="1417"/>
      <c r="N476" s="1417"/>
      <c r="O476" s="1417"/>
      <c r="P476" s="1417"/>
      <c r="Q476" s="1417"/>
      <c r="R476" s="1417"/>
      <c r="S476" s="1417"/>
      <c r="T476" s="1417"/>
      <c r="U476" s="1417"/>
      <c r="V476" s="1417"/>
      <c r="W476" s="1417"/>
      <c r="X476" s="1417"/>
      <c r="Y476" s="1417"/>
      <c r="Z476" s="1417"/>
      <c r="AA476" s="1417"/>
      <c r="AB476" s="1417"/>
      <c r="AC476" s="1417"/>
      <c r="AD476" s="1417"/>
      <c r="AE476" s="1417"/>
      <c r="AF476" s="1417"/>
      <c r="AG476" s="1417"/>
    </row>
    <row r="477" spans="1:33" ht="12.75" customHeight="1">
      <c r="A477" s="1417"/>
      <c r="B477" s="1417"/>
      <c r="C477" s="1417"/>
      <c r="D477" s="1417"/>
      <c r="E477" s="1417"/>
      <c r="F477" s="1417"/>
      <c r="G477" s="1417"/>
      <c r="H477" s="1418"/>
      <c r="I477" s="1418"/>
      <c r="J477" s="1370"/>
      <c r="K477" s="1419"/>
      <c r="L477" s="1417"/>
      <c r="M477" s="1417"/>
      <c r="N477" s="1417"/>
      <c r="O477" s="1417"/>
      <c r="P477" s="1417"/>
      <c r="Q477" s="1417"/>
      <c r="R477" s="1417"/>
      <c r="S477" s="1417"/>
      <c r="T477" s="1417"/>
      <c r="U477" s="1417"/>
      <c r="V477" s="1417"/>
      <c r="W477" s="1417"/>
      <c r="X477" s="1417"/>
      <c r="Y477" s="1417"/>
      <c r="Z477" s="1417"/>
      <c r="AA477" s="1417"/>
      <c r="AB477" s="1417"/>
      <c r="AC477" s="1417"/>
      <c r="AD477" s="1417"/>
      <c r="AE477" s="1417"/>
      <c r="AF477" s="1417"/>
      <c r="AG477" s="1417"/>
    </row>
    <row r="478" spans="1:33" ht="12.75" customHeight="1">
      <c r="A478" s="1417"/>
      <c r="B478" s="1417"/>
      <c r="C478" s="1417"/>
      <c r="D478" s="1417"/>
      <c r="E478" s="1417"/>
      <c r="F478" s="1417"/>
      <c r="G478" s="1417"/>
      <c r="H478" s="1418"/>
      <c r="I478" s="1418"/>
      <c r="J478" s="1370"/>
      <c r="K478" s="1419"/>
      <c r="L478" s="1417"/>
      <c r="M478" s="1417"/>
      <c r="N478" s="1417"/>
      <c r="O478" s="1417"/>
      <c r="P478" s="1417"/>
      <c r="Q478" s="1417"/>
      <c r="R478" s="1417"/>
      <c r="S478" s="1417"/>
      <c r="T478" s="1417"/>
      <c r="U478" s="1417"/>
      <c r="V478" s="1417"/>
      <c r="W478" s="1417"/>
      <c r="X478" s="1417"/>
      <c r="Y478" s="1417"/>
      <c r="Z478" s="1417"/>
      <c r="AA478" s="1417"/>
      <c r="AB478" s="1417"/>
      <c r="AC478" s="1417"/>
      <c r="AD478" s="1417"/>
      <c r="AE478" s="1417"/>
      <c r="AF478" s="1417"/>
      <c r="AG478" s="1417"/>
    </row>
    <row r="479" spans="1:33" ht="12.75" customHeight="1">
      <c r="A479" s="1417"/>
      <c r="B479" s="1417"/>
      <c r="C479" s="1417"/>
      <c r="D479" s="1417"/>
      <c r="E479" s="1417"/>
      <c r="F479" s="1417"/>
      <c r="G479" s="1417"/>
      <c r="H479" s="1418"/>
      <c r="I479" s="1418"/>
      <c r="J479" s="1370"/>
      <c r="K479" s="1419"/>
      <c r="L479" s="1417"/>
      <c r="M479" s="1417"/>
      <c r="N479" s="1417"/>
      <c r="O479" s="1417"/>
      <c r="P479" s="1417"/>
      <c r="Q479" s="1417"/>
      <c r="R479" s="1417"/>
      <c r="S479" s="1417"/>
      <c r="T479" s="1417"/>
      <c r="U479" s="1417"/>
      <c r="V479" s="1417"/>
      <c r="W479" s="1417"/>
      <c r="X479" s="1417"/>
      <c r="Y479" s="1417"/>
      <c r="Z479" s="1417"/>
      <c r="AA479" s="1417"/>
      <c r="AB479" s="1417"/>
      <c r="AC479" s="1417"/>
      <c r="AD479" s="1417"/>
      <c r="AE479" s="1417"/>
      <c r="AF479" s="1417"/>
      <c r="AG479" s="1417"/>
    </row>
    <row r="480" spans="1:33" ht="12.75" customHeight="1">
      <c r="A480" s="1417"/>
      <c r="B480" s="1417"/>
      <c r="C480" s="1417"/>
      <c r="D480" s="1417"/>
      <c r="E480" s="1417"/>
      <c r="F480" s="1417"/>
      <c r="G480" s="1417"/>
      <c r="H480" s="1418"/>
      <c r="I480" s="1418"/>
      <c r="J480" s="1370"/>
      <c r="K480" s="1419"/>
      <c r="L480" s="1417"/>
      <c r="M480" s="1417"/>
      <c r="N480" s="1417"/>
      <c r="O480" s="1417"/>
      <c r="P480" s="1417"/>
      <c r="Q480" s="1417"/>
      <c r="R480" s="1417"/>
      <c r="S480" s="1417"/>
      <c r="T480" s="1417"/>
      <c r="U480" s="1417"/>
      <c r="V480" s="1417"/>
      <c r="W480" s="1417"/>
      <c r="X480" s="1417"/>
      <c r="Y480" s="1417"/>
      <c r="Z480" s="1417"/>
      <c r="AA480" s="1417"/>
      <c r="AB480" s="1417"/>
      <c r="AC480" s="1417"/>
      <c r="AD480" s="1417"/>
      <c r="AE480" s="1417"/>
      <c r="AF480" s="1417"/>
      <c r="AG480" s="1417"/>
    </row>
    <row r="481" spans="1:33" ht="12.75" customHeight="1">
      <c r="A481" s="1417"/>
      <c r="B481" s="1417"/>
      <c r="C481" s="1417"/>
      <c r="D481" s="1417"/>
      <c r="E481" s="1417"/>
      <c r="F481" s="1417"/>
      <c r="G481" s="1417"/>
      <c r="H481" s="1418"/>
      <c r="I481" s="1418"/>
      <c r="J481" s="1370"/>
      <c r="K481" s="1419"/>
      <c r="L481" s="1417"/>
      <c r="M481" s="1417"/>
      <c r="N481" s="1417"/>
      <c r="O481" s="1417"/>
      <c r="P481" s="1417"/>
      <c r="Q481" s="1417"/>
      <c r="R481" s="1417"/>
      <c r="S481" s="1417"/>
      <c r="T481" s="1417"/>
      <c r="U481" s="1417"/>
      <c r="V481" s="1417"/>
      <c r="W481" s="1417"/>
      <c r="X481" s="1417"/>
      <c r="Y481" s="1417"/>
      <c r="Z481" s="1417"/>
      <c r="AA481" s="1417"/>
      <c r="AB481" s="1417"/>
      <c r="AC481" s="1417"/>
      <c r="AD481" s="1417"/>
      <c r="AE481" s="1417"/>
      <c r="AF481" s="1417"/>
      <c r="AG481" s="1417"/>
    </row>
    <row r="482" spans="1:33" ht="12.75" customHeight="1">
      <c r="A482" s="1417"/>
      <c r="B482" s="1417"/>
      <c r="C482" s="1417"/>
      <c r="D482" s="1417"/>
      <c r="E482" s="1417"/>
      <c r="F482" s="1417"/>
      <c r="G482" s="1417"/>
      <c r="H482" s="1418"/>
      <c r="I482" s="1418"/>
      <c r="J482" s="1370"/>
      <c r="K482" s="1419"/>
      <c r="L482" s="1417"/>
      <c r="M482" s="1417"/>
      <c r="N482" s="1417"/>
      <c r="O482" s="1417"/>
      <c r="P482" s="1417"/>
      <c r="Q482" s="1417"/>
      <c r="R482" s="1417"/>
      <c r="S482" s="1417"/>
      <c r="T482" s="1417"/>
      <c r="U482" s="1417"/>
      <c r="V482" s="1417"/>
      <c r="W482" s="1417"/>
      <c r="X482" s="1417"/>
      <c r="Y482" s="1417"/>
      <c r="Z482" s="1417"/>
      <c r="AA482" s="1417"/>
      <c r="AB482" s="1417"/>
      <c r="AC482" s="1417"/>
      <c r="AD482" s="1417"/>
      <c r="AE482" s="1417"/>
      <c r="AF482" s="1417"/>
      <c r="AG482" s="1417"/>
    </row>
    <row r="483" spans="1:33" ht="12.75" customHeight="1">
      <c r="A483" s="1417"/>
      <c r="B483" s="1417"/>
      <c r="C483" s="1417"/>
      <c r="D483" s="1417"/>
      <c r="E483" s="1417"/>
      <c r="F483" s="1417"/>
      <c r="G483" s="1417"/>
      <c r="H483" s="1418"/>
      <c r="I483" s="1418"/>
      <c r="J483" s="1370"/>
      <c r="K483" s="1419"/>
      <c r="L483" s="1417"/>
      <c r="M483" s="1417"/>
      <c r="N483" s="1417"/>
      <c r="O483" s="1417"/>
      <c r="P483" s="1417"/>
      <c r="Q483" s="1417"/>
      <c r="R483" s="1417"/>
      <c r="S483" s="1417"/>
      <c r="T483" s="1417"/>
      <c r="U483" s="1417"/>
      <c r="V483" s="1417"/>
      <c r="W483" s="1417"/>
      <c r="X483" s="1417"/>
      <c r="Y483" s="1417"/>
      <c r="Z483" s="1417"/>
      <c r="AA483" s="1417"/>
      <c r="AB483" s="1417"/>
      <c r="AC483" s="1417"/>
      <c r="AD483" s="1417"/>
      <c r="AE483" s="1417"/>
      <c r="AF483" s="1417"/>
      <c r="AG483" s="1417"/>
    </row>
    <row r="484" spans="1:33" ht="12.75" customHeight="1">
      <c r="A484" s="1417"/>
      <c r="B484" s="1417"/>
      <c r="C484" s="1417"/>
      <c r="D484" s="1417"/>
      <c r="E484" s="1417"/>
      <c r="F484" s="1417"/>
      <c r="G484" s="1417"/>
      <c r="H484" s="1418"/>
      <c r="I484" s="1418"/>
      <c r="J484" s="1370"/>
      <c r="K484" s="1419"/>
      <c r="L484" s="1417"/>
      <c r="M484" s="1417"/>
      <c r="N484" s="1417"/>
      <c r="O484" s="1417"/>
      <c r="P484" s="1417"/>
      <c r="Q484" s="1417"/>
      <c r="R484" s="1417"/>
      <c r="S484" s="1417"/>
      <c r="T484" s="1417"/>
      <c r="U484" s="1417"/>
      <c r="V484" s="1417"/>
      <c r="W484" s="1417"/>
      <c r="X484" s="1417"/>
      <c r="Y484" s="1417"/>
      <c r="Z484" s="1417"/>
      <c r="AA484" s="1417"/>
      <c r="AB484" s="1417"/>
      <c r="AC484" s="1417"/>
      <c r="AD484" s="1417"/>
      <c r="AE484" s="1417"/>
      <c r="AF484" s="1417"/>
      <c r="AG484" s="1417"/>
    </row>
    <row r="485" spans="1:33" ht="12.75" customHeight="1">
      <c r="A485" s="1417"/>
      <c r="B485" s="1417"/>
      <c r="C485" s="1417"/>
      <c r="D485" s="1417"/>
      <c r="E485" s="1417"/>
      <c r="F485" s="1417"/>
      <c r="G485" s="1417"/>
      <c r="H485" s="1418"/>
      <c r="I485" s="1418"/>
      <c r="J485" s="1370"/>
      <c r="K485" s="1419"/>
      <c r="L485" s="1417"/>
      <c r="M485" s="1417"/>
      <c r="N485" s="1417"/>
      <c r="O485" s="1417"/>
      <c r="P485" s="1417"/>
      <c r="Q485" s="1417"/>
      <c r="R485" s="1417"/>
      <c r="S485" s="1417"/>
      <c r="T485" s="1417"/>
      <c r="U485" s="1417"/>
      <c r="V485" s="1417"/>
      <c r="W485" s="1417"/>
      <c r="X485" s="1417"/>
      <c r="Y485" s="1417"/>
      <c r="Z485" s="1417"/>
      <c r="AA485" s="1417"/>
      <c r="AB485" s="1417"/>
      <c r="AC485" s="1417"/>
      <c r="AD485" s="1417"/>
      <c r="AE485" s="1417"/>
      <c r="AF485" s="1417"/>
      <c r="AG485" s="1417"/>
    </row>
    <row r="486" spans="1:33" ht="12.75" customHeight="1">
      <c r="A486" s="1417"/>
      <c r="B486" s="1417"/>
      <c r="C486" s="1417"/>
      <c r="D486" s="1417"/>
      <c r="E486" s="1417"/>
      <c r="F486" s="1417"/>
      <c r="G486" s="1417"/>
      <c r="H486" s="1418"/>
      <c r="I486" s="1418"/>
      <c r="J486" s="1370"/>
      <c r="K486" s="1419"/>
      <c r="L486" s="1417"/>
      <c r="M486" s="1417"/>
      <c r="N486" s="1417"/>
      <c r="O486" s="1417"/>
      <c r="P486" s="1417"/>
      <c r="Q486" s="1417"/>
      <c r="R486" s="1417"/>
      <c r="S486" s="1417"/>
      <c r="T486" s="1417"/>
      <c r="U486" s="1417"/>
      <c r="V486" s="1417"/>
      <c r="W486" s="1417"/>
      <c r="X486" s="1417"/>
      <c r="Y486" s="1417"/>
      <c r="Z486" s="1417"/>
      <c r="AA486" s="1417"/>
      <c r="AB486" s="1417"/>
      <c r="AC486" s="1417"/>
      <c r="AD486" s="1417"/>
      <c r="AE486" s="1417"/>
      <c r="AF486" s="1417"/>
      <c r="AG486" s="1417"/>
    </row>
    <row r="487" spans="1:33" ht="12.75" customHeight="1">
      <c r="A487" s="1417"/>
      <c r="B487" s="1417"/>
      <c r="C487" s="1417"/>
      <c r="D487" s="1417"/>
      <c r="E487" s="1417"/>
      <c r="F487" s="1417"/>
      <c r="G487" s="1417"/>
      <c r="H487" s="1418"/>
      <c r="I487" s="1418"/>
      <c r="J487" s="1370"/>
      <c r="K487" s="1419"/>
      <c r="L487" s="1417"/>
      <c r="M487" s="1417"/>
      <c r="N487" s="1417"/>
      <c r="O487" s="1417"/>
      <c r="P487" s="1417"/>
      <c r="Q487" s="1417"/>
      <c r="R487" s="1417"/>
      <c r="S487" s="1417"/>
      <c r="T487" s="1417"/>
      <c r="U487" s="1417"/>
      <c r="V487" s="1417"/>
      <c r="W487" s="1417"/>
      <c r="X487" s="1417"/>
      <c r="Y487" s="1417"/>
      <c r="Z487" s="1417"/>
      <c r="AA487" s="1417"/>
      <c r="AB487" s="1417"/>
      <c r="AC487" s="1417"/>
      <c r="AD487" s="1417"/>
      <c r="AE487" s="1417"/>
      <c r="AF487" s="1417"/>
      <c r="AG487" s="1417"/>
    </row>
    <row r="488" spans="1:33" ht="12.75" customHeight="1">
      <c r="A488" s="1417"/>
      <c r="B488" s="1417"/>
      <c r="C488" s="1417"/>
      <c r="D488" s="1417"/>
      <c r="E488" s="1417"/>
      <c r="F488" s="1417"/>
      <c r="G488" s="1417"/>
      <c r="H488" s="1418"/>
      <c r="I488" s="1418"/>
      <c r="J488" s="1370"/>
      <c r="K488" s="1419"/>
      <c r="L488" s="1417"/>
      <c r="M488" s="1417"/>
      <c r="N488" s="1417"/>
      <c r="O488" s="1417"/>
      <c r="P488" s="1417"/>
      <c r="Q488" s="1417"/>
      <c r="R488" s="1417"/>
      <c r="S488" s="1417"/>
      <c r="T488" s="1417"/>
      <c r="U488" s="1417"/>
      <c r="V488" s="1417"/>
      <c r="W488" s="1417"/>
      <c r="X488" s="1417"/>
      <c r="Y488" s="1417"/>
      <c r="Z488" s="1417"/>
      <c r="AA488" s="1417"/>
      <c r="AB488" s="1417"/>
      <c r="AC488" s="1417"/>
      <c r="AD488" s="1417"/>
      <c r="AE488" s="1417"/>
      <c r="AF488" s="1417"/>
      <c r="AG488" s="1417"/>
    </row>
    <row r="489" spans="1:33" ht="12.75" customHeight="1">
      <c r="A489" s="1417"/>
      <c r="B489" s="1417"/>
      <c r="C489" s="1417"/>
      <c r="D489" s="1417"/>
      <c r="E489" s="1417"/>
      <c r="F489" s="1417"/>
      <c r="G489" s="1417"/>
      <c r="H489" s="1418"/>
      <c r="I489" s="1418"/>
      <c r="J489" s="1370"/>
      <c r="K489" s="1419"/>
      <c r="L489" s="1417"/>
      <c r="M489" s="1417"/>
      <c r="N489" s="1417"/>
      <c r="O489" s="1417"/>
      <c r="P489" s="1417"/>
      <c r="Q489" s="1417"/>
      <c r="R489" s="1417"/>
      <c r="S489" s="1417"/>
      <c r="T489" s="1417"/>
      <c r="U489" s="1417"/>
      <c r="V489" s="1417"/>
      <c r="W489" s="1417"/>
      <c r="X489" s="1417"/>
      <c r="Y489" s="1417"/>
      <c r="Z489" s="1417"/>
      <c r="AA489" s="1417"/>
      <c r="AB489" s="1417"/>
      <c r="AC489" s="1417"/>
      <c r="AD489" s="1417"/>
      <c r="AE489" s="1417"/>
      <c r="AF489" s="1417"/>
      <c r="AG489" s="1417"/>
    </row>
    <row r="490" spans="1:33" ht="12.75" customHeight="1">
      <c r="A490" s="1417"/>
      <c r="B490" s="1417"/>
      <c r="C490" s="1417"/>
      <c r="D490" s="1417"/>
      <c r="E490" s="1417"/>
      <c r="F490" s="1417"/>
      <c r="G490" s="1417"/>
      <c r="H490" s="1418"/>
      <c r="I490" s="1418"/>
      <c r="J490" s="1370"/>
      <c r="K490" s="1419"/>
      <c r="L490" s="1417"/>
      <c r="M490" s="1417"/>
      <c r="N490" s="1417"/>
      <c r="O490" s="1417"/>
      <c r="P490" s="1417"/>
      <c r="Q490" s="1417"/>
      <c r="R490" s="1417"/>
      <c r="S490" s="1417"/>
      <c r="T490" s="1417"/>
      <c r="U490" s="1417"/>
      <c r="V490" s="1417"/>
      <c r="W490" s="1417"/>
      <c r="X490" s="1417"/>
      <c r="Y490" s="1417"/>
      <c r="Z490" s="1417"/>
      <c r="AA490" s="1417"/>
      <c r="AB490" s="1417"/>
      <c r="AC490" s="1417"/>
      <c r="AD490" s="1417"/>
      <c r="AE490" s="1417"/>
      <c r="AF490" s="1417"/>
      <c r="AG490" s="1417"/>
    </row>
    <row r="491" spans="1:33" ht="12.75" customHeight="1">
      <c r="A491" s="1417"/>
      <c r="B491" s="1417"/>
      <c r="C491" s="1417"/>
      <c r="D491" s="1417"/>
      <c r="E491" s="1417"/>
      <c r="F491" s="1417"/>
      <c r="G491" s="1417"/>
      <c r="H491" s="1418"/>
      <c r="I491" s="1418"/>
      <c r="J491" s="1370"/>
      <c r="K491" s="1419"/>
      <c r="L491" s="1417"/>
      <c r="M491" s="1417"/>
      <c r="N491" s="1417"/>
      <c r="O491" s="1417"/>
      <c r="P491" s="1417"/>
      <c r="Q491" s="1417"/>
      <c r="R491" s="1417"/>
      <c r="S491" s="1417"/>
      <c r="T491" s="1417"/>
      <c r="U491" s="1417"/>
      <c r="V491" s="1417"/>
      <c r="W491" s="1417"/>
      <c r="X491" s="1417"/>
      <c r="Y491" s="1417"/>
      <c r="Z491" s="1417"/>
      <c r="AA491" s="1417"/>
      <c r="AB491" s="1417"/>
      <c r="AC491" s="1417"/>
      <c r="AD491" s="1417"/>
      <c r="AE491" s="1417"/>
      <c r="AF491" s="1417"/>
      <c r="AG491" s="1417"/>
    </row>
    <row r="492" spans="1:33" ht="12.75" customHeight="1">
      <c r="A492" s="1417"/>
      <c r="B492" s="1417"/>
      <c r="C492" s="1417"/>
      <c r="D492" s="1417"/>
      <c r="E492" s="1417"/>
      <c r="F492" s="1417"/>
      <c r="G492" s="1417"/>
      <c r="H492" s="1418"/>
      <c r="I492" s="1418"/>
      <c r="J492" s="1370"/>
      <c r="K492" s="1419"/>
      <c r="L492" s="1417"/>
      <c r="M492" s="1417"/>
      <c r="N492" s="1417"/>
      <c r="O492" s="1417"/>
      <c r="P492" s="1417"/>
      <c r="Q492" s="1417"/>
      <c r="R492" s="1417"/>
      <c r="S492" s="1417"/>
      <c r="T492" s="1417"/>
      <c r="U492" s="1417"/>
      <c r="V492" s="1417"/>
      <c r="W492" s="1417"/>
      <c r="X492" s="1417"/>
      <c r="Y492" s="1417"/>
      <c r="Z492" s="1417"/>
      <c r="AA492" s="1417"/>
      <c r="AB492" s="1417"/>
      <c r="AC492" s="1417"/>
      <c r="AD492" s="1417"/>
      <c r="AE492" s="1417"/>
      <c r="AF492" s="1417"/>
      <c r="AG492" s="1417"/>
    </row>
    <row r="493" spans="1:33" ht="12.75" customHeight="1">
      <c r="A493" s="1417"/>
      <c r="B493" s="1417"/>
      <c r="C493" s="1417"/>
      <c r="D493" s="1417"/>
      <c r="E493" s="1417"/>
      <c r="F493" s="1417"/>
      <c r="G493" s="1417"/>
      <c r="H493" s="1418"/>
      <c r="I493" s="1418"/>
      <c r="J493" s="1370"/>
      <c r="K493" s="1419"/>
      <c r="L493" s="1417"/>
      <c r="M493" s="1417"/>
      <c r="N493" s="1417"/>
      <c r="O493" s="1417"/>
      <c r="P493" s="1417"/>
      <c r="Q493" s="1417"/>
      <c r="R493" s="1417"/>
      <c r="S493" s="1417"/>
      <c r="T493" s="1417"/>
      <c r="U493" s="1417"/>
      <c r="V493" s="1417"/>
      <c r="W493" s="1417"/>
      <c r="X493" s="1417"/>
      <c r="Y493" s="1417"/>
      <c r="Z493" s="1417"/>
      <c r="AA493" s="1417"/>
      <c r="AB493" s="1417"/>
      <c r="AC493" s="1417"/>
      <c r="AD493" s="1417"/>
      <c r="AE493" s="1417"/>
      <c r="AF493" s="1417"/>
      <c r="AG493" s="1417"/>
    </row>
    <row r="494" spans="1:33" ht="12.75" customHeight="1">
      <c r="A494" s="1417"/>
      <c r="B494" s="1417"/>
      <c r="C494" s="1417"/>
      <c r="D494" s="1417"/>
      <c r="E494" s="1417"/>
      <c r="F494" s="1417"/>
      <c r="G494" s="1417"/>
      <c r="H494" s="1418"/>
      <c r="I494" s="1418"/>
      <c r="J494" s="1370"/>
      <c r="K494" s="1419"/>
      <c r="L494" s="1417"/>
      <c r="M494" s="1417"/>
      <c r="N494" s="1417"/>
      <c r="O494" s="1417"/>
      <c r="P494" s="1417"/>
      <c r="Q494" s="1417"/>
      <c r="R494" s="1417"/>
      <c r="S494" s="1417"/>
      <c r="T494" s="1417"/>
      <c r="U494" s="1417"/>
      <c r="V494" s="1417"/>
      <c r="W494" s="1417"/>
      <c r="X494" s="1417"/>
      <c r="Y494" s="1417"/>
      <c r="Z494" s="1417"/>
      <c r="AA494" s="1417"/>
      <c r="AB494" s="1417"/>
      <c r="AC494" s="1417"/>
      <c r="AD494" s="1417"/>
      <c r="AE494" s="1417"/>
      <c r="AF494" s="1417"/>
      <c r="AG494" s="1417"/>
    </row>
    <row r="495" spans="1:33" ht="12.75" customHeight="1">
      <c r="A495" s="1417"/>
      <c r="B495" s="1417"/>
      <c r="C495" s="1417"/>
      <c r="D495" s="1417"/>
      <c r="E495" s="1417"/>
      <c r="F495" s="1417"/>
      <c r="G495" s="1417"/>
      <c r="H495" s="1418"/>
      <c r="I495" s="1418"/>
      <c r="J495" s="1370"/>
      <c r="K495" s="1419"/>
      <c r="L495" s="1417"/>
      <c r="M495" s="1417"/>
      <c r="N495" s="1417"/>
      <c r="O495" s="1417"/>
      <c r="P495" s="1417"/>
      <c r="Q495" s="1417"/>
      <c r="R495" s="1417"/>
      <c r="S495" s="1417"/>
      <c r="T495" s="1417"/>
      <c r="U495" s="1417"/>
      <c r="V495" s="1417"/>
      <c r="W495" s="1417"/>
      <c r="X495" s="1417"/>
      <c r="Y495" s="1417"/>
      <c r="Z495" s="1417"/>
      <c r="AA495" s="1417"/>
      <c r="AB495" s="1417"/>
      <c r="AC495" s="1417"/>
      <c r="AD495" s="1417"/>
      <c r="AE495" s="1417"/>
      <c r="AF495" s="1417"/>
      <c r="AG495" s="1417"/>
    </row>
    <row r="496" spans="1:33" ht="12.75" customHeight="1">
      <c r="A496" s="1417"/>
      <c r="B496" s="1417"/>
      <c r="C496" s="1417"/>
      <c r="D496" s="1417"/>
      <c r="E496" s="1417"/>
      <c r="F496" s="1417"/>
      <c r="G496" s="1417"/>
      <c r="H496" s="1418"/>
      <c r="I496" s="1418"/>
      <c r="J496" s="1370"/>
      <c r="K496" s="1419"/>
      <c r="L496" s="1417"/>
      <c r="M496" s="1417"/>
      <c r="N496" s="1417"/>
      <c r="O496" s="1417"/>
      <c r="P496" s="1417"/>
      <c r="Q496" s="1417"/>
      <c r="R496" s="1417"/>
      <c r="S496" s="1417"/>
      <c r="T496" s="1417"/>
      <c r="U496" s="1417"/>
      <c r="V496" s="1417"/>
      <c r="W496" s="1417"/>
      <c r="X496" s="1417"/>
      <c r="Y496" s="1417"/>
      <c r="Z496" s="1417"/>
      <c r="AA496" s="1417"/>
      <c r="AB496" s="1417"/>
      <c r="AC496" s="1417"/>
      <c r="AD496" s="1417"/>
      <c r="AE496" s="1417"/>
      <c r="AF496" s="1417"/>
      <c r="AG496" s="1417"/>
    </row>
    <row r="497" spans="1:33" ht="12.75" customHeight="1">
      <c r="A497" s="1417"/>
      <c r="B497" s="1417"/>
      <c r="C497" s="1417"/>
      <c r="D497" s="1417"/>
      <c r="E497" s="1417"/>
      <c r="F497" s="1417"/>
      <c r="G497" s="1417"/>
      <c r="H497" s="1418"/>
      <c r="I497" s="1418"/>
      <c r="J497" s="1370"/>
      <c r="K497" s="1419"/>
      <c r="L497" s="1417"/>
      <c r="M497" s="1417"/>
      <c r="N497" s="1417"/>
      <c r="O497" s="1417"/>
      <c r="P497" s="1417"/>
      <c r="Q497" s="1417"/>
      <c r="R497" s="1417"/>
      <c r="S497" s="1417"/>
      <c r="T497" s="1417"/>
      <c r="U497" s="1417"/>
      <c r="V497" s="1417"/>
      <c r="W497" s="1417"/>
      <c r="X497" s="1417"/>
      <c r="Y497" s="1417"/>
      <c r="Z497" s="1417"/>
      <c r="AA497" s="1417"/>
      <c r="AB497" s="1417"/>
      <c r="AC497" s="1417"/>
      <c r="AD497" s="1417"/>
      <c r="AE497" s="1417"/>
      <c r="AF497" s="1417"/>
      <c r="AG497" s="1417"/>
    </row>
    <row r="498" spans="1:33" ht="12.75" customHeight="1">
      <c r="A498" s="1417"/>
      <c r="B498" s="1417"/>
      <c r="C498" s="1417"/>
      <c r="D498" s="1417"/>
      <c r="E498" s="1417"/>
      <c r="F498" s="1417"/>
      <c r="G498" s="1417"/>
      <c r="H498" s="1418"/>
      <c r="I498" s="1418"/>
      <c r="J498" s="1370"/>
      <c r="K498" s="1419"/>
      <c r="L498" s="1417"/>
      <c r="M498" s="1417"/>
      <c r="N498" s="1417"/>
      <c r="O498" s="1417"/>
      <c r="P498" s="1417"/>
      <c r="Q498" s="1417"/>
      <c r="R498" s="1417"/>
      <c r="S498" s="1417"/>
      <c r="T498" s="1417"/>
      <c r="U498" s="1417"/>
      <c r="V498" s="1417"/>
      <c r="W498" s="1417"/>
      <c r="X498" s="1417"/>
      <c r="Y498" s="1417"/>
      <c r="Z498" s="1417"/>
      <c r="AA498" s="1417"/>
      <c r="AB498" s="1417"/>
      <c r="AC498" s="1417"/>
      <c r="AD498" s="1417"/>
      <c r="AE498" s="1417"/>
      <c r="AF498" s="1417"/>
      <c r="AG498" s="1417"/>
    </row>
    <row r="499" spans="1:33" ht="12.75" customHeight="1">
      <c r="A499" s="1417"/>
      <c r="B499" s="1417"/>
      <c r="C499" s="1417"/>
      <c r="D499" s="1417"/>
      <c r="E499" s="1417"/>
      <c r="F499" s="1417"/>
      <c r="G499" s="1417"/>
      <c r="H499" s="1418"/>
      <c r="I499" s="1418"/>
      <c r="J499" s="1370"/>
      <c r="K499" s="1419"/>
      <c r="L499" s="1417"/>
      <c r="M499" s="1417"/>
      <c r="N499" s="1417"/>
      <c r="O499" s="1417"/>
      <c r="P499" s="1417"/>
      <c r="Q499" s="1417"/>
      <c r="R499" s="1417"/>
      <c r="S499" s="1417"/>
      <c r="T499" s="1417"/>
      <c r="U499" s="1417"/>
      <c r="V499" s="1417"/>
      <c r="W499" s="1417"/>
      <c r="X499" s="1417"/>
      <c r="Y499" s="1417"/>
      <c r="Z499" s="1417"/>
      <c r="AA499" s="1417"/>
      <c r="AB499" s="1417"/>
      <c r="AC499" s="1417"/>
      <c r="AD499" s="1417"/>
      <c r="AE499" s="1417"/>
      <c r="AF499" s="1417"/>
      <c r="AG499" s="1417"/>
    </row>
    <row r="500" spans="1:33" ht="12.75" customHeight="1">
      <c r="A500" s="1417"/>
      <c r="B500" s="1417"/>
      <c r="C500" s="1417"/>
      <c r="D500" s="1417"/>
      <c r="E500" s="1417"/>
      <c r="F500" s="1417"/>
      <c r="G500" s="1417"/>
      <c r="H500" s="1418"/>
      <c r="I500" s="1418"/>
      <c r="J500" s="1370"/>
      <c r="K500" s="1419"/>
      <c r="L500" s="1417"/>
      <c r="M500" s="1417"/>
      <c r="N500" s="1417"/>
      <c r="O500" s="1417"/>
      <c r="P500" s="1417"/>
      <c r="Q500" s="1417"/>
      <c r="R500" s="1417"/>
      <c r="S500" s="1417"/>
      <c r="T500" s="1417"/>
      <c r="U500" s="1417"/>
      <c r="V500" s="1417"/>
      <c r="W500" s="1417"/>
      <c r="X500" s="1417"/>
      <c r="Y500" s="1417"/>
      <c r="Z500" s="1417"/>
      <c r="AA500" s="1417"/>
      <c r="AB500" s="1417"/>
      <c r="AC500" s="1417"/>
      <c r="AD500" s="1417"/>
      <c r="AE500" s="1417"/>
      <c r="AF500" s="1417"/>
      <c r="AG500" s="1417"/>
    </row>
    <row r="501" spans="1:33" ht="12.75" customHeight="1">
      <c r="A501" s="1417"/>
      <c r="B501" s="1417"/>
      <c r="C501" s="1417"/>
      <c r="D501" s="1417"/>
      <c r="E501" s="1417"/>
      <c r="F501" s="1417"/>
      <c r="G501" s="1417"/>
      <c r="H501" s="1418"/>
      <c r="I501" s="1418"/>
      <c r="J501" s="1370"/>
      <c r="K501" s="1419"/>
      <c r="L501" s="1417"/>
      <c r="M501" s="1417"/>
      <c r="N501" s="1417"/>
      <c r="O501" s="1417"/>
      <c r="P501" s="1417"/>
      <c r="Q501" s="1417"/>
      <c r="R501" s="1417"/>
      <c r="S501" s="1417"/>
      <c r="T501" s="1417"/>
      <c r="U501" s="1417"/>
      <c r="V501" s="1417"/>
      <c r="W501" s="1417"/>
      <c r="X501" s="1417"/>
      <c r="Y501" s="1417"/>
      <c r="Z501" s="1417"/>
      <c r="AA501" s="1417"/>
      <c r="AB501" s="1417"/>
      <c r="AC501" s="1417"/>
      <c r="AD501" s="1417"/>
      <c r="AE501" s="1417"/>
      <c r="AF501" s="1417"/>
      <c r="AG501" s="1417"/>
    </row>
    <row r="502" spans="1:33" ht="12.75" customHeight="1">
      <c r="A502" s="1417"/>
      <c r="B502" s="1417"/>
      <c r="C502" s="1417"/>
      <c r="D502" s="1417"/>
      <c r="E502" s="1417"/>
      <c r="F502" s="1417"/>
      <c r="G502" s="1417"/>
      <c r="H502" s="1418"/>
      <c r="I502" s="1418"/>
      <c r="J502" s="1370"/>
      <c r="K502" s="1419"/>
      <c r="L502" s="1417"/>
      <c r="M502" s="1417"/>
      <c r="N502" s="1417"/>
      <c r="O502" s="1417"/>
      <c r="P502" s="1417"/>
      <c r="Q502" s="1417"/>
      <c r="R502" s="1417"/>
      <c r="S502" s="1417"/>
      <c r="T502" s="1417"/>
      <c r="U502" s="1417"/>
      <c r="V502" s="1417"/>
      <c r="W502" s="1417"/>
      <c r="X502" s="1417"/>
      <c r="Y502" s="1417"/>
      <c r="Z502" s="1417"/>
      <c r="AA502" s="1417"/>
      <c r="AB502" s="1417"/>
      <c r="AC502" s="1417"/>
      <c r="AD502" s="1417"/>
      <c r="AE502" s="1417"/>
      <c r="AF502" s="1417"/>
      <c r="AG502" s="1417"/>
    </row>
    <row r="503" spans="1:33" ht="12.75" customHeight="1">
      <c r="A503" s="1417"/>
      <c r="B503" s="1417"/>
      <c r="C503" s="1417"/>
      <c r="D503" s="1417"/>
      <c r="E503" s="1417"/>
      <c r="F503" s="1417"/>
      <c r="G503" s="1417"/>
      <c r="H503" s="1418"/>
      <c r="I503" s="1418"/>
      <c r="J503" s="1370"/>
      <c r="K503" s="1419"/>
      <c r="L503" s="1417"/>
      <c r="M503" s="1417"/>
      <c r="N503" s="1417"/>
      <c r="O503" s="1417"/>
      <c r="P503" s="1417"/>
      <c r="Q503" s="1417"/>
      <c r="R503" s="1417"/>
      <c r="S503" s="1417"/>
      <c r="T503" s="1417"/>
      <c r="U503" s="1417"/>
      <c r="V503" s="1417"/>
      <c r="W503" s="1417"/>
      <c r="X503" s="1417"/>
      <c r="Y503" s="1417"/>
      <c r="Z503" s="1417"/>
      <c r="AA503" s="1417"/>
      <c r="AB503" s="1417"/>
      <c r="AC503" s="1417"/>
      <c r="AD503" s="1417"/>
      <c r="AE503" s="1417"/>
      <c r="AF503" s="1417"/>
      <c r="AG503" s="1417"/>
    </row>
    <row r="504" spans="1:33" ht="12.75" customHeight="1">
      <c r="A504" s="1417"/>
      <c r="B504" s="1417"/>
      <c r="C504" s="1417"/>
      <c r="D504" s="1417"/>
      <c r="E504" s="1417"/>
      <c r="F504" s="1417"/>
      <c r="G504" s="1417"/>
      <c r="H504" s="1418"/>
      <c r="I504" s="1418"/>
      <c r="J504" s="1370"/>
      <c r="K504" s="1419"/>
      <c r="L504" s="1417"/>
      <c r="M504" s="1417"/>
      <c r="N504" s="1417"/>
      <c r="O504" s="1417"/>
      <c r="P504" s="1417"/>
      <c r="Q504" s="1417"/>
      <c r="R504" s="1417"/>
      <c r="S504" s="1417"/>
      <c r="T504" s="1417"/>
      <c r="U504" s="1417"/>
      <c r="V504" s="1417"/>
      <c r="W504" s="1417"/>
      <c r="X504" s="1417"/>
      <c r="Y504" s="1417"/>
      <c r="Z504" s="1417"/>
      <c r="AA504" s="1417"/>
      <c r="AB504" s="1417"/>
      <c r="AC504" s="1417"/>
      <c r="AD504" s="1417"/>
      <c r="AE504" s="1417"/>
      <c r="AF504" s="1417"/>
      <c r="AG504" s="1417"/>
    </row>
    <row r="505" spans="1:33" ht="12.75" customHeight="1">
      <c r="A505" s="1417"/>
      <c r="B505" s="1417"/>
      <c r="C505" s="1417"/>
      <c r="D505" s="1417"/>
      <c r="E505" s="1417"/>
      <c r="F505" s="1417"/>
      <c r="G505" s="1417"/>
      <c r="H505" s="1418"/>
      <c r="I505" s="1418"/>
      <c r="J505" s="1370"/>
      <c r="K505" s="1419"/>
      <c r="L505" s="1417"/>
      <c r="M505" s="1417"/>
      <c r="N505" s="1417"/>
      <c r="O505" s="1417"/>
      <c r="P505" s="1417"/>
      <c r="Q505" s="1417"/>
      <c r="R505" s="1417"/>
      <c r="S505" s="1417"/>
      <c r="T505" s="1417"/>
      <c r="U505" s="1417"/>
      <c r="V505" s="1417"/>
      <c r="W505" s="1417"/>
      <c r="X505" s="1417"/>
      <c r="Y505" s="1417"/>
      <c r="Z505" s="1417"/>
      <c r="AA505" s="1417"/>
      <c r="AB505" s="1417"/>
      <c r="AC505" s="1417"/>
      <c r="AD505" s="1417"/>
      <c r="AE505" s="1417"/>
      <c r="AF505" s="1417"/>
      <c r="AG505" s="1417"/>
    </row>
    <row r="506" spans="1:33" ht="12.75" customHeight="1">
      <c r="A506" s="1417"/>
      <c r="B506" s="1417"/>
      <c r="C506" s="1417"/>
      <c r="D506" s="1417"/>
      <c r="E506" s="1417"/>
      <c r="F506" s="1417"/>
      <c r="G506" s="1417"/>
      <c r="H506" s="1418"/>
      <c r="I506" s="1418"/>
      <c r="J506" s="1370"/>
      <c r="K506" s="1419"/>
      <c r="L506" s="1417"/>
      <c r="M506" s="1417"/>
      <c r="N506" s="1417"/>
      <c r="O506" s="1417"/>
      <c r="P506" s="1417"/>
      <c r="Q506" s="1417"/>
      <c r="R506" s="1417"/>
      <c r="S506" s="1417"/>
      <c r="T506" s="1417"/>
      <c r="U506" s="1417"/>
      <c r="V506" s="1417"/>
      <c r="W506" s="1417"/>
      <c r="X506" s="1417"/>
      <c r="Y506" s="1417"/>
      <c r="Z506" s="1417"/>
      <c r="AA506" s="1417"/>
      <c r="AB506" s="1417"/>
      <c r="AC506" s="1417"/>
      <c r="AD506" s="1417"/>
      <c r="AE506" s="1417"/>
      <c r="AF506" s="1417"/>
      <c r="AG506" s="1417"/>
    </row>
    <row r="507" spans="1:33" ht="12.75" customHeight="1">
      <c r="A507" s="1417"/>
      <c r="B507" s="1417"/>
      <c r="C507" s="1417"/>
      <c r="D507" s="1417"/>
      <c r="E507" s="1417"/>
      <c r="F507" s="1417"/>
      <c r="G507" s="1417"/>
      <c r="H507" s="1418"/>
      <c r="I507" s="1418"/>
      <c r="J507" s="1370"/>
      <c r="K507" s="1419"/>
      <c r="L507" s="1417"/>
      <c r="M507" s="1417"/>
      <c r="N507" s="1417"/>
      <c r="O507" s="1417"/>
      <c r="P507" s="1417"/>
      <c r="Q507" s="1417"/>
      <c r="R507" s="1417"/>
      <c r="S507" s="1417"/>
      <c r="T507" s="1417"/>
      <c r="U507" s="1417"/>
      <c r="V507" s="1417"/>
      <c r="W507" s="1417"/>
      <c r="X507" s="1417"/>
      <c r="Y507" s="1417"/>
      <c r="Z507" s="1417"/>
      <c r="AA507" s="1417"/>
      <c r="AB507" s="1417"/>
      <c r="AC507" s="1417"/>
      <c r="AD507" s="1417"/>
      <c r="AE507" s="1417"/>
      <c r="AF507" s="1417"/>
      <c r="AG507" s="1417"/>
    </row>
    <row r="508" spans="1:33" ht="12.75" customHeight="1">
      <c r="A508" s="1417"/>
      <c r="B508" s="1417"/>
      <c r="C508" s="1417"/>
      <c r="D508" s="1417"/>
      <c r="E508" s="1417"/>
      <c r="F508" s="1417"/>
      <c r="G508" s="1417"/>
      <c r="H508" s="1418"/>
      <c r="I508" s="1418"/>
      <c r="J508" s="1370"/>
      <c r="K508" s="1419"/>
      <c r="L508" s="1417"/>
      <c r="M508" s="1417"/>
      <c r="N508" s="1417"/>
      <c r="O508" s="1417"/>
      <c r="P508" s="1417"/>
      <c r="Q508" s="1417"/>
      <c r="R508" s="1417"/>
      <c r="S508" s="1417"/>
      <c r="T508" s="1417"/>
      <c r="U508" s="1417"/>
      <c r="V508" s="1417"/>
      <c r="W508" s="1417"/>
      <c r="X508" s="1417"/>
      <c r="Y508" s="1417"/>
      <c r="Z508" s="1417"/>
      <c r="AA508" s="1417"/>
      <c r="AB508" s="1417"/>
      <c r="AC508" s="1417"/>
      <c r="AD508" s="1417"/>
      <c r="AE508" s="1417"/>
      <c r="AF508" s="1417"/>
      <c r="AG508" s="1417"/>
    </row>
    <row r="509" spans="1:33" ht="12.75" customHeight="1">
      <c r="A509" s="1417"/>
      <c r="B509" s="1417"/>
      <c r="C509" s="1417"/>
      <c r="D509" s="1417"/>
      <c r="E509" s="1417"/>
      <c r="F509" s="1417"/>
      <c r="G509" s="1417"/>
      <c r="H509" s="1418"/>
      <c r="I509" s="1418"/>
      <c r="J509" s="1370"/>
      <c r="K509" s="1419"/>
      <c r="L509" s="1417"/>
      <c r="M509" s="1417"/>
      <c r="N509" s="1417"/>
      <c r="O509" s="1417"/>
      <c r="P509" s="1417"/>
      <c r="Q509" s="1417"/>
      <c r="R509" s="1417"/>
      <c r="S509" s="1417"/>
      <c r="T509" s="1417"/>
      <c r="U509" s="1417"/>
      <c r="V509" s="1417"/>
      <c r="W509" s="1417"/>
      <c r="X509" s="1417"/>
      <c r="Y509" s="1417"/>
      <c r="Z509" s="1417"/>
      <c r="AA509" s="1417"/>
      <c r="AB509" s="1417"/>
      <c r="AC509" s="1417"/>
      <c r="AD509" s="1417"/>
      <c r="AE509" s="1417"/>
      <c r="AF509" s="1417"/>
      <c r="AG509" s="1417"/>
    </row>
    <row r="510" spans="1:33" ht="12.75" customHeight="1">
      <c r="A510" s="1417"/>
      <c r="B510" s="1417"/>
      <c r="C510" s="1417"/>
      <c r="D510" s="1417"/>
      <c r="E510" s="1417"/>
      <c r="F510" s="1417"/>
      <c r="G510" s="1417"/>
      <c r="H510" s="1418"/>
      <c r="I510" s="1418"/>
      <c r="J510" s="1370"/>
      <c r="K510" s="1419"/>
      <c r="L510" s="1417"/>
      <c r="M510" s="1417"/>
      <c r="N510" s="1417"/>
      <c r="O510" s="1417"/>
      <c r="P510" s="1417"/>
      <c r="Q510" s="1417"/>
      <c r="R510" s="1417"/>
      <c r="S510" s="1417"/>
      <c r="T510" s="1417"/>
      <c r="U510" s="1417"/>
      <c r="V510" s="1417"/>
      <c r="W510" s="1417"/>
      <c r="X510" s="1417"/>
      <c r="Y510" s="1417"/>
      <c r="Z510" s="1417"/>
      <c r="AA510" s="1417"/>
      <c r="AB510" s="1417"/>
      <c r="AC510" s="1417"/>
      <c r="AD510" s="1417"/>
      <c r="AE510" s="1417"/>
      <c r="AF510" s="1417"/>
      <c r="AG510" s="1417"/>
    </row>
    <row r="511" spans="1:33" ht="12.75" customHeight="1">
      <c r="A511" s="1417"/>
      <c r="B511" s="1417"/>
      <c r="C511" s="1417"/>
      <c r="D511" s="1417"/>
      <c r="E511" s="1417"/>
      <c r="F511" s="1417"/>
      <c r="G511" s="1417"/>
      <c r="H511" s="1418"/>
      <c r="I511" s="1418"/>
      <c r="J511" s="1370"/>
      <c r="K511" s="1419"/>
      <c r="L511" s="1417"/>
      <c r="M511" s="1417"/>
      <c r="N511" s="1417"/>
      <c r="O511" s="1417"/>
      <c r="P511" s="1417"/>
      <c r="Q511" s="1417"/>
      <c r="R511" s="1417"/>
      <c r="S511" s="1417"/>
      <c r="T511" s="1417"/>
      <c r="U511" s="1417"/>
      <c r="V511" s="1417"/>
      <c r="W511" s="1417"/>
      <c r="X511" s="1417"/>
      <c r="Y511" s="1417"/>
      <c r="Z511" s="1417"/>
      <c r="AA511" s="1417"/>
      <c r="AB511" s="1417"/>
      <c r="AC511" s="1417"/>
      <c r="AD511" s="1417"/>
      <c r="AE511" s="1417"/>
      <c r="AF511" s="1417"/>
      <c r="AG511" s="1417"/>
    </row>
    <row r="512" spans="1:33" ht="12.75" customHeight="1">
      <c r="A512" s="1417"/>
      <c r="B512" s="1417"/>
      <c r="C512" s="1417"/>
      <c r="D512" s="1417"/>
      <c r="E512" s="1417"/>
      <c r="F512" s="1417"/>
      <c r="G512" s="1417"/>
      <c r="H512" s="1418"/>
      <c r="I512" s="1418"/>
      <c r="J512" s="1370"/>
      <c r="K512" s="1419"/>
      <c r="L512" s="1417"/>
      <c r="M512" s="1417"/>
      <c r="N512" s="1417"/>
      <c r="O512" s="1417"/>
      <c r="P512" s="1417"/>
      <c r="Q512" s="1417"/>
      <c r="R512" s="1417"/>
      <c r="S512" s="1417"/>
      <c r="T512" s="1417"/>
      <c r="U512" s="1417"/>
      <c r="V512" s="1417"/>
      <c r="W512" s="1417"/>
      <c r="X512" s="1417"/>
      <c r="Y512" s="1417"/>
      <c r="Z512" s="1417"/>
      <c r="AA512" s="1417"/>
      <c r="AB512" s="1417"/>
      <c r="AC512" s="1417"/>
      <c r="AD512" s="1417"/>
      <c r="AE512" s="1417"/>
      <c r="AF512" s="1417"/>
      <c r="AG512" s="1417"/>
    </row>
    <row r="513" spans="1:33" ht="12.75" customHeight="1">
      <c r="A513" s="1417"/>
      <c r="B513" s="1417"/>
      <c r="C513" s="1417"/>
      <c r="D513" s="1417"/>
      <c r="E513" s="1417"/>
      <c r="F513" s="1417"/>
      <c r="G513" s="1417"/>
      <c r="H513" s="1418"/>
      <c r="I513" s="1418"/>
      <c r="J513" s="1370"/>
      <c r="K513" s="1419"/>
      <c r="L513" s="1417"/>
      <c r="M513" s="1417"/>
      <c r="N513" s="1417"/>
      <c r="O513" s="1417"/>
      <c r="P513" s="1417"/>
      <c r="Q513" s="1417"/>
      <c r="R513" s="1417"/>
      <c r="S513" s="1417"/>
      <c r="T513" s="1417"/>
      <c r="U513" s="1417"/>
      <c r="V513" s="1417"/>
      <c r="W513" s="1417"/>
      <c r="X513" s="1417"/>
      <c r="Y513" s="1417"/>
      <c r="Z513" s="1417"/>
      <c r="AA513" s="1417"/>
      <c r="AB513" s="1417"/>
      <c r="AC513" s="1417"/>
      <c r="AD513" s="1417"/>
      <c r="AE513" s="1417"/>
      <c r="AF513" s="1417"/>
      <c r="AG513" s="1417"/>
    </row>
    <row r="514" spans="1:33" ht="12.75" customHeight="1">
      <c r="A514" s="1417"/>
      <c r="B514" s="1417"/>
      <c r="C514" s="1417"/>
      <c r="D514" s="1417"/>
      <c r="E514" s="1417"/>
      <c r="F514" s="1417"/>
      <c r="G514" s="1417"/>
      <c r="H514" s="1418"/>
      <c r="I514" s="1418"/>
      <c r="J514" s="1370"/>
      <c r="K514" s="1419"/>
      <c r="L514" s="1417"/>
      <c r="M514" s="1417"/>
      <c r="N514" s="1417"/>
      <c r="O514" s="1417"/>
      <c r="P514" s="1417"/>
      <c r="Q514" s="1417"/>
      <c r="R514" s="1417"/>
      <c r="S514" s="1417"/>
      <c r="T514" s="1417"/>
      <c r="U514" s="1417"/>
      <c r="V514" s="1417"/>
      <c r="W514" s="1417"/>
      <c r="X514" s="1417"/>
      <c r="Y514" s="1417"/>
      <c r="Z514" s="1417"/>
      <c r="AA514" s="1417"/>
      <c r="AB514" s="1417"/>
      <c r="AC514" s="1417"/>
      <c r="AD514" s="1417"/>
      <c r="AE514" s="1417"/>
      <c r="AF514" s="1417"/>
      <c r="AG514" s="1417"/>
    </row>
    <row r="515" spans="1:33" ht="12.75" customHeight="1">
      <c r="A515" s="1417"/>
      <c r="B515" s="1417"/>
      <c r="C515" s="1417"/>
      <c r="D515" s="1417"/>
      <c r="E515" s="1417"/>
      <c r="F515" s="1417"/>
      <c r="G515" s="1417"/>
      <c r="H515" s="1418"/>
      <c r="I515" s="1418"/>
      <c r="J515" s="1370"/>
      <c r="K515" s="1419"/>
      <c r="L515" s="1417"/>
      <c r="M515" s="1417"/>
      <c r="N515" s="1417"/>
      <c r="O515" s="1417"/>
      <c r="P515" s="1417"/>
      <c r="Q515" s="1417"/>
      <c r="R515" s="1417"/>
      <c r="S515" s="1417"/>
      <c r="T515" s="1417"/>
      <c r="U515" s="1417"/>
      <c r="V515" s="1417"/>
      <c r="W515" s="1417"/>
      <c r="X515" s="1417"/>
      <c r="Y515" s="1417"/>
      <c r="Z515" s="1417"/>
      <c r="AA515" s="1417"/>
      <c r="AB515" s="1417"/>
      <c r="AC515" s="1417"/>
      <c r="AD515" s="1417"/>
      <c r="AE515" s="1417"/>
      <c r="AF515" s="1417"/>
      <c r="AG515" s="1417"/>
    </row>
    <row r="516" spans="1:33" ht="12.75" customHeight="1">
      <c r="A516" s="1417"/>
      <c r="B516" s="1417"/>
      <c r="C516" s="1417"/>
      <c r="D516" s="1417"/>
      <c r="E516" s="1417"/>
      <c r="F516" s="1417"/>
      <c r="G516" s="1417"/>
      <c r="H516" s="1418"/>
      <c r="I516" s="1418"/>
      <c r="J516" s="1370"/>
      <c r="K516" s="1419"/>
      <c r="L516" s="1417"/>
      <c r="M516" s="1417"/>
      <c r="N516" s="1417"/>
      <c r="O516" s="1417"/>
      <c r="P516" s="1417"/>
      <c r="Q516" s="1417"/>
      <c r="R516" s="1417"/>
      <c r="S516" s="1417"/>
      <c r="T516" s="1417"/>
      <c r="U516" s="1417"/>
      <c r="V516" s="1417"/>
      <c r="W516" s="1417"/>
      <c r="X516" s="1417"/>
      <c r="Y516" s="1417"/>
      <c r="Z516" s="1417"/>
      <c r="AA516" s="1417"/>
      <c r="AB516" s="1417"/>
      <c r="AC516" s="1417"/>
      <c r="AD516" s="1417"/>
      <c r="AE516" s="1417"/>
      <c r="AF516" s="1417"/>
      <c r="AG516" s="1417"/>
    </row>
    <row r="517" spans="1:33" ht="12.75" customHeight="1">
      <c r="A517" s="1417"/>
      <c r="B517" s="1417"/>
      <c r="C517" s="1417"/>
      <c r="D517" s="1417"/>
      <c r="E517" s="1417"/>
      <c r="F517" s="1417"/>
      <c r="G517" s="1417"/>
      <c r="H517" s="1418"/>
      <c r="I517" s="1418"/>
      <c r="J517" s="1370"/>
      <c r="K517" s="1419"/>
      <c r="L517" s="1417"/>
      <c r="M517" s="1417"/>
      <c r="N517" s="1417"/>
      <c r="O517" s="1417"/>
      <c r="P517" s="1417"/>
      <c r="Q517" s="1417"/>
      <c r="R517" s="1417"/>
      <c r="S517" s="1417"/>
      <c r="T517" s="1417"/>
      <c r="U517" s="1417"/>
      <c r="V517" s="1417"/>
      <c r="W517" s="1417"/>
      <c r="X517" s="1417"/>
      <c r="Y517" s="1417"/>
      <c r="Z517" s="1417"/>
      <c r="AA517" s="1417"/>
      <c r="AB517" s="1417"/>
      <c r="AC517" s="1417"/>
      <c r="AD517" s="1417"/>
      <c r="AE517" s="1417"/>
      <c r="AF517" s="1417"/>
      <c r="AG517" s="1417"/>
    </row>
    <row r="518" spans="1:33" ht="12.75" customHeight="1">
      <c r="A518" s="1417"/>
      <c r="B518" s="1417"/>
      <c r="C518" s="1417"/>
      <c r="D518" s="1417"/>
      <c r="E518" s="1417"/>
      <c r="F518" s="1417"/>
      <c r="G518" s="1417"/>
      <c r="H518" s="1418"/>
      <c r="I518" s="1418"/>
      <c r="J518" s="1370"/>
      <c r="K518" s="1419"/>
      <c r="L518" s="1417"/>
      <c r="M518" s="1417"/>
      <c r="N518" s="1417"/>
      <c r="O518" s="1417"/>
      <c r="P518" s="1417"/>
      <c r="Q518" s="1417"/>
      <c r="R518" s="1417"/>
      <c r="S518" s="1417"/>
      <c r="T518" s="1417"/>
      <c r="U518" s="1417"/>
      <c r="V518" s="1417"/>
      <c r="W518" s="1417"/>
      <c r="X518" s="1417"/>
      <c r="Y518" s="1417"/>
      <c r="Z518" s="1417"/>
      <c r="AA518" s="1417"/>
      <c r="AB518" s="1417"/>
      <c r="AC518" s="1417"/>
      <c r="AD518" s="1417"/>
      <c r="AE518" s="1417"/>
      <c r="AF518" s="1417"/>
      <c r="AG518" s="1417"/>
    </row>
    <row r="519" spans="1:33" ht="12.75" customHeight="1">
      <c r="A519" s="1417"/>
      <c r="B519" s="1417"/>
      <c r="C519" s="1417"/>
      <c r="D519" s="1417"/>
      <c r="E519" s="1417"/>
      <c r="F519" s="1417"/>
      <c r="G519" s="1417"/>
      <c r="H519" s="1418"/>
      <c r="I519" s="1418"/>
      <c r="J519" s="1370"/>
      <c r="K519" s="1419"/>
      <c r="L519" s="1417"/>
      <c r="M519" s="1417"/>
      <c r="N519" s="1417"/>
      <c r="O519" s="1417"/>
      <c r="P519" s="1417"/>
      <c r="Q519" s="1417"/>
      <c r="R519" s="1417"/>
      <c r="S519" s="1417"/>
      <c r="T519" s="1417"/>
      <c r="U519" s="1417"/>
      <c r="V519" s="1417"/>
      <c r="W519" s="1417"/>
      <c r="X519" s="1417"/>
      <c r="Y519" s="1417"/>
      <c r="Z519" s="1417"/>
      <c r="AA519" s="1417"/>
      <c r="AB519" s="1417"/>
      <c r="AC519" s="1417"/>
      <c r="AD519" s="1417"/>
      <c r="AE519" s="1417"/>
      <c r="AF519" s="1417"/>
      <c r="AG519" s="1417"/>
    </row>
    <row r="520" spans="1:33" ht="12.75" customHeight="1">
      <c r="A520" s="1417"/>
      <c r="B520" s="1417"/>
      <c r="C520" s="1417"/>
      <c r="D520" s="1417"/>
      <c r="E520" s="1417"/>
      <c r="F520" s="1417"/>
      <c r="G520" s="1417"/>
      <c r="H520" s="1418"/>
      <c r="I520" s="1418"/>
      <c r="J520" s="1370"/>
      <c r="K520" s="1419"/>
      <c r="L520" s="1417"/>
      <c r="M520" s="1417"/>
      <c r="N520" s="1417"/>
      <c r="O520" s="1417"/>
      <c r="P520" s="1417"/>
      <c r="Q520" s="1417"/>
      <c r="R520" s="1417"/>
      <c r="S520" s="1417"/>
      <c r="T520" s="1417"/>
      <c r="U520" s="1417"/>
      <c r="V520" s="1417"/>
      <c r="W520" s="1417"/>
      <c r="X520" s="1417"/>
      <c r="Y520" s="1417"/>
      <c r="Z520" s="1417"/>
      <c r="AA520" s="1417"/>
      <c r="AB520" s="1417"/>
      <c r="AC520" s="1417"/>
      <c r="AD520" s="1417"/>
      <c r="AE520" s="1417"/>
      <c r="AF520" s="1417"/>
      <c r="AG520" s="1417"/>
    </row>
    <row r="521" spans="1:33" ht="12.75" customHeight="1">
      <c r="A521" s="1417"/>
      <c r="B521" s="1417"/>
      <c r="C521" s="1417"/>
      <c r="D521" s="1417"/>
      <c r="E521" s="1417"/>
      <c r="F521" s="1417"/>
      <c r="G521" s="1417"/>
      <c r="H521" s="1418"/>
      <c r="I521" s="1418"/>
      <c r="J521" s="1370"/>
      <c r="K521" s="1419"/>
      <c r="L521" s="1417"/>
      <c r="M521" s="1417"/>
      <c r="N521" s="1417"/>
      <c r="O521" s="1417"/>
      <c r="P521" s="1417"/>
      <c r="Q521" s="1417"/>
      <c r="R521" s="1417"/>
      <c r="S521" s="1417"/>
      <c r="T521" s="1417"/>
      <c r="U521" s="1417"/>
      <c r="V521" s="1417"/>
      <c r="W521" s="1417"/>
      <c r="X521" s="1417"/>
      <c r="Y521" s="1417"/>
      <c r="Z521" s="1417"/>
      <c r="AA521" s="1417"/>
      <c r="AB521" s="1417"/>
      <c r="AC521" s="1417"/>
      <c r="AD521" s="1417"/>
      <c r="AE521" s="1417"/>
      <c r="AF521" s="1417"/>
      <c r="AG521" s="1417"/>
    </row>
    <row r="522" spans="1:33" ht="12.75" customHeight="1">
      <c r="A522" s="1417"/>
      <c r="B522" s="1417"/>
      <c r="C522" s="1417"/>
      <c r="D522" s="1417"/>
      <c r="E522" s="1417"/>
      <c r="F522" s="1417"/>
      <c r="G522" s="1417"/>
      <c r="H522" s="1418"/>
      <c r="I522" s="1418"/>
      <c r="J522" s="1370"/>
      <c r="K522" s="1419"/>
      <c r="L522" s="1417"/>
      <c r="M522" s="1417"/>
      <c r="N522" s="1417"/>
      <c r="O522" s="1417"/>
      <c r="P522" s="1417"/>
      <c r="Q522" s="1417"/>
      <c r="R522" s="1417"/>
      <c r="S522" s="1417"/>
      <c r="T522" s="1417"/>
      <c r="U522" s="1417"/>
      <c r="V522" s="1417"/>
      <c r="W522" s="1417"/>
      <c r="X522" s="1417"/>
      <c r="Y522" s="1417"/>
      <c r="Z522" s="1417"/>
      <c r="AA522" s="1417"/>
      <c r="AB522" s="1417"/>
      <c r="AC522" s="1417"/>
      <c r="AD522" s="1417"/>
      <c r="AE522" s="1417"/>
      <c r="AF522" s="1417"/>
      <c r="AG522" s="1417"/>
    </row>
    <row r="523" spans="1:33" ht="12.75" customHeight="1">
      <c r="A523" s="1417"/>
      <c r="B523" s="1417"/>
      <c r="C523" s="1417"/>
      <c r="D523" s="1417"/>
      <c r="E523" s="1417"/>
      <c r="F523" s="1417"/>
      <c r="G523" s="1417"/>
      <c r="H523" s="1418"/>
      <c r="I523" s="1418"/>
      <c r="J523" s="1370"/>
      <c r="K523" s="1419"/>
      <c r="L523" s="1417"/>
      <c r="M523" s="1417"/>
      <c r="N523" s="1417"/>
      <c r="O523" s="1417"/>
      <c r="P523" s="1417"/>
      <c r="Q523" s="1417"/>
      <c r="R523" s="1417"/>
      <c r="S523" s="1417"/>
      <c r="T523" s="1417"/>
      <c r="U523" s="1417"/>
      <c r="V523" s="1417"/>
      <c r="W523" s="1417"/>
      <c r="X523" s="1417"/>
      <c r="Y523" s="1417"/>
      <c r="Z523" s="1417"/>
      <c r="AA523" s="1417"/>
      <c r="AB523" s="1417"/>
      <c r="AC523" s="1417"/>
      <c r="AD523" s="1417"/>
      <c r="AE523" s="1417"/>
      <c r="AF523" s="1417"/>
      <c r="AG523" s="1417"/>
    </row>
    <row r="524" spans="1:33" ht="12.75" customHeight="1">
      <c r="A524" s="1417"/>
      <c r="B524" s="1417"/>
      <c r="C524" s="1417"/>
      <c r="D524" s="1417"/>
      <c r="E524" s="1417"/>
      <c r="F524" s="1417"/>
      <c r="G524" s="1417"/>
      <c r="H524" s="1418"/>
      <c r="I524" s="1418"/>
      <c r="J524" s="1370"/>
      <c r="K524" s="1419"/>
      <c r="L524" s="1417"/>
      <c r="M524" s="1417"/>
      <c r="N524" s="1417"/>
      <c r="O524" s="1417"/>
      <c r="P524" s="1417"/>
      <c r="Q524" s="1417"/>
      <c r="R524" s="1417"/>
      <c r="S524" s="1417"/>
      <c r="T524" s="1417"/>
      <c r="U524" s="1417"/>
      <c r="V524" s="1417"/>
      <c r="W524" s="1417"/>
      <c r="X524" s="1417"/>
      <c r="Y524" s="1417"/>
      <c r="Z524" s="1417"/>
      <c r="AA524" s="1417"/>
      <c r="AB524" s="1417"/>
      <c r="AC524" s="1417"/>
      <c r="AD524" s="1417"/>
      <c r="AE524" s="1417"/>
      <c r="AF524" s="1417"/>
      <c r="AG524" s="1417"/>
    </row>
    <row r="525" spans="1:33" ht="12.75" customHeight="1">
      <c r="A525" s="1417"/>
      <c r="B525" s="1417"/>
      <c r="C525" s="1417"/>
      <c r="D525" s="1417"/>
      <c r="E525" s="1417"/>
      <c r="F525" s="1417"/>
      <c r="G525" s="1417"/>
      <c r="H525" s="1418"/>
      <c r="I525" s="1418"/>
      <c r="J525" s="1370"/>
      <c r="K525" s="1419"/>
      <c r="L525" s="1417"/>
      <c r="M525" s="1417"/>
      <c r="N525" s="1417"/>
      <c r="O525" s="1417"/>
      <c r="P525" s="1417"/>
      <c r="Q525" s="1417"/>
      <c r="R525" s="1417"/>
      <c r="S525" s="1417"/>
      <c r="T525" s="1417"/>
      <c r="U525" s="1417"/>
      <c r="V525" s="1417"/>
      <c r="W525" s="1417"/>
      <c r="X525" s="1417"/>
      <c r="Y525" s="1417"/>
      <c r="Z525" s="1417"/>
      <c r="AA525" s="1417"/>
      <c r="AB525" s="1417"/>
      <c r="AC525" s="1417"/>
      <c r="AD525" s="1417"/>
      <c r="AE525" s="1417"/>
      <c r="AF525" s="1417"/>
      <c r="AG525" s="1417"/>
    </row>
    <row r="526" spans="1:33" ht="12.75" customHeight="1">
      <c r="A526" s="1417"/>
      <c r="B526" s="1417"/>
      <c r="C526" s="1417"/>
      <c r="D526" s="1417"/>
      <c r="E526" s="1417"/>
      <c r="F526" s="1417"/>
      <c r="G526" s="1417"/>
      <c r="H526" s="1418"/>
      <c r="I526" s="1418"/>
      <c r="J526" s="1370"/>
      <c r="K526" s="1419"/>
      <c r="L526" s="1417"/>
      <c r="M526" s="1417"/>
      <c r="N526" s="1417"/>
      <c r="O526" s="1417"/>
      <c r="P526" s="1417"/>
      <c r="Q526" s="1417"/>
      <c r="R526" s="1417"/>
      <c r="S526" s="1417"/>
      <c r="T526" s="1417"/>
      <c r="U526" s="1417"/>
      <c r="V526" s="1417"/>
      <c r="W526" s="1417"/>
      <c r="X526" s="1417"/>
      <c r="Y526" s="1417"/>
      <c r="Z526" s="1417"/>
      <c r="AA526" s="1417"/>
      <c r="AB526" s="1417"/>
      <c r="AC526" s="1417"/>
      <c r="AD526" s="1417"/>
      <c r="AE526" s="1417"/>
      <c r="AF526" s="1417"/>
      <c r="AG526" s="1417"/>
    </row>
    <row r="527" spans="1:33" ht="12.75" customHeight="1">
      <c r="A527" s="1417"/>
      <c r="B527" s="1417"/>
      <c r="C527" s="1417"/>
      <c r="D527" s="1417"/>
      <c r="E527" s="1417"/>
      <c r="F527" s="1417"/>
      <c r="G527" s="1417"/>
      <c r="H527" s="1418"/>
      <c r="I527" s="1418"/>
      <c r="J527" s="1370"/>
      <c r="K527" s="1419"/>
      <c r="L527" s="1417"/>
      <c r="M527" s="1417"/>
      <c r="N527" s="1417"/>
      <c r="O527" s="1417"/>
      <c r="P527" s="1417"/>
      <c r="Q527" s="1417"/>
      <c r="R527" s="1417"/>
      <c r="S527" s="1417"/>
      <c r="T527" s="1417"/>
      <c r="U527" s="1417"/>
      <c r="V527" s="1417"/>
      <c r="W527" s="1417"/>
      <c r="X527" s="1417"/>
      <c r="Y527" s="1417"/>
      <c r="Z527" s="1417"/>
      <c r="AA527" s="1417"/>
      <c r="AB527" s="1417"/>
      <c r="AC527" s="1417"/>
      <c r="AD527" s="1417"/>
      <c r="AE527" s="1417"/>
      <c r="AF527" s="1417"/>
      <c r="AG527" s="1417"/>
    </row>
    <row r="528" spans="1:33" ht="12.75" customHeight="1">
      <c r="A528" s="1417"/>
      <c r="B528" s="1417"/>
      <c r="C528" s="1417"/>
      <c r="D528" s="1417"/>
      <c r="E528" s="1417"/>
      <c r="F528" s="1417"/>
      <c r="G528" s="1417"/>
      <c r="H528" s="1418"/>
      <c r="I528" s="1418"/>
      <c r="J528" s="1370"/>
      <c r="K528" s="1419"/>
      <c r="L528" s="1417"/>
      <c r="M528" s="1417"/>
      <c r="N528" s="1417"/>
      <c r="O528" s="1417"/>
      <c r="P528" s="1417"/>
      <c r="Q528" s="1417"/>
      <c r="R528" s="1417"/>
      <c r="S528" s="1417"/>
      <c r="T528" s="1417"/>
      <c r="U528" s="1417"/>
      <c r="V528" s="1417"/>
      <c r="W528" s="1417"/>
      <c r="X528" s="1417"/>
      <c r="Y528" s="1417"/>
      <c r="Z528" s="1417"/>
      <c r="AA528" s="1417"/>
      <c r="AB528" s="1417"/>
      <c r="AC528" s="1417"/>
      <c r="AD528" s="1417"/>
      <c r="AE528" s="1417"/>
      <c r="AF528" s="1417"/>
      <c r="AG528" s="1417"/>
    </row>
    <row r="529" spans="1:33" ht="12.75" customHeight="1">
      <c r="A529" s="1417"/>
      <c r="B529" s="1417"/>
      <c r="C529" s="1417"/>
      <c r="D529" s="1417"/>
      <c r="E529" s="1417"/>
      <c r="F529" s="1417"/>
      <c r="G529" s="1417"/>
      <c r="H529" s="1418"/>
      <c r="I529" s="1418"/>
      <c r="J529" s="1370"/>
      <c r="K529" s="1419"/>
      <c r="L529" s="1417"/>
      <c r="M529" s="1417"/>
      <c r="N529" s="1417"/>
      <c r="O529" s="1417"/>
      <c r="P529" s="1417"/>
      <c r="Q529" s="1417"/>
      <c r="R529" s="1417"/>
      <c r="S529" s="1417"/>
      <c r="T529" s="1417"/>
      <c r="U529" s="1417"/>
      <c r="V529" s="1417"/>
      <c r="W529" s="1417"/>
      <c r="X529" s="1417"/>
      <c r="Y529" s="1417"/>
      <c r="Z529" s="1417"/>
      <c r="AA529" s="1417"/>
      <c r="AB529" s="1417"/>
      <c r="AC529" s="1417"/>
      <c r="AD529" s="1417"/>
      <c r="AE529" s="1417"/>
      <c r="AF529" s="1417"/>
      <c r="AG529" s="1417"/>
    </row>
    <row r="530" spans="1:33" ht="12.75" customHeight="1">
      <c r="A530" s="1417"/>
      <c r="B530" s="1417"/>
      <c r="C530" s="1417"/>
      <c r="D530" s="1417"/>
      <c r="E530" s="1417"/>
      <c r="F530" s="1417"/>
      <c r="G530" s="1417"/>
      <c r="H530" s="1418"/>
      <c r="I530" s="1418"/>
      <c r="J530" s="1370"/>
      <c r="K530" s="1419"/>
      <c r="L530" s="1417"/>
      <c r="M530" s="1417"/>
      <c r="N530" s="1417"/>
      <c r="O530" s="1417"/>
      <c r="P530" s="1417"/>
      <c r="Q530" s="1417"/>
      <c r="R530" s="1417"/>
      <c r="S530" s="1417"/>
      <c r="T530" s="1417"/>
      <c r="U530" s="1417"/>
      <c r="V530" s="1417"/>
      <c r="W530" s="1417"/>
      <c r="X530" s="1417"/>
      <c r="Y530" s="1417"/>
      <c r="Z530" s="1417"/>
      <c r="AA530" s="1417"/>
      <c r="AB530" s="1417"/>
      <c r="AC530" s="1417"/>
      <c r="AD530" s="1417"/>
      <c r="AE530" s="1417"/>
      <c r="AF530" s="1417"/>
      <c r="AG530" s="1417"/>
    </row>
    <row r="531" spans="1:33" ht="12.75" customHeight="1">
      <c r="A531" s="1417"/>
      <c r="B531" s="1417"/>
      <c r="C531" s="1417"/>
      <c r="D531" s="1417"/>
      <c r="E531" s="1417"/>
      <c r="F531" s="1417"/>
      <c r="G531" s="1417"/>
      <c r="H531" s="1418"/>
      <c r="I531" s="1418"/>
      <c r="J531" s="1370"/>
      <c r="K531" s="1419"/>
      <c r="L531" s="1417"/>
      <c r="M531" s="1417"/>
      <c r="N531" s="1417"/>
      <c r="O531" s="1417"/>
      <c r="P531" s="1417"/>
      <c r="Q531" s="1417"/>
      <c r="R531" s="1417"/>
      <c r="S531" s="1417"/>
      <c r="T531" s="1417"/>
      <c r="U531" s="1417"/>
      <c r="V531" s="1417"/>
      <c r="W531" s="1417"/>
      <c r="X531" s="1417"/>
      <c r="Y531" s="1417"/>
      <c r="Z531" s="1417"/>
      <c r="AA531" s="1417"/>
      <c r="AB531" s="1417"/>
      <c r="AC531" s="1417"/>
      <c r="AD531" s="1417"/>
      <c r="AE531" s="1417"/>
      <c r="AF531" s="1417"/>
      <c r="AG531" s="1417"/>
    </row>
    <row r="532" spans="1:33" ht="12.75" customHeight="1">
      <c r="A532" s="1417"/>
      <c r="B532" s="1417"/>
      <c r="C532" s="1417"/>
      <c r="D532" s="1417"/>
      <c r="E532" s="1417"/>
      <c r="F532" s="1417"/>
      <c r="G532" s="1417"/>
      <c r="H532" s="1418"/>
      <c r="I532" s="1418"/>
      <c r="J532" s="1370"/>
      <c r="K532" s="1419"/>
      <c r="L532" s="1417"/>
      <c r="M532" s="1417"/>
      <c r="N532" s="1417"/>
      <c r="O532" s="1417"/>
      <c r="P532" s="1417"/>
      <c r="Q532" s="1417"/>
      <c r="R532" s="1417"/>
      <c r="S532" s="1417"/>
      <c r="T532" s="1417"/>
      <c r="U532" s="1417"/>
      <c r="V532" s="1417"/>
      <c r="W532" s="1417"/>
      <c r="X532" s="1417"/>
      <c r="Y532" s="1417"/>
      <c r="Z532" s="1417"/>
      <c r="AA532" s="1417"/>
      <c r="AB532" s="1417"/>
      <c r="AC532" s="1417"/>
      <c r="AD532" s="1417"/>
      <c r="AE532" s="1417"/>
      <c r="AF532" s="1417"/>
      <c r="AG532" s="1417"/>
    </row>
    <row r="533" spans="1:33" ht="12.75" customHeight="1">
      <c r="A533" s="1417"/>
      <c r="B533" s="1417"/>
      <c r="C533" s="1417"/>
      <c r="D533" s="1417"/>
      <c r="E533" s="1417"/>
      <c r="F533" s="1417"/>
      <c r="G533" s="1417"/>
      <c r="H533" s="1418"/>
      <c r="I533" s="1418"/>
      <c r="J533" s="1370"/>
      <c r="K533" s="1419"/>
      <c r="L533" s="1417"/>
      <c r="M533" s="1417"/>
      <c r="N533" s="1417"/>
      <c r="O533" s="1417"/>
      <c r="P533" s="1417"/>
      <c r="Q533" s="1417"/>
      <c r="R533" s="1417"/>
      <c r="S533" s="1417"/>
      <c r="T533" s="1417"/>
      <c r="U533" s="1417"/>
      <c r="V533" s="1417"/>
      <c r="W533" s="1417"/>
      <c r="X533" s="1417"/>
      <c r="Y533" s="1417"/>
      <c r="Z533" s="1417"/>
      <c r="AA533" s="1417"/>
      <c r="AB533" s="1417"/>
      <c r="AC533" s="1417"/>
      <c r="AD533" s="1417"/>
      <c r="AE533" s="1417"/>
      <c r="AF533" s="1417"/>
      <c r="AG533" s="1417"/>
    </row>
    <row r="534" spans="1:33" ht="12.75" customHeight="1">
      <c r="A534" s="1417"/>
      <c r="B534" s="1417"/>
      <c r="C534" s="1417"/>
      <c r="D534" s="1417"/>
      <c r="E534" s="1417"/>
      <c r="F534" s="1417"/>
      <c r="G534" s="1417"/>
      <c r="H534" s="1418"/>
      <c r="I534" s="1418"/>
      <c r="J534" s="1370"/>
      <c r="K534" s="1419"/>
      <c r="L534" s="1417"/>
      <c r="M534" s="1417"/>
      <c r="N534" s="1417"/>
      <c r="O534" s="1417"/>
      <c r="P534" s="1417"/>
      <c r="Q534" s="1417"/>
      <c r="R534" s="1417"/>
      <c r="S534" s="1417"/>
      <c r="T534" s="1417"/>
      <c r="U534" s="1417"/>
      <c r="V534" s="1417"/>
      <c r="W534" s="1417"/>
      <c r="X534" s="1417"/>
      <c r="Y534" s="1417"/>
      <c r="Z534" s="1417"/>
      <c r="AA534" s="1417"/>
      <c r="AB534" s="1417"/>
      <c r="AC534" s="1417"/>
      <c r="AD534" s="1417"/>
      <c r="AE534" s="1417"/>
      <c r="AF534" s="1417"/>
      <c r="AG534" s="1417"/>
    </row>
    <row r="535" spans="1:33" ht="12.75" customHeight="1">
      <c r="A535" s="1417"/>
      <c r="B535" s="1417"/>
      <c r="C535" s="1417"/>
      <c r="D535" s="1417"/>
      <c r="E535" s="1417"/>
      <c r="F535" s="1417"/>
      <c r="G535" s="1417"/>
      <c r="H535" s="1418"/>
      <c r="I535" s="1418"/>
      <c r="J535" s="1370"/>
      <c r="K535" s="1419"/>
      <c r="L535" s="1417"/>
      <c r="M535" s="1417"/>
      <c r="N535" s="1417"/>
      <c r="O535" s="1417"/>
      <c r="P535" s="1417"/>
      <c r="Q535" s="1417"/>
      <c r="R535" s="1417"/>
      <c r="S535" s="1417"/>
      <c r="T535" s="1417"/>
      <c r="U535" s="1417"/>
      <c r="V535" s="1417"/>
      <c r="W535" s="1417"/>
      <c r="X535" s="1417"/>
      <c r="Y535" s="1417"/>
      <c r="Z535" s="1417"/>
      <c r="AA535" s="1417"/>
      <c r="AB535" s="1417"/>
      <c r="AC535" s="1417"/>
      <c r="AD535" s="1417"/>
      <c r="AE535" s="1417"/>
      <c r="AF535" s="1417"/>
      <c r="AG535" s="1417"/>
    </row>
    <row r="536" spans="1:33" ht="12.75" customHeight="1">
      <c r="A536" s="1417"/>
      <c r="B536" s="1417"/>
      <c r="C536" s="1417"/>
      <c r="D536" s="1417"/>
      <c r="E536" s="1417"/>
      <c r="F536" s="1417"/>
      <c r="G536" s="1417"/>
      <c r="H536" s="1418"/>
      <c r="I536" s="1418"/>
      <c r="J536" s="1370"/>
      <c r="K536" s="1419"/>
      <c r="L536" s="1417"/>
      <c r="M536" s="1417"/>
      <c r="N536" s="1417"/>
      <c r="O536" s="1417"/>
      <c r="P536" s="1417"/>
      <c r="Q536" s="1417"/>
      <c r="R536" s="1417"/>
      <c r="S536" s="1417"/>
      <c r="T536" s="1417"/>
      <c r="U536" s="1417"/>
      <c r="V536" s="1417"/>
      <c r="W536" s="1417"/>
      <c r="X536" s="1417"/>
      <c r="Y536" s="1417"/>
      <c r="Z536" s="1417"/>
      <c r="AA536" s="1417"/>
      <c r="AB536" s="1417"/>
      <c r="AC536" s="1417"/>
      <c r="AD536" s="1417"/>
      <c r="AE536" s="1417"/>
      <c r="AF536" s="1417"/>
      <c r="AG536" s="1417"/>
    </row>
    <row r="537" spans="1:33" ht="12.75" customHeight="1">
      <c r="A537" s="1417"/>
      <c r="B537" s="1417"/>
      <c r="C537" s="1417"/>
      <c r="D537" s="1417"/>
      <c r="E537" s="1417"/>
      <c r="F537" s="1417"/>
      <c r="G537" s="1417"/>
      <c r="H537" s="1418"/>
      <c r="I537" s="1418"/>
      <c r="J537" s="1370"/>
      <c r="K537" s="1419"/>
      <c r="L537" s="1417"/>
      <c r="M537" s="1417"/>
      <c r="N537" s="1417"/>
      <c r="O537" s="1417"/>
      <c r="P537" s="1417"/>
      <c r="Q537" s="1417"/>
      <c r="R537" s="1417"/>
      <c r="S537" s="1417"/>
      <c r="T537" s="1417"/>
      <c r="U537" s="1417"/>
      <c r="V537" s="1417"/>
      <c r="W537" s="1417"/>
      <c r="X537" s="1417"/>
      <c r="Y537" s="1417"/>
      <c r="Z537" s="1417"/>
      <c r="AA537" s="1417"/>
      <c r="AB537" s="1417"/>
      <c r="AC537" s="1417"/>
      <c r="AD537" s="1417"/>
      <c r="AE537" s="1417"/>
      <c r="AF537" s="1417"/>
      <c r="AG537" s="1417"/>
    </row>
    <row r="538" spans="1:33" ht="12.75" customHeight="1">
      <c r="A538" s="1417"/>
      <c r="B538" s="1417"/>
      <c r="C538" s="1417"/>
      <c r="D538" s="1417"/>
      <c r="E538" s="1417"/>
      <c r="F538" s="1417"/>
      <c r="G538" s="1417"/>
      <c r="H538" s="1418"/>
      <c r="I538" s="1418"/>
      <c r="J538" s="1370"/>
      <c r="K538" s="1419"/>
      <c r="L538" s="1417"/>
      <c r="M538" s="1417"/>
      <c r="N538" s="1417"/>
      <c r="O538" s="1417"/>
      <c r="P538" s="1417"/>
      <c r="Q538" s="1417"/>
      <c r="R538" s="1417"/>
      <c r="S538" s="1417"/>
      <c r="T538" s="1417"/>
      <c r="U538" s="1417"/>
      <c r="V538" s="1417"/>
      <c r="W538" s="1417"/>
      <c r="X538" s="1417"/>
      <c r="Y538" s="1417"/>
      <c r="Z538" s="1417"/>
      <c r="AA538" s="1417"/>
      <c r="AB538" s="1417"/>
      <c r="AC538" s="1417"/>
      <c r="AD538" s="1417"/>
      <c r="AE538" s="1417"/>
      <c r="AF538" s="1417"/>
      <c r="AG538" s="1417"/>
    </row>
    <row r="539" spans="1:33" ht="12.75" customHeight="1">
      <c r="A539" s="1417"/>
      <c r="B539" s="1417"/>
      <c r="C539" s="1417"/>
      <c r="D539" s="1417"/>
      <c r="E539" s="1417"/>
      <c r="F539" s="1417"/>
      <c r="G539" s="1417"/>
      <c r="H539" s="1418"/>
      <c r="I539" s="1418"/>
      <c r="J539" s="1370"/>
      <c r="K539" s="1419"/>
      <c r="L539" s="1417"/>
      <c r="M539" s="1417"/>
      <c r="N539" s="1417"/>
      <c r="O539" s="1417"/>
      <c r="P539" s="1417"/>
      <c r="Q539" s="1417"/>
      <c r="R539" s="1417"/>
      <c r="S539" s="1417"/>
      <c r="T539" s="1417"/>
      <c r="U539" s="1417"/>
      <c r="V539" s="1417"/>
      <c r="W539" s="1417"/>
      <c r="X539" s="1417"/>
      <c r="Y539" s="1417"/>
      <c r="Z539" s="1417"/>
      <c r="AA539" s="1417"/>
      <c r="AB539" s="1417"/>
      <c r="AC539" s="1417"/>
      <c r="AD539" s="1417"/>
      <c r="AE539" s="1417"/>
      <c r="AF539" s="1417"/>
      <c r="AG539" s="1417"/>
    </row>
    <row r="540" spans="1:33" ht="12.75" customHeight="1">
      <c r="A540" s="1417"/>
      <c r="B540" s="1417"/>
      <c r="C540" s="1417"/>
      <c r="D540" s="1417"/>
      <c r="E540" s="1417"/>
      <c r="F540" s="1417"/>
      <c r="G540" s="1417"/>
      <c r="H540" s="1418"/>
      <c r="I540" s="1418"/>
      <c r="J540" s="1370"/>
      <c r="K540" s="1419"/>
      <c r="L540" s="1417"/>
      <c r="M540" s="1417"/>
      <c r="N540" s="1417"/>
      <c r="O540" s="1417"/>
      <c r="P540" s="1417"/>
      <c r="Q540" s="1417"/>
      <c r="R540" s="1417"/>
      <c r="S540" s="1417"/>
      <c r="T540" s="1417"/>
      <c r="U540" s="1417"/>
      <c r="V540" s="1417"/>
      <c r="W540" s="1417"/>
      <c r="X540" s="1417"/>
      <c r="Y540" s="1417"/>
      <c r="Z540" s="1417"/>
      <c r="AA540" s="1417"/>
      <c r="AB540" s="1417"/>
      <c r="AC540" s="1417"/>
      <c r="AD540" s="1417"/>
      <c r="AE540" s="1417"/>
      <c r="AF540" s="1417"/>
      <c r="AG540" s="1417"/>
    </row>
    <row r="541" spans="1:33" ht="12.75" customHeight="1">
      <c r="A541" s="1417"/>
      <c r="B541" s="1417"/>
      <c r="C541" s="1417"/>
      <c r="D541" s="1417"/>
      <c r="E541" s="1417"/>
      <c r="F541" s="1417"/>
      <c r="G541" s="1417"/>
      <c r="H541" s="1418"/>
      <c r="I541" s="1418"/>
      <c r="J541" s="1370"/>
      <c r="K541" s="1419"/>
      <c r="L541" s="1417"/>
      <c r="M541" s="1417"/>
      <c r="N541" s="1417"/>
      <c r="O541" s="1417"/>
      <c r="P541" s="1417"/>
      <c r="Q541" s="1417"/>
      <c r="R541" s="1417"/>
      <c r="S541" s="1417"/>
      <c r="T541" s="1417"/>
      <c r="U541" s="1417"/>
      <c r="V541" s="1417"/>
      <c r="W541" s="1417"/>
      <c r="X541" s="1417"/>
      <c r="Y541" s="1417"/>
      <c r="Z541" s="1417"/>
      <c r="AA541" s="1417"/>
      <c r="AB541" s="1417"/>
      <c r="AC541" s="1417"/>
      <c r="AD541" s="1417"/>
      <c r="AE541" s="1417"/>
      <c r="AF541" s="1417"/>
      <c r="AG541" s="1417"/>
    </row>
    <row r="542" spans="1:33" ht="12.75" customHeight="1">
      <c r="A542" s="1417"/>
      <c r="B542" s="1417"/>
      <c r="C542" s="1417"/>
      <c r="D542" s="1417"/>
      <c r="E542" s="1417"/>
      <c r="F542" s="1417"/>
      <c r="G542" s="1417"/>
      <c r="H542" s="1418"/>
      <c r="I542" s="1418"/>
      <c r="J542" s="1370"/>
      <c r="K542" s="1419"/>
      <c r="L542" s="1417"/>
      <c r="M542" s="1417"/>
      <c r="N542" s="1417"/>
      <c r="O542" s="1417"/>
      <c r="P542" s="1417"/>
      <c r="Q542" s="1417"/>
      <c r="R542" s="1417"/>
      <c r="S542" s="1417"/>
      <c r="T542" s="1417"/>
      <c r="U542" s="1417"/>
      <c r="V542" s="1417"/>
      <c r="W542" s="1417"/>
      <c r="X542" s="1417"/>
      <c r="Y542" s="1417"/>
      <c r="Z542" s="1417"/>
      <c r="AA542" s="1417"/>
      <c r="AB542" s="1417"/>
      <c r="AC542" s="1417"/>
      <c r="AD542" s="1417"/>
      <c r="AE542" s="1417"/>
      <c r="AF542" s="1417"/>
      <c r="AG542" s="1417"/>
    </row>
    <row r="543" spans="1:33" ht="12.75" customHeight="1">
      <c r="A543" s="1417"/>
      <c r="B543" s="1417"/>
      <c r="C543" s="1417"/>
      <c r="D543" s="1417"/>
      <c r="E543" s="1417"/>
      <c r="F543" s="1417"/>
      <c r="G543" s="1417"/>
      <c r="H543" s="1418"/>
      <c r="I543" s="1418"/>
      <c r="J543" s="1370"/>
      <c r="K543" s="1419"/>
      <c r="L543" s="1417"/>
      <c r="M543" s="1417"/>
      <c r="N543" s="1417"/>
      <c r="O543" s="1417"/>
      <c r="P543" s="1417"/>
      <c r="Q543" s="1417"/>
      <c r="R543" s="1417"/>
      <c r="S543" s="1417"/>
      <c r="T543" s="1417"/>
      <c r="U543" s="1417"/>
      <c r="V543" s="1417"/>
      <c r="W543" s="1417"/>
      <c r="X543" s="1417"/>
      <c r="Y543" s="1417"/>
      <c r="Z543" s="1417"/>
      <c r="AA543" s="1417"/>
      <c r="AB543" s="1417"/>
      <c r="AC543" s="1417"/>
      <c r="AD543" s="1417"/>
      <c r="AE543" s="1417"/>
      <c r="AF543" s="1417"/>
      <c r="AG543" s="1417"/>
    </row>
    <row r="544" spans="1:33" ht="12.75" customHeight="1">
      <c r="A544" s="1417"/>
      <c r="B544" s="1417"/>
      <c r="C544" s="1417"/>
      <c r="D544" s="1417"/>
      <c r="E544" s="1417"/>
      <c r="F544" s="1417"/>
      <c r="G544" s="1417"/>
      <c r="H544" s="1418"/>
      <c r="I544" s="1418"/>
      <c r="J544" s="1370"/>
      <c r="K544" s="1419"/>
      <c r="L544" s="1417"/>
      <c r="M544" s="1417"/>
      <c r="N544" s="1417"/>
      <c r="O544" s="1417"/>
      <c r="P544" s="1417"/>
      <c r="Q544" s="1417"/>
      <c r="R544" s="1417"/>
      <c r="S544" s="1417"/>
      <c r="T544" s="1417"/>
      <c r="U544" s="1417"/>
      <c r="V544" s="1417"/>
      <c r="W544" s="1417"/>
      <c r="X544" s="1417"/>
      <c r="Y544" s="1417"/>
      <c r="Z544" s="1417"/>
      <c r="AA544" s="1417"/>
      <c r="AB544" s="1417"/>
      <c r="AC544" s="1417"/>
      <c r="AD544" s="1417"/>
      <c r="AE544" s="1417"/>
      <c r="AF544" s="1417"/>
      <c r="AG544" s="1417"/>
    </row>
    <row r="545" spans="1:33" ht="12.75" customHeight="1">
      <c r="A545" s="1417"/>
      <c r="B545" s="1417"/>
      <c r="C545" s="1417"/>
      <c r="D545" s="1417"/>
      <c r="E545" s="1417"/>
      <c r="F545" s="1417"/>
      <c r="G545" s="1417"/>
      <c r="H545" s="1418"/>
      <c r="I545" s="1418"/>
      <c r="J545" s="1370"/>
      <c r="K545" s="1419"/>
      <c r="L545" s="1417"/>
      <c r="M545" s="1417"/>
      <c r="N545" s="1417"/>
      <c r="O545" s="1417"/>
      <c r="P545" s="1417"/>
      <c r="Q545" s="1417"/>
      <c r="R545" s="1417"/>
      <c r="S545" s="1417"/>
      <c r="T545" s="1417"/>
      <c r="U545" s="1417"/>
      <c r="V545" s="1417"/>
      <c r="W545" s="1417"/>
      <c r="X545" s="1417"/>
      <c r="Y545" s="1417"/>
      <c r="Z545" s="1417"/>
      <c r="AA545" s="1417"/>
      <c r="AB545" s="1417"/>
      <c r="AC545" s="1417"/>
      <c r="AD545" s="1417"/>
      <c r="AE545" s="1417"/>
      <c r="AF545" s="1417"/>
      <c r="AG545" s="1417"/>
    </row>
    <row r="546" spans="1:33" ht="12.75" customHeight="1">
      <c r="A546" s="1417"/>
      <c r="B546" s="1417"/>
      <c r="C546" s="1417"/>
      <c r="D546" s="1417"/>
      <c r="E546" s="1417"/>
      <c r="F546" s="1417"/>
      <c r="G546" s="1417"/>
      <c r="H546" s="1418"/>
      <c r="I546" s="1418"/>
      <c r="J546" s="1370"/>
      <c r="K546" s="1419"/>
      <c r="L546" s="1417"/>
      <c r="M546" s="1417"/>
      <c r="N546" s="1417"/>
      <c r="O546" s="1417"/>
      <c r="P546" s="1417"/>
      <c r="Q546" s="1417"/>
      <c r="R546" s="1417"/>
      <c r="S546" s="1417"/>
      <c r="T546" s="1417"/>
      <c r="U546" s="1417"/>
      <c r="V546" s="1417"/>
      <c r="W546" s="1417"/>
      <c r="X546" s="1417"/>
      <c r="Y546" s="1417"/>
      <c r="Z546" s="1417"/>
      <c r="AA546" s="1417"/>
      <c r="AB546" s="1417"/>
      <c r="AC546" s="1417"/>
      <c r="AD546" s="1417"/>
      <c r="AE546" s="1417"/>
      <c r="AF546" s="1417"/>
      <c r="AG546" s="1417"/>
    </row>
    <row r="547" spans="1:33" ht="12.75" customHeight="1">
      <c r="A547" s="1417"/>
      <c r="B547" s="1417"/>
      <c r="C547" s="1417"/>
      <c r="D547" s="1417"/>
      <c r="E547" s="1417"/>
      <c r="F547" s="1417"/>
      <c r="G547" s="1417"/>
      <c r="H547" s="1418"/>
      <c r="I547" s="1418"/>
      <c r="J547" s="1370"/>
      <c r="K547" s="1419"/>
      <c r="L547" s="1417"/>
      <c r="M547" s="1417"/>
      <c r="N547" s="1417"/>
      <c r="O547" s="1417"/>
      <c r="P547" s="1417"/>
      <c r="Q547" s="1417"/>
      <c r="R547" s="1417"/>
      <c r="S547" s="1417"/>
      <c r="T547" s="1417"/>
      <c r="U547" s="1417"/>
      <c r="V547" s="1417"/>
      <c r="W547" s="1417"/>
      <c r="X547" s="1417"/>
      <c r="Y547" s="1417"/>
      <c r="Z547" s="1417"/>
      <c r="AA547" s="1417"/>
      <c r="AB547" s="1417"/>
      <c r="AC547" s="1417"/>
      <c r="AD547" s="1417"/>
      <c r="AE547" s="1417"/>
      <c r="AF547" s="1417"/>
      <c r="AG547" s="1417"/>
    </row>
    <row r="548" spans="1:33" ht="12.75" customHeight="1">
      <c r="A548" s="1417"/>
      <c r="B548" s="1417"/>
      <c r="C548" s="1417"/>
      <c r="D548" s="1417"/>
      <c r="E548" s="1417"/>
      <c r="F548" s="1417"/>
      <c r="G548" s="1417"/>
      <c r="H548" s="1418"/>
      <c r="I548" s="1418"/>
      <c r="J548" s="1370"/>
      <c r="K548" s="1419"/>
      <c r="L548" s="1417"/>
      <c r="M548" s="1417"/>
      <c r="N548" s="1417"/>
      <c r="O548" s="1417"/>
      <c r="P548" s="1417"/>
      <c r="Q548" s="1417"/>
      <c r="R548" s="1417"/>
      <c r="S548" s="1417"/>
      <c r="T548" s="1417"/>
      <c r="U548" s="1417"/>
      <c r="V548" s="1417"/>
      <c r="W548" s="1417"/>
      <c r="X548" s="1417"/>
      <c r="Y548" s="1417"/>
      <c r="Z548" s="1417"/>
      <c r="AA548" s="1417"/>
      <c r="AB548" s="1417"/>
      <c r="AC548" s="1417"/>
      <c r="AD548" s="1417"/>
      <c r="AE548" s="1417"/>
      <c r="AF548" s="1417"/>
      <c r="AG548" s="1417"/>
    </row>
    <row r="549" spans="1:33" ht="12.75" customHeight="1">
      <c r="A549" s="1417"/>
      <c r="B549" s="1417"/>
      <c r="C549" s="1417"/>
      <c r="D549" s="1417"/>
      <c r="E549" s="1417"/>
      <c r="F549" s="1417"/>
      <c r="G549" s="1417"/>
      <c r="H549" s="1418"/>
      <c r="I549" s="1418"/>
      <c r="J549" s="1370"/>
      <c r="K549" s="1419"/>
      <c r="L549" s="1417"/>
      <c r="M549" s="1417"/>
      <c r="N549" s="1417"/>
      <c r="O549" s="1417"/>
      <c r="P549" s="1417"/>
      <c r="Q549" s="1417"/>
      <c r="R549" s="1417"/>
      <c r="S549" s="1417"/>
      <c r="T549" s="1417"/>
      <c r="U549" s="1417"/>
      <c r="V549" s="1417"/>
      <c r="W549" s="1417"/>
      <c r="X549" s="1417"/>
      <c r="Y549" s="1417"/>
      <c r="Z549" s="1417"/>
      <c r="AA549" s="1417"/>
      <c r="AB549" s="1417"/>
      <c r="AC549" s="1417"/>
      <c r="AD549" s="1417"/>
      <c r="AE549" s="1417"/>
      <c r="AF549" s="1417"/>
      <c r="AG549" s="1417"/>
    </row>
    <row r="550" spans="1:33" ht="12.75" customHeight="1">
      <c r="A550" s="1417"/>
      <c r="B550" s="1417"/>
      <c r="C550" s="1417"/>
      <c r="D550" s="1417"/>
      <c r="E550" s="1417"/>
      <c r="F550" s="1417"/>
      <c r="G550" s="1417"/>
      <c r="H550" s="1418"/>
      <c r="I550" s="1418"/>
      <c r="J550" s="1370"/>
      <c r="K550" s="1419"/>
      <c r="L550" s="1417"/>
      <c r="M550" s="1417"/>
      <c r="N550" s="1417"/>
      <c r="O550" s="1417"/>
      <c r="P550" s="1417"/>
      <c r="Q550" s="1417"/>
      <c r="R550" s="1417"/>
      <c r="S550" s="1417"/>
      <c r="T550" s="1417"/>
      <c r="U550" s="1417"/>
      <c r="V550" s="1417"/>
      <c r="W550" s="1417"/>
      <c r="X550" s="1417"/>
      <c r="Y550" s="1417"/>
      <c r="Z550" s="1417"/>
      <c r="AA550" s="1417"/>
      <c r="AB550" s="1417"/>
      <c r="AC550" s="1417"/>
      <c r="AD550" s="1417"/>
      <c r="AE550" s="1417"/>
      <c r="AF550" s="1417"/>
      <c r="AG550" s="1417"/>
    </row>
    <row r="551" spans="1:33" ht="12.75" customHeight="1">
      <c r="A551" s="1417"/>
      <c r="B551" s="1417"/>
      <c r="C551" s="1417"/>
      <c r="D551" s="1417"/>
      <c r="E551" s="1417"/>
      <c r="F551" s="1417"/>
      <c r="G551" s="1417"/>
      <c r="H551" s="1418"/>
      <c r="I551" s="1418"/>
      <c r="J551" s="1370"/>
      <c r="K551" s="1419"/>
      <c r="L551" s="1417"/>
      <c r="M551" s="1417"/>
      <c r="N551" s="1417"/>
      <c r="O551" s="1417"/>
      <c r="P551" s="1417"/>
      <c r="Q551" s="1417"/>
      <c r="R551" s="1417"/>
      <c r="S551" s="1417"/>
      <c r="T551" s="1417"/>
      <c r="U551" s="1417"/>
      <c r="V551" s="1417"/>
      <c r="W551" s="1417"/>
      <c r="X551" s="1417"/>
      <c r="Y551" s="1417"/>
      <c r="Z551" s="1417"/>
      <c r="AA551" s="1417"/>
      <c r="AB551" s="1417"/>
      <c r="AC551" s="1417"/>
      <c r="AD551" s="1417"/>
      <c r="AE551" s="1417"/>
      <c r="AF551" s="1417"/>
      <c r="AG551" s="1417"/>
    </row>
    <row r="552" spans="1:33" ht="12.75" customHeight="1">
      <c r="A552" s="1417"/>
      <c r="B552" s="1417"/>
      <c r="C552" s="1417"/>
      <c r="D552" s="1417"/>
      <c r="E552" s="1417"/>
      <c r="F552" s="1417"/>
      <c r="G552" s="1417"/>
      <c r="H552" s="1418"/>
      <c r="I552" s="1418"/>
      <c r="J552" s="1370"/>
      <c r="K552" s="1419"/>
      <c r="L552" s="1417"/>
      <c r="M552" s="1417"/>
      <c r="N552" s="1417"/>
      <c r="O552" s="1417"/>
      <c r="P552" s="1417"/>
      <c r="Q552" s="1417"/>
      <c r="R552" s="1417"/>
      <c r="S552" s="1417"/>
      <c r="T552" s="1417"/>
      <c r="U552" s="1417"/>
      <c r="V552" s="1417"/>
      <c r="W552" s="1417"/>
      <c r="X552" s="1417"/>
      <c r="Y552" s="1417"/>
      <c r="Z552" s="1417"/>
      <c r="AA552" s="1417"/>
      <c r="AB552" s="1417"/>
      <c r="AC552" s="1417"/>
      <c r="AD552" s="1417"/>
      <c r="AE552" s="1417"/>
      <c r="AF552" s="1417"/>
      <c r="AG552" s="1417"/>
    </row>
    <row r="553" spans="1:33" ht="12.75" customHeight="1">
      <c r="A553" s="1417"/>
      <c r="B553" s="1417"/>
      <c r="C553" s="1417"/>
      <c r="D553" s="1417"/>
      <c r="E553" s="1417"/>
      <c r="F553" s="1417"/>
      <c r="G553" s="1417"/>
      <c r="H553" s="1418"/>
      <c r="I553" s="1418"/>
      <c r="J553" s="1370"/>
      <c r="K553" s="1419"/>
      <c r="L553" s="1417"/>
      <c r="M553" s="1417"/>
      <c r="N553" s="1417"/>
      <c r="O553" s="1417"/>
      <c r="P553" s="1417"/>
      <c r="Q553" s="1417"/>
      <c r="R553" s="1417"/>
      <c r="S553" s="1417"/>
      <c r="T553" s="1417"/>
      <c r="U553" s="1417"/>
      <c r="V553" s="1417"/>
      <c r="W553" s="1417"/>
      <c r="X553" s="1417"/>
      <c r="Y553" s="1417"/>
      <c r="Z553" s="1417"/>
      <c r="AA553" s="1417"/>
      <c r="AB553" s="1417"/>
      <c r="AC553" s="1417"/>
      <c r="AD553" s="1417"/>
      <c r="AE553" s="1417"/>
      <c r="AF553" s="1417"/>
      <c r="AG553" s="1417"/>
    </row>
    <row r="554" spans="1:33" ht="12.75" customHeight="1">
      <c r="A554" s="1417"/>
      <c r="B554" s="1417"/>
      <c r="C554" s="1417"/>
      <c r="D554" s="1417"/>
      <c r="E554" s="1417"/>
      <c r="F554" s="1417"/>
      <c r="G554" s="1417"/>
      <c r="H554" s="1418"/>
      <c r="I554" s="1418"/>
      <c r="J554" s="1370"/>
      <c r="K554" s="1419"/>
      <c r="L554" s="1417"/>
      <c r="M554" s="1417"/>
      <c r="N554" s="1417"/>
      <c r="O554" s="1417"/>
      <c r="P554" s="1417"/>
      <c r="Q554" s="1417"/>
      <c r="R554" s="1417"/>
      <c r="S554" s="1417"/>
      <c r="T554" s="1417"/>
      <c r="U554" s="1417"/>
      <c r="V554" s="1417"/>
      <c r="W554" s="1417"/>
      <c r="X554" s="1417"/>
      <c r="Y554" s="1417"/>
      <c r="Z554" s="1417"/>
      <c r="AA554" s="1417"/>
      <c r="AB554" s="1417"/>
      <c r="AC554" s="1417"/>
      <c r="AD554" s="1417"/>
      <c r="AE554" s="1417"/>
      <c r="AF554" s="1417"/>
      <c r="AG554" s="1417"/>
    </row>
    <row r="555" spans="1:33" ht="12.75" customHeight="1">
      <c r="A555" s="1417"/>
      <c r="B555" s="1417"/>
      <c r="C555" s="1417"/>
      <c r="D555" s="1417"/>
      <c r="E555" s="1417"/>
      <c r="F555" s="1417"/>
      <c r="G555" s="1417"/>
      <c r="H555" s="1418"/>
      <c r="I555" s="1418"/>
      <c r="J555" s="1370"/>
      <c r="K555" s="1419"/>
      <c r="L555" s="1417"/>
      <c r="M555" s="1417"/>
      <c r="N555" s="1417"/>
      <c r="O555" s="1417"/>
      <c r="P555" s="1417"/>
      <c r="Q555" s="1417"/>
      <c r="R555" s="1417"/>
      <c r="S555" s="1417"/>
      <c r="T555" s="1417"/>
      <c r="U555" s="1417"/>
      <c r="V555" s="1417"/>
      <c r="W555" s="1417"/>
      <c r="X555" s="1417"/>
      <c r="Y555" s="1417"/>
      <c r="Z555" s="1417"/>
      <c r="AA555" s="1417"/>
      <c r="AB555" s="1417"/>
      <c r="AC555" s="1417"/>
      <c r="AD555" s="1417"/>
      <c r="AE555" s="1417"/>
      <c r="AF555" s="1417"/>
      <c r="AG555" s="1417"/>
    </row>
    <row r="556" spans="1:33" ht="12.75" customHeight="1">
      <c r="A556" s="1417"/>
      <c r="B556" s="1417"/>
      <c r="C556" s="1417"/>
      <c r="D556" s="1417"/>
      <c r="E556" s="1417"/>
      <c r="F556" s="1417"/>
      <c r="G556" s="1417"/>
      <c r="H556" s="1418"/>
      <c r="I556" s="1418"/>
      <c r="J556" s="1370"/>
      <c r="K556" s="1419"/>
      <c r="L556" s="1417"/>
      <c r="M556" s="1417"/>
      <c r="N556" s="1417"/>
      <c r="O556" s="1417"/>
      <c r="P556" s="1417"/>
      <c r="Q556" s="1417"/>
      <c r="R556" s="1417"/>
      <c r="S556" s="1417"/>
      <c r="T556" s="1417"/>
      <c r="U556" s="1417"/>
      <c r="V556" s="1417"/>
      <c r="W556" s="1417"/>
      <c r="X556" s="1417"/>
      <c r="Y556" s="1417"/>
      <c r="Z556" s="1417"/>
      <c r="AA556" s="1417"/>
      <c r="AB556" s="1417"/>
      <c r="AC556" s="1417"/>
      <c r="AD556" s="1417"/>
      <c r="AE556" s="1417"/>
      <c r="AF556" s="1417"/>
      <c r="AG556" s="1417"/>
    </row>
    <row r="557" spans="1:33" ht="12.75" customHeight="1">
      <c r="A557" s="1417"/>
      <c r="B557" s="1417"/>
      <c r="C557" s="1417"/>
      <c r="D557" s="1417"/>
      <c r="E557" s="1417"/>
      <c r="F557" s="1417"/>
      <c r="G557" s="1417"/>
      <c r="H557" s="1418"/>
      <c r="I557" s="1418"/>
      <c r="J557" s="1370"/>
      <c r="K557" s="1419"/>
      <c r="L557" s="1417"/>
      <c r="M557" s="1417"/>
      <c r="N557" s="1417"/>
      <c r="O557" s="1417"/>
      <c r="P557" s="1417"/>
      <c r="Q557" s="1417"/>
      <c r="R557" s="1417"/>
      <c r="S557" s="1417"/>
      <c r="T557" s="1417"/>
      <c r="U557" s="1417"/>
      <c r="V557" s="1417"/>
      <c r="W557" s="1417"/>
      <c r="X557" s="1417"/>
      <c r="Y557" s="1417"/>
      <c r="Z557" s="1417"/>
      <c r="AA557" s="1417"/>
      <c r="AB557" s="1417"/>
      <c r="AC557" s="1417"/>
      <c r="AD557" s="1417"/>
      <c r="AE557" s="1417"/>
      <c r="AF557" s="1417"/>
      <c r="AG557" s="1417"/>
    </row>
    <row r="558" spans="1:33" ht="12.75" customHeight="1">
      <c r="A558" s="1417"/>
      <c r="B558" s="1417"/>
      <c r="C558" s="1417"/>
      <c r="D558" s="1417"/>
      <c r="E558" s="1417"/>
      <c r="F558" s="1417"/>
      <c r="G558" s="1417"/>
      <c r="H558" s="1418"/>
      <c r="I558" s="1418"/>
      <c r="J558" s="1370"/>
      <c r="K558" s="1419"/>
      <c r="L558" s="1417"/>
      <c r="M558" s="1417"/>
      <c r="N558" s="1417"/>
      <c r="O558" s="1417"/>
      <c r="P558" s="1417"/>
      <c r="Q558" s="1417"/>
      <c r="R558" s="1417"/>
      <c r="S558" s="1417"/>
      <c r="T558" s="1417"/>
      <c r="U558" s="1417"/>
      <c r="V558" s="1417"/>
      <c r="W558" s="1417"/>
      <c r="X558" s="1417"/>
      <c r="Y558" s="1417"/>
      <c r="Z558" s="1417"/>
      <c r="AA558" s="1417"/>
      <c r="AB558" s="1417"/>
      <c r="AC558" s="1417"/>
      <c r="AD558" s="1417"/>
      <c r="AE558" s="1417"/>
      <c r="AF558" s="1417"/>
      <c r="AG558" s="1417"/>
    </row>
    <row r="559" spans="1:33" ht="12.75" customHeight="1">
      <c r="A559" s="1417"/>
      <c r="B559" s="1417"/>
      <c r="C559" s="1417"/>
      <c r="D559" s="1417"/>
      <c r="E559" s="1417"/>
      <c r="F559" s="1417"/>
      <c r="G559" s="1417"/>
      <c r="H559" s="1418"/>
      <c r="I559" s="1418"/>
      <c r="J559" s="1370"/>
      <c r="K559" s="1419"/>
      <c r="L559" s="1417"/>
      <c r="M559" s="1417"/>
      <c r="N559" s="1417"/>
      <c r="O559" s="1417"/>
      <c r="P559" s="1417"/>
      <c r="Q559" s="1417"/>
      <c r="R559" s="1417"/>
      <c r="S559" s="1417"/>
      <c r="T559" s="1417"/>
      <c r="U559" s="1417"/>
      <c r="V559" s="1417"/>
      <c r="W559" s="1417"/>
      <c r="X559" s="1417"/>
      <c r="Y559" s="1417"/>
      <c r="Z559" s="1417"/>
      <c r="AA559" s="1417"/>
      <c r="AB559" s="1417"/>
      <c r="AC559" s="1417"/>
      <c r="AD559" s="1417"/>
      <c r="AE559" s="1417"/>
      <c r="AF559" s="1417"/>
      <c r="AG559" s="1417"/>
    </row>
    <row r="560" spans="1:33" ht="12.75" customHeight="1">
      <c r="A560" s="1417"/>
      <c r="B560" s="1417"/>
      <c r="C560" s="1417"/>
      <c r="D560" s="1417"/>
      <c r="E560" s="1417"/>
      <c r="F560" s="1417"/>
      <c r="G560" s="1417"/>
      <c r="H560" s="1418"/>
      <c r="I560" s="1418"/>
      <c r="J560" s="1370"/>
      <c r="K560" s="1419"/>
      <c r="L560" s="1417"/>
      <c r="M560" s="1417"/>
      <c r="N560" s="1417"/>
      <c r="O560" s="1417"/>
      <c r="P560" s="1417"/>
      <c r="Q560" s="1417"/>
      <c r="R560" s="1417"/>
      <c r="S560" s="1417"/>
      <c r="T560" s="1417"/>
      <c r="U560" s="1417"/>
      <c r="V560" s="1417"/>
      <c r="W560" s="1417"/>
      <c r="X560" s="1417"/>
      <c r="Y560" s="1417"/>
      <c r="Z560" s="1417"/>
      <c r="AA560" s="1417"/>
      <c r="AB560" s="1417"/>
      <c r="AC560" s="1417"/>
      <c r="AD560" s="1417"/>
      <c r="AE560" s="1417"/>
      <c r="AF560" s="1417"/>
      <c r="AG560" s="1417"/>
    </row>
    <row r="561" spans="1:33" ht="12.75" customHeight="1">
      <c r="A561" s="1417"/>
      <c r="B561" s="1417"/>
      <c r="C561" s="1417"/>
      <c r="D561" s="1417"/>
      <c r="E561" s="1417"/>
      <c r="F561" s="1417"/>
      <c r="G561" s="1417"/>
      <c r="H561" s="1418"/>
      <c r="I561" s="1418"/>
      <c r="J561" s="1370"/>
      <c r="K561" s="1419"/>
      <c r="L561" s="1417"/>
      <c r="M561" s="1417"/>
      <c r="N561" s="1417"/>
      <c r="O561" s="1417"/>
      <c r="P561" s="1417"/>
      <c r="Q561" s="1417"/>
      <c r="R561" s="1417"/>
      <c r="S561" s="1417"/>
      <c r="T561" s="1417"/>
      <c r="U561" s="1417"/>
      <c r="V561" s="1417"/>
      <c r="W561" s="1417"/>
      <c r="X561" s="1417"/>
      <c r="Y561" s="1417"/>
      <c r="Z561" s="1417"/>
      <c r="AA561" s="1417"/>
      <c r="AB561" s="1417"/>
      <c r="AC561" s="1417"/>
      <c r="AD561" s="1417"/>
      <c r="AE561" s="1417"/>
      <c r="AF561" s="1417"/>
      <c r="AG561" s="1417"/>
    </row>
    <row r="562" spans="1:33" ht="12.75" customHeight="1">
      <c r="A562" s="1417"/>
      <c r="B562" s="1417"/>
      <c r="C562" s="1417"/>
      <c r="D562" s="1417"/>
      <c r="E562" s="1417"/>
      <c r="F562" s="1417"/>
      <c r="G562" s="1417"/>
      <c r="H562" s="1418"/>
      <c r="I562" s="1418"/>
      <c r="J562" s="1370"/>
      <c r="K562" s="1419"/>
      <c r="L562" s="1417"/>
      <c r="M562" s="1417"/>
      <c r="N562" s="1417"/>
      <c r="O562" s="1417"/>
      <c r="P562" s="1417"/>
      <c r="Q562" s="1417"/>
      <c r="R562" s="1417"/>
      <c r="S562" s="1417"/>
      <c r="T562" s="1417"/>
      <c r="U562" s="1417"/>
      <c r="V562" s="1417"/>
      <c r="W562" s="1417"/>
      <c r="X562" s="1417"/>
      <c r="Y562" s="1417"/>
      <c r="Z562" s="1417"/>
      <c r="AA562" s="1417"/>
      <c r="AB562" s="1417"/>
      <c r="AC562" s="1417"/>
      <c r="AD562" s="1417"/>
      <c r="AE562" s="1417"/>
      <c r="AF562" s="1417"/>
      <c r="AG562" s="1417"/>
    </row>
    <row r="563" spans="1:33" ht="12.75" customHeight="1">
      <c r="A563" s="1417"/>
      <c r="B563" s="1417"/>
      <c r="C563" s="1417"/>
      <c r="D563" s="1417"/>
      <c r="E563" s="1417"/>
      <c r="F563" s="1417"/>
      <c r="G563" s="1417"/>
      <c r="H563" s="1418"/>
      <c r="I563" s="1418"/>
      <c r="J563" s="1370"/>
      <c r="K563" s="1419"/>
      <c r="L563" s="1417"/>
      <c r="M563" s="1417"/>
      <c r="N563" s="1417"/>
      <c r="O563" s="1417"/>
      <c r="P563" s="1417"/>
      <c r="Q563" s="1417"/>
      <c r="R563" s="1417"/>
      <c r="S563" s="1417"/>
      <c r="T563" s="1417"/>
      <c r="U563" s="1417"/>
      <c r="V563" s="1417"/>
      <c r="W563" s="1417"/>
      <c r="X563" s="1417"/>
      <c r="Y563" s="1417"/>
      <c r="Z563" s="1417"/>
      <c r="AA563" s="1417"/>
      <c r="AB563" s="1417"/>
      <c r="AC563" s="1417"/>
      <c r="AD563" s="1417"/>
      <c r="AE563" s="1417"/>
      <c r="AF563" s="1417"/>
      <c r="AG563" s="1417"/>
    </row>
    <row r="564" spans="1:33" ht="12.75" customHeight="1">
      <c r="A564" s="1417"/>
      <c r="B564" s="1417"/>
      <c r="C564" s="1417"/>
      <c r="D564" s="1417"/>
      <c r="E564" s="1417"/>
      <c r="F564" s="1417"/>
      <c r="G564" s="1417"/>
      <c r="H564" s="1418"/>
      <c r="I564" s="1418"/>
      <c r="J564" s="1370"/>
      <c r="K564" s="1419"/>
      <c r="L564" s="1417"/>
      <c r="M564" s="1417"/>
      <c r="N564" s="1417"/>
      <c r="O564" s="1417"/>
      <c r="P564" s="1417"/>
      <c r="Q564" s="1417"/>
      <c r="R564" s="1417"/>
      <c r="S564" s="1417"/>
      <c r="T564" s="1417"/>
      <c r="U564" s="1417"/>
      <c r="V564" s="1417"/>
      <c r="W564" s="1417"/>
      <c r="X564" s="1417"/>
      <c r="Y564" s="1417"/>
      <c r="Z564" s="1417"/>
      <c r="AA564" s="1417"/>
      <c r="AB564" s="1417"/>
      <c r="AC564" s="1417"/>
      <c r="AD564" s="1417"/>
      <c r="AE564" s="1417"/>
      <c r="AF564" s="1417"/>
      <c r="AG564" s="1417"/>
    </row>
    <row r="565" spans="1:33" ht="12.75" customHeight="1">
      <c r="A565" s="1417"/>
      <c r="B565" s="1417"/>
      <c r="C565" s="1417"/>
      <c r="D565" s="1417"/>
      <c r="E565" s="1417"/>
      <c r="F565" s="1417"/>
      <c r="G565" s="1417"/>
      <c r="H565" s="1418"/>
      <c r="I565" s="1418"/>
      <c r="J565" s="1370"/>
      <c r="K565" s="1419"/>
      <c r="L565" s="1417"/>
      <c r="M565" s="1417"/>
      <c r="N565" s="1417"/>
      <c r="O565" s="1417"/>
      <c r="P565" s="1417"/>
      <c r="Q565" s="1417"/>
      <c r="R565" s="1417"/>
      <c r="S565" s="1417"/>
      <c r="T565" s="1417"/>
      <c r="U565" s="1417"/>
      <c r="V565" s="1417"/>
      <c r="W565" s="1417"/>
      <c r="X565" s="1417"/>
      <c r="Y565" s="1417"/>
      <c r="Z565" s="1417"/>
      <c r="AA565" s="1417"/>
      <c r="AB565" s="1417"/>
      <c r="AC565" s="1417"/>
      <c r="AD565" s="1417"/>
      <c r="AE565" s="1417"/>
      <c r="AF565" s="1417"/>
      <c r="AG565" s="1417"/>
    </row>
    <row r="566" spans="1:33" ht="12.75" customHeight="1">
      <c r="A566" s="1417"/>
      <c r="B566" s="1417"/>
      <c r="C566" s="1417"/>
      <c r="D566" s="1417"/>
      <c r="E566" s="1417"/>
      <c r="F566" s="1417"/>
      <c r="G566" s="1417"/>
      <c r="H566" s="1418"/>
      <c r="I566" s="1418"/>
      <c r="J566" s="1370"/>
      <c r="K566" s="1419"/>
      <c r="L566" s="1417"/>
      <c r="M566" s="1417"/>
      <c r="N566" s="1417"/>
      <c r="O566" s="1417"/>
      <c r="P566" s="1417"/>
      <c r="Q566" s="1417"/>
      <c r="R566" s="1417"/>
      <c r="S566" s="1417"/>
      <c r="T566" s="1417"/>
      <c r="U566" s="1417"/>
      <c r="V566" s="1417"/>
      <c r="W566" s="1417"/>
      <c r="X566" s="1417"/>
      <c r="Y566" s="1417"/>
      <c r="Z566" s="1417"/>
      <c r="AA566" s="1417"/>
      <c r="AB566" s="1417"/>
      <c r="AC566" s="1417"/>
      <c r="AD566" s="1417"/>
      <c r="AE566" s="1417"/>
      <c r="AF566" s="1417"/>
      <c r="AG566" s="1417"/>
    </row>
    <row r="567" spans="1:33" ht="12.75" customHeight="1">
      <c r="A567" s="1417"/>
      <c r="B567" s="1417"/>
      <c r="C567" s="1417"/>
      <c r="D567" s="1417"/>
      <c r="E567" s="1417"/>
      <c r="F567" s="1417"/>
      <c r="G567" s="1417"/>
      <c r="H567" s="1418"/>
      <c r="I567" s="1418"/>
      <c r="J567" s="1370"/>
      <c r="K567" s="1419"/>
      <c r="L567" s="1417"/>
      <c r="M567" s="1417"/>
      <c r="N567" s="1417"/>
      <c r="O567" s="1417"/>
      <c r="P567" s="1417"/>
      <c r="Q567" s="1417"/>
      <c r="R567" s="1417"/>
      <c r="S567" s="1417"/>
      <c r="T567" s="1417"/>
      <c r="U567" s="1417"/>
      <c r="V567" s="1417"/>
      <c r="W567" s="1417"/>
      <c r="X567" s="1417"/>
      <c r="Y567" s="1417"/>
      <c r="Z567" s="1417"/>
      <c r="AA567" s="1417"/>
      <c r="AB567" s="1417"/>
      <c r="AC567" s="1417"/>
      <c r="AD567" s="1417"/>
      <c r="AE567" s="1417"/>
      <c r="AF567" s="1417"/>
      <c r="AG567" s="1417"/>
    </row>
    <row r="568" spans="1:33" ht="12.75" customHeight="1">
      <c r="A568" s="1417"/>
      <c r="B568" s="1417"/>
      <c r="C568" s="1417"/>
      <c r="D568" s="1417"/>
      <c r="E568" s="1417"/>
      <c r="F568" s="1417"/>
      <c r="G568" s="1417"/>
      <c r="H568" s="1418"/>
      <c r="I568" s="1418"/>
      <c r="J568" s="1370"/>
      <c r="K568" s="1419"/>
      <c r="L568" s="1417"/>
      <c r="M568" s="1417"/>
      <c r="N568" s="1417"/>
      <c r="O568" s="1417"/>
      <c r="P568" s="1417"/>
      <c r="Q568" s="1417"/>
      <c r="R568" s="1417"/>
      <c r="S568" s="1417"/>
      <c r="T568" s="1417"/>
      <c r="U568" s="1417"/>
      <c r="V568" s="1417"/>
      <c r="W568" s="1417"/>
      <c r="X568" s="1417"/>
      <c r="Y568" s="1417"/>
      <c r="Z568" s="1417"/>
      <c r="AA568" s="1417"/>
      <c r="AB568" s="1417"/>
      <c r="AC568" s="1417"/>
      <c r="AD568" s="1417"/>
      <c r="AE568" s="1417"/>
      <c r="AF568" s="1417"/>
      <c r="AG568" s="1417"/>
    </row>
    <row r="569" spans="1:33" ht="12.75" customHeight="1">
      <c r="A569" s="1417"/>
      <c r="B569" s="1417"/>
      <c r="C569" s="1417"/>
      <c r="D569" s="1417"/>
      <c r="E569" s="1417"/>
      <c r="F569" s="1417"/>
      <c r="G569" s="1417"/>
      <c r="H569" s="1418"/>
      <c r="I569" s="1418"/>
      <c r="J569" s="1370"/>
      <c r="K569" s="1419"/>
      <c r="L569" s="1417"/>
      <c r="M569" s="1417"/>
      <c r="N569" s="1417"/>
      <c r="O569" s="1417"/>
      <c r="P569" s="1417"/>
      <c r="Q569" s="1417"/>
      <c r="R569" s="1417"/>
      <c r="S569" s="1417"/>
      <c r="T569" s="1417"/>
      <c r="U569" s="1417"/>
      <c r="V569" s="1417"/>
      <c r="W569" s="1417"/>
      <c r="X569" s="1417"/>
      <c r="Y569" s="1417"/>
      <c r="Z569" s="1417"/>
      <c r="AA569" s="1417"/>
      <c r="AB569" s="1417"/>
      <c r="AC569" s="1417"/>
      <c r="AD569" s="1417"/>
      <c r="AE569" s="1417"/>
      <c r="AF569" s="1417"/>
      <c r="AG569" s="1417"/>
    </row>
    <row r="570" spans="1:33" ht="12.75" customHeight="1">
      <c r="A570" s="1417"/>
      <c r="B570" s="1417"/>
      <c r="C570" s="1417"/>
      <c r="D570" s="1417"/>
      <c r="E570" s="1417"/>
      <c r="F570" s="1417"/>
      <c r="G570" s="1417"/>
      <c r="H570" s="1418"/>
      <c r="I570" s="1418"/>
      <c r="J570" s="1370"/>
      <c r="K570" s="1419"/>
      <c r="L570" s="1417"/>
      <c r="M570" s="1417"/>
      <c r="N570" s="1417"/>
      <c r="O570" s="1417"/>
      <c r="P570" s="1417"/>
      <c r="Q570" s="1417"/>
      <c r="R570" s="1417"/>
      <c r="S570" s="1417"/>
      <c r="T570" s="1417"/>
      <c r="U570" s="1417"/>
      <c r="V570" s="1417"/>
      <c r="W570" s="1417"/>
      <c r="X570" s="1417"/>
      <c r="Y570" s="1417"/>
      <c r="Z570" s="1417"/>
      <c r="AA570" s="1417"/>
      <c r="AB570" s="1417"/>
      <c r="AC570" s="1417"/>
      <c r="AD570" s="1417"/>
      <c r="AE570" s="1417"/>
      <c r="AF570" s="1417"/>
      <c r="AG570" s="1417"/>
    </row>
    <row r="571" spans="1:33" ht="12.75" customHeight="1">
      <c r="A571" s="1417"/>
      <c r="B571" s="1417"/>
      <c r="C571" s="1417"/>
      <c r="D571" s="1417"/>
      <c r="E571" s="1417"/>
      <c r="F571" s="1417"/>
      <c r="G571" s="1417"/>
      <c r="H571" s="1418"/>
      <c r="I571" s="1418"/>
      <c r="J571" s="1370"/>
      <c r="K571" s="1419"/>
      <c r="L571" s="1417"/>
      <c r="M571" s="1417"/>
      <c r="N571" s="1417"/>
      <c r="O571" s="1417"/>
      <c r="P571" s="1417"/>
      <c r="Q571" s="1417"/>
      <c r="R571" s="1417"/>
      <c r="S571" s="1417"/>
      <c r="T571" s="1417"/>
      <c r="U571" s="1417"/>
      <c r="V571" s="1417"/>
      <c r="W571" s="1417"/>
      <c r="X571" s="1417"/>
      <c r="Y571" s="1417"/>
      <c r="Z571" s="1417"/>
      <c r="AA571" s="1417"/>
      <c r="AB571" s="1417"/>
      <c r="AC571" s="1417"/>
      <c r="AD571" s="1417"/>
      <c r="AE571" s="1417"/>
      <c r="AF571" s="1417"/>
      <c r="AG571" s="1417"/>
    </row>
    <row r="572" spans="1:33" ht="12.75" customHeight="1">
      <c r="A572" s="1417"/>
      <c r="B572" s="1417"/>
      <c r="C572" s="1417"/>
      <c r="D572" s="1417"/>
      <c r="E572" s="1417"/>
      <c r="F572" s="1417"/>
      <c r="G572" s="1417"/>
      <c r="H572" s="1418"/>
      <c r="I572" s="1418"/>
      <c r="J572" s="1370"/>
      <c r="K572" s="1419"/>
      <c r="L572" s="1417"/>
      <c r="M572" s="1417"/>
      <c r="N572" s="1417"/>
      <c r="O572" s="1417"/>
      <c r="P572" s="1417"/>
      <c r="Q572" s="1417"/>
      <c r="R572" s="1417"/>
      <c r="S572" s="1417"/>
      <c r="T572" s="1417"/>
      <c r="U572" s="1417"/>
      <c r="V572" s="1417"/>
      <c r="W572" s="1417"/>
      <c r="X572" s="1417"/>
      <c r="Y572" s="1417"/>
      <c r="Z572" s="1417"/>
      <c r="AA572" s="1417"/>
      <c r="AB572" s="1417"/>
      <c r="AC572" s="1417"/>
      <c r="AD572" s="1417"/>
      <c r="AE572" s="1417"/>
      <c r="AF572" s="1417"/>
      <c r="AG572" s="1417"/>
    </row>
    <row r="573" spans="1:33" ht="12.75" customHeight="1">
      <c r="A573" s="1417"/>
      <c r="B573" s="1417"/>
      <c r="C573" s="1417"/>
      <c r="D573" s="1417"/>
      <c r="E573" s="1417"/>
      <c r="F573" s="1417"/>
      <c r="G573" s="1417"/>
      <c r="H573" s="1418"/>
      <c r="I573" s="1418"/>
      <c r="J573" s="1370"/>
      <c r="K573" s="1419"/>
      <c r="L573" s="1417"/>
      <c r="M573" s="1417"/>
      <c r="N573" s="1417"/>
      <c r="O573" s="1417"/>
      <c r="P573" s="1417"/>
      <c r="Q573" s="1417"/>
      <c r="R573" s="1417"/>
      <c r="S573" s="1417"/>
      <c r="T573" s="1417"/>
      <c r="U573" s="1417"/>
      <c r="V573" s="1417"/>
      <c r="W573" s="1417"/>
      <c r="X573" s="1417"/>
      <c r="Y573" s="1417"/>
      <c r="Z573" s="1417"/>
      <c r="AA573" s="1417"/>
      <c r="AB573" s="1417"/>
      <c r="AC573" s="1417"/>
      <c r="AD573" s="1417"/>
      <c r="AE573" s="1417"/>
      <c r="AF573" s="1417"/>
      <c r="AG573" s="1417"/>
    </row>
    <row r="574" spans="1:33" ht="12.75" customHeight="1">
      <c r="A574" s="1417"/>
      <c r="B574" s="1417"/>
      <c r="C574" s="1417"/>
      <c r="D574" s="1417"/>
      <c r="E574" s="1417"/>
      <c r="F574" s="1417"/>
      <c r="G574" s="1417"/>
      <c r="H574" s="1418"/>
      <c r="I574" s="1418"/>
      <c r="J574" s="1370"/>
      <c r="K574" s="1419"/>
      <c r="L574" s="1417"/>
      <c r="M574" s="1417"/>
      <c r="N574" s="1417"/>
      <c r="O574" s="1417"/>
      <c r="P574" s="1417"/>
      <c r="Q574" s="1417"/>
      <c r="R574" s="1417"/>
      <c r="S574" s="1417"/>
      <c r="T574" s="1417"/>
      <c r="U574" s="1417"/>
      <c r="V574" s="1417"/>
      <c r="W574" s="1417"/>
      <c r="X574" s="1417"/>
      <c r="Y574" s="1417"/>
      <c r="Z574" s="1417"/>
      <c r="AA574" s="1417"/>
      <c r="AB574" s="1417"/>
      <c r="AC574" s="1417"/>
      <c r="AD574" s="1417"/>
      <c r="AE574" s="1417"/>
      <c r="AF574" s="1417"/>
      <c r="AG574" s="1417"/>
    </row>
    <row r="575" spans="1:33" ht="12.75" customHeight="1">
      <c r="A575" s="1417"/>
      <c r="B575" s="1417"/>
      <c r="C575" s="1417"/>
      <c r="D575" s="1417"/>
      <c r="E575" s="1417"/>
      <c r="F575" s="1417"/>
      <c r="G575" s="1417"/>
      <c r="H575" s="1418"/>
      <c r="I575" s="1418"/>
      <c r="J575" s="1370"/>
      <c r="K575" s="1419"/>
      <c r="L575" s="1417"/>
      <c r="M575" s="1417"/>
      <c r="N575" s="1417"/>
      <c r="O575" s="1417"/>
      <c r="P575" s="1417"/>
      <c r="Q575" s="1417"/>
      <c r="R575" s="1417"/>
      <c r="S575" s="1417"/>
      <c r="T575" s="1417"/>
      <c r="U575" s="1417"/>
      <c r="V575" s="1417"/>
      <c r="W575" s="1417"/>
      <c r="X575" s="1417"/>
      <c r="Y575" s="1417"/>
      <c r="Z575" s="1417"/>
      <c r="AA575" s="1417"/>
      <c r="AB575" s="1417"/>
      <c r="AC575" s="1417"/>
      <c r="AD575" s="1417"/>
      <c r="AE575" s="1417"/>
      <c r="AF575" s="1417"/>
      <c r="AG575" s="1417"/>
    </row>
    <row r="576" spans="1:33" ht="12.75" customHeight="1">
      <c r="A576" s="1417"/>
      <c r="B576" s="1417"/>
      <c r="C576" s="1417"/>
      <c r="D576" s="1417"/>
      <c r="E576" s="1417"/>
      <c r="F576" s="1417"/>
      <c r="G576" s="1417"/>
      <c r="H576" s="1418"/>
      <c r="I576" s="1418"/>
      <c r="J576" s="1370"/>
      <c r="K576" s="1419"/>
      <c r="L576" s="1417"/>
      <c r="M576" s="1417"/>
      <c r="N576" s="1417"/>
      <c r="O576" s="1417"/>
      <c r="P576" s="1417"/>
      <c r="Q576" s="1417"/>
      <c r="R576" s="1417"/>
      <c r="S576" s="1417"/>
      <c r="T576" s="1417"/>
      <c r="U576" s="1417"/>
      <c r="V576" s="1417"/>
      <c r="W576" s="1417"/>
      <c r="X576" s="1417"/>
      <c r="Y576" s="1417"/>
      <c r="Z576" s="1417"/>
      <c r="AA576" s="1417"/>
      <c r="AB576" s="1417"/>
      <c r="AC576" s="1417"/>
      <c r="AD576" s="1417"/>
      <c r="AE576" s="1417"/>
      <c r="AF576" s="1417"/>
      <c r="AG576" s="1417"/>
    </row>
    <row r="577" spans="1:33" ht="12.75" customHeight="1">
      <c r="A577" s="1417"/>
      <c r="B577" s="1417"/>
      <c r="C577" s="1417"/>
      <c r="D577" s="1417"/>
      <c r="E577" s="1417"/>
      <c r="F577" s="1417"/>
      <c r="G577" s="1417"/>
      <c r="H577" s="1418"/>
      <c r="I577" s="1418"/>
      <c r="J577" s="1370"/>
      <c r="K577" s="1419"/>
      <c r="L577" s="1417"/>
      <c r="M577" s="1417"/>
      <c r="N577" s="1417"/>
      <c r="O577" s="1417"/>
      <c r="P577" s="1417"/>
      <c r="Q577" s="1417"/>
      <c r="R577" s="1417"/>
      <c r="S577" s="1417"/>
      <c r="T577" s="1417"/>
      <c r="U577" s="1417"/>
      <c r="V577" s="1417"/>
      <c r="W577" s="1417"/>
      <c r="X577" s="1417"/>
      <c r="Y577" s="1417"/>
      <c r="Z577" s="1417"/>
      <c r="AA577" s="1417"/>
      <c r="AB577" s="1417"/>
      <c r="AC577" s="1417"/>
      <c r="AD577" s="1417"/>
      <c r="AE577" s="1417"/>
      <c r="AF577" s="1417"/>
      <c r="AG577" s="1417"/>
    </row>
    <row r="578" spans="1:33" ht="12.75" customHeight="1">
      <c r="A578" s="1417"/>
      <c r="B578" s="1417"/>
      <c r="C578" s="1417"/>
      <c r="D578" s="1417"/>
      <c r="E578" s="1417"/>
      <c r="F578" s="1417"/>
      <c r="G578" s="1417"/>
      <c r="H578" s="1418"/>
      <c r="I578" s="1418"/>
      <c r="J578" s="1370"/>
      <c r="K578" s="1419"/>
      <c r="L578" s="1417"/>
      <c r="M578" s="1417"/>
      <c r="N578" s="1417"/>
      <c r="O578" s="1417"/>
      <c r="P578" s="1417"/>
      <c r="Q578" s="1417"/>
      <c r="R578" s="1417"/>
      <c r="S578" s="1417"/>
      <c r="T578" s="1417"/>
      <c r="U578" s="1417"/>
      <c r="V578" s="1417"/>
      <c r="W578" s="1417"/>
      <c r="X578" s="1417"/>
      <c r="Y578" s="1417"/>
      <c r="Z578" s="1417"/>
      <c r="AA578" s="1417"/>
      <c r="AB578" s="1417"/>
      <c r="AC578" s="1417"/>
      <c r="AD578" s="1417"/>
      <c r="AE578" s="1417"/>
      <c r="AF578" s="1417"/>
      <c r="AG578" s="1417"/>
    </row>
    <row r="579" spans="1:33" ht="12.75" customHeight="1">
      <c r="A579" s="1417"/>
      <c r="B579" s="1417"/>
      <c r="C579" s="1417"/>
      <c r="D579" s="1417"/>
      <c r="E579" s="1417"/>
      <c r="F579" s="1417"/>
      <c r="G579" s="1417"/>
      <c r="H579" s="1418"/>
      <c r="I579" s="1418"/>
      <c r="J579" s="1370"/>
      <c r="K579" s="1419"/>
      <c r="L579" s="1417"/>
      <c r="M579" s="1417"/>
      <c r="N579" s="1417"/>
      <c r="O579" s="1417"/>
      <c r="P579" s="1417"/>
      <c r="Q579" s="1417"/>
      <c r="R579" s="1417"/>
      <c r="S579" s="1417"/>
      <c r="T579" s="1417"/>
      <c r="U579" s="1417"/>
      <c r="V579" s="1417"/>
      <c r="W579" s="1417"/>
      <c r="X579" s="1417"/>
      <c r="Y579" s="1417"/>
      <c r="Z579" s="1417"/>
      <c r="AA579" s="1417"/>
      <c r="AB579" s="1417"/>
      <c r="AC579" s="1417"/>
      <c r="AD579" s="1417"/>
      <c r="AE579" s="1417"/>
      <c r="AF579" s="1417"/>
      <c r="AG579" s="1417"/>
    </row>
    <row r="580" spans="1:33" ht="12.75" customHeight="1">
      <c r="A580" s="1417"/>
      <c r="B580" s="1417"/>
      <c r="C580" s="1417"/>
      <c r="D580" s="1417"/>
      <c r="E580" s="1417"/>
      <c r="F580" s="1417"/>
      <c r="G580" s="1417"/>
      <c r="H580" s="1418"/>
      <c r="I580" s="1418"/>
      <c r="J580" s="1370"/>
      <c r="K580" s="1419"/>
      <c r="L580" s="1417"/>
      <c r="M580" s="1417"/>
      <c r="N580" s="1417"/>
      <c r="O580" s="1417"/>
      <c r="P580" s="1417"/>
      <c r="Q580" s="1417"/>
      <c r="R580" s="1417"/>
      <c r="S580" s="1417"/>
      <c r="T580" s="1417"/>
      <c r="U580" s="1417"/>
      <c r="V580" s="1417"/>
      <c r="W580" s="1417"/>
      <c r="X580" s="1417"/>
      <c r="Y580" s="1417"/>
      <c r="Z580" s="1417"/>
      <c r="AA580" s="1417"/>
      <c r="AB580" s="1417"/>
      <c r="AC580" s="1417"/>
      <c r="AD580" s="1417"/>
      <c r="AE580" s="1417"/>
      <c r="AF580" s="1417"/>
      <c r="AG580" s="1417"/>
    </row>
    <row r="581" spans="1:33" ht="12.75" customHeight="1">
      <c r="A581" s="1417"/>
      <c r="B581" s="1417"/>
      <c r="C581" s="1417"/>
      <c r="D581" s="1417"/>
      <c r="E581" s="1417"/>
      <c r="F581" s="1417"/>
      <c r="G581" s="1417"/>
      <c r="H581" s="1418"/>
      <c r="I581" s="1418"/>
      <c r="J581" s="1370"/>
      <c r="K581" s="1419"/>
      <c r="L581" s="1417"/>
      <c r="M581" s="1417"/>
      <c r="N581" s="1417"/>
      <c r="O581" s="1417"/>
      <c r="P581" s="1417"/>
      <c r="Q581" s="1417"/>
      <c r="R581" s="1417"/>
      <c r="S581" s="1417"/>
      <c r="T581" s="1417"/>
      <c r="U581" s="1417"/>
      <c r="V581" s="1417"/>
      <c r="W581" s="1417"/>
      <c r="X581" s="1417"/>
      <c r="Y581" s="1417"/>
      <c r="Z581" s="1417"/>
      <c r="AA581" s="1417"/>
      <c r="AB581" s="1417"/>
      <c r="AC581" s="1417"/>
      <c r="AD581" s="1417"/>
      <c r="AE581" s="1417"/>
      <c r="AF581" s="1417"/>
      <c r="AG581" s="1417"/>
    </row>
    <row r="582" spans="1:33" ht="12.75" customHeight="1">
      <c r="A582" s="1417"/>
      <c r="B582" s="1417"/>
      <c r="C582" s="1417"/>
      <c r="D582" s="1417"/>
      <c r="E582" s="1417"/>
      <c r="F582" s="1417"/>
      <c r="G582" s="1417"/>
      <c r="H582" s="1418"/>
      <c r="I582" s="1418"/>
      <c r="J582" s="1370"/>
      <c r="K582" s="1419"/>
      <c r="L582" s="1417"/>
      <c r="M582" s="1417"/>
      <c r="N582" s="1417"/>
      <c r="O582" s="1417"/>
      <c r="P582" s="1417"/>
      <c r="Q582" s="1417"/>
      <c r="R582" s="1417"/>
      <c r="S582" s="1417"/>
      <c r="T582" s="1417"/>
      <c r="U582" s="1417"/>
      <c r="V582" s="1417"/>
      <c r="W582" s="1417"/>
      <c r="X582" s="1417"/>
      <c r="Y582" s="1417"/>
      <c r="Z582" s="1417"/>
      <c r="AA582" s="1417"/>
      <c r="AB582" s="1417"/>
      <c r="AC582" s="1417"/>
      <c r="AD582" s="1417"/>
      <c r="AE582" s="1417"/>
      <c r="AF582" s="1417"/>
      <c r="AG582" s="1417"/>
    </row>
    <row r="583" spans="1:33" ht="12.75" customHeight="1">
      <c r="A583" s="1417"/>
      <c r="B583" s="1417"/>
      <c r="C583" s="1417"/>
      <c r="D583" s="1417"/>
      <c r="E583" s="1417"/>
      <c r="F583" s="1417"/>
      <c r="G583" s="1417"/>
      <c r="H583" s="1418"/>
      <c r="I583" s="1418"/>
      <c r="J583" s="1370"/>
      <c r="K583" s="1419"/>
      <c r="L583" s="1417"/>
      <c r="M583" s="1417"/>
      <c r="N583" s="1417"/>
      <c r="O583" s="1417"/>
      <c r="P583" s="1417"/>
      <c r="Q583" s="1417"/>
      <c r="R583" s="1417"/>
      <c r="S583" s="1417"/>
      <c r="T583" s="1417"/>
      <c r="U583" s="1417"/>
      <c r="V583" s="1417"/>
      <c r="W583" s="1417"/>
      <c r="X583" s="1417"/>
      <c r="Y583" s="1417"/>
      <c r="Z583" s="1417"/>
      <c r="AA583" s="1417"/>
      <c r="AB583" s="1417"/>
      <c r="AC583" s="1417"/>
      <c r="AD583" s="1417"/>
      <c r="AE583" s="1417"/>
      <c r="AF583" s="1417"/>
      <c r="AG583" s="1417"/>
    </row>
    <row r="584" spans="1:33" ht="12.75" customHeight="1">
      <c r="A584" s="1417"/>
      <c r="B584" s="1417"/>
      <c r="C584" s="1417"/>
      <c r="D584" s="1417"/>
      <c r="E584" s="1417"/>
      <c r="F584" s="1417"/>
      <c r="G584" s="1417"/>
      <c r="H584" s="1418"/>
      <c r="I584" s="1418"/>
      <c r="J584" s="1370"/>
      <c r="K584" s="1419"/>
      <c r="L584" s="1417"/>
      <c r="M584" s="1417"/>
      <c r="N584" s="1417"/>
      <c r="O584" s="1417"/>
      <c r="P584" s="1417"/>
      <c r="Q584" s="1417"/>
      <c r="R584" s="1417"/>
      <c r="S584" s="1417"/>
      <c r="T584" s="1417"/>
      <c r="U584" s="1417"/>
      <c r="V584" s="1417"/>
      <c r="W584" s="1417"/>
      <c r="X584" s="1417"/>
      <c r="Y584" s="1417"/>
      <c r="Z584" s="1417"/>
      <c r="AA584" s="1417"/>
      <c r="AB584" s="1417"/>
      <c r="AC584" s="1417"/>
      <c r="AD584" s="1417"/>
      <c r="AE584" s="1417"/>
      <c r="AF584" s="1417"/>
      <c r="AG584" s="1417"/>
    </row>
    <row r="585" spans="1:33" ht="12.75" customHeight="1">
      <c r="A585" s="1417"/>
      <c r="B585" s="1417"/>
      <c r="C585" s="1417"/>
      <c r="D585" s="1417"/>
      <c r="E585" s="1417"/>
      <c r="F585" s="1417"/>
      <c r="G585" s="1417"/>
      <c r="H585" s="1418"/>
      <c r="I585" s="1418"/>
      <c r="J585" s="1370"/>
      <c r="K585" s="1419"/>
      <c r="L585" s="1417"/>
      <c r="M585" s="1417"/>
      <c r="N585" s="1417"/>
      <c r="O585" s="1417"/>
      <c r="P585" s="1417"/>
      <c r="Q585" s="1417"/>
      <c r="R585" s="1417"/>
      <c r="S585" s="1417"/>
      <c r="T585" s="1417"/>
      <c r="U585" s="1417"/>
      <c r="V585" s="1417"/>
      <c r="W585" s="1417"/>
      <c r="X585" s="1417"/>
      <c r="Y585" s="1417"/>
      <c r="Z585" s="1417"/>
      <c r="AA585" s="1417"/>
      <c r="AB585" s="1417"/>
      <c r="AC585" s="1417"/>
      <c r="AD585" s="1417"/>
      <c r="AE585" s="1417"/>
      <c r="AF585" s="1417"/>
      <c r="AG585" s="1417"/>
    </row>
    <row r="586" spans="1:33" ht="12.75" customHeight="1">
      <c r="A586" s="1417"/>
      <c r="B586" s="1417"/>
      <c r="C586" s="1417"/>
      <c r="D586" s="1417"/>
      <c r="E586" s="1417"/>
      <c r="F586" s="1417"/>
      <c r="G586" s="1417"/>
      <c r="H586" s="1418"/>
      <c r="I586" s="1418"/>
      <c r="J586" s="1370"/>
      <c r="K586" s="1419"/>
      <c r="L586" s="1417"/>
      <c r="M586" s="1417"/>
      <c r="N586" s="1417"/>
      <c r="O586" s="1417"/>
      <c r="P586" s="1417"/>
      <c r="Q586" s="1417"/>
      <c r="R586" s="1417"/>
      <c r="S586" s="1417"/>
      <c r="T586" s="1417"/>
      <c r="U586" s="1417"/>
      <c r="V586" s="1417"/>
      <c r="W586" s="1417"/>
      <c r="X586" s="1417"/>
      <c r="Y586" s="1417"/>
      <c r="Z586" s="1417"/>
      <c r="AA586" s="1417"/>
      <c r="AB586" s="1417"/>
      <c r="AC586" s="1417"/>
      <c r="AD586" s="1417"/>
      <c r="AE586" s="1417"/>
      <c r="AF586" s="1417"/>
      <c r="AG586" s="1417"/>
    </row>
    <row r="587" spans="1:33" ht="12.75" customHeight="1">
      <c r="A587" s="1417"/>
      <c r="B587" s="1417"/>
      <c r="C587" s="1417"/>
      <c r="D587" s="1417"/>
      <c r="E587" s="1417"/>
      <c r="F587" s="1417"/>
      <c r="G587" s="1417"/>
      <c r="H587" s="1418"/>
      <c r="I587" s="1418"/>
      <c r="J587" s="1370"/>
      <c r="K587" s="1419"/>
      <c r="L587" s="1417"/>
      <c r="M587" s="1417"/>
      <c r="N587" s="1417"/>
      <c r="O587" s="1417"/>
      <c r="P587" s="1417"/>
      <c r="Q587" s="1417"/>
      <c r="R587" s="1417"/>
      <c r="S587" s="1417"/>
      <c r="T587" s="1417"/>
      <c r="U587" s="1417"/>
      <c r="V587" s="1417"/>
      <c r="W587" s="1417"/>
      <c r="X587" s="1417"/>
      <c r="Y587" s="1417"/>
      <c r="Z587" s="1417"/>
      <c r="AA587" s="1417"/>
      <c r="AB587" s="1417"/>
      <c r="AC587" s="1417"/>
      <c r="AD587" s="1417"/>
      <c r="AE587" s="1417"/>
      <c r="AF587" s="1417"/>
      <c r="AG587" s="1417"/>
    </row>
    <row r="588" spans="1:33" ht="12.75" customHeight="1">
      <c r="A588" s="1417"/>
      <c r="B588" s="1417"/>
      <c r="C588" s="1417"/>
      <c r="D588" s="1417"/>
      <c r="E588" s="1417"/>
      <c r="F588" s="1417"/>
      <c r="G588" s="1417"/>
      <c r="H588" s="1418"/>
      <c r="I588" s="1418"/>
      <c r="J588" s="1370"/>
      <c r="K588" s="1419"/>
      <c r="L588" s="1417"/>
      <c r="M588" s="1417"/>
      <c r="N588" s="1417"/>
      <c r="O588" s="1417"/>
      <c r="P588" s="1417"/>
      <c r="Q588" s="1417"/>
      <c r="R588" s="1417"/>
      <c r="S588" s="1417"/>
      <c r="T588" s="1417"/>
      <c r="U588" s="1417"/>
      <c r="V588" s="1417"/>
      <c r="W588" s="1417"/>
      <c r="X588" s="1417"/>
      <c r="Y588" s="1417"/>
      <c r="Z588" s="1417"/>
      <c r="AA588" s="1417"/>
      <c r="AB588" s="1417"/>
      <c r="AC588" s="1417"/>
      <c r="AD588" s="1417"/>
      <c r="AE588" s="1417"/>
      <c r="AF588" s="1417"/>
      <c r="AG588" s="1417"/>
    </row>
    <row r="589" spans="1:33" ht="12.75" customHeight="1">
      <c r="A589" s="1417"/>
      <c r="B589" s="1417"/>
      <c r="C589" s="1417"/>
      <c r="D589" s="1417"/>
      <c r="E589" s="1417"/>
      <c r="F589" s="1417"/>
      <c r="G589" s="1417"/>
      <c r="H589" s="1418"/>
      <c r="I589" s="1418"/>
      <c r="J589" s="1370"/>
      <c r="K589" s="1419"/>
      <c r="L589" s="1417"/>
      <c r="M589" s="1417"/>
      <c r="N589" s="1417"/>
      <c r="O589" s="1417"/>
      <c r="P589" s="1417"/>
      <c r="Q589" s="1417"/>
      <c r="R589" s="1417"/>
      <c r="S589" s="1417"/>
      <c r="T589" s="1417"/>
      <c r="U589" s="1417"/>
      <c r="V589" s="1417"/>
      <c r="W589" s="1417"/>
      <c r="X589" s="1417"/>
      <c r="Y589" s="1417"/>
      <c r="Z589" s="1417"/>
      <c r="AA589" s="1417"/>
      <c r="AB589" s="1417"/>
      <c r="AC589" s="1417"/>
      <c r="AD589" s="1417"/>
      <c r="AE589" s="1417"/>
      <c r="AF589" s="1417"/>
      <c r="AG589" s="1417"/>
    </row>
    <row r="590" spans="1:33" ht="12.75" customHeight="1">
      <c r="A590" s="1417"/>
      <c r="B590" s="1417"/>
      <c r="C590" s="1417"/>
      <c r="D590" s="1417"/>
      <c r="E590" s="1417"/>
      <c r="F590" s="1417"/>
      <c r="G590" s="1417"/>
      <c r="H590" s="1418"/>
      <c r="I590" s="1418"/>
      <c r="J590" s="1370"/>
      <c r="K590" s="1419"/>
      <c r="L590" s="1417"/>
      <c r="M590" s="1417"/>
      <c r="N590" s="1417"/>
      <c r="O590" s="1417"/>
      <c r="P590" s="1417"/>
      <c r="Q590" s="1417"/>
      <c r="R590" s="1417"/>
      <c r="S590" s="1417"/>
      <c r="T590" s="1417"/>
      <c r="U590" s="1417"/>
      <c r="V590" s="1417"/>
      <c r="W590" s="1417"/>
      <c r="X590" s="1417"/>
      <c r="Y590" s="1417"/>
      <c r="Z590" s="1417"/>
      <c r="AA590" s="1417"/>
      <c r="AB590" s="1417"/>
      <c r="AC590" s="1417"/>
      <c r="AD590" s="1417"/>
      <c r="AE590" s="1417"/>
      <c r="AF590" s="1417"/>
      <c r="AG590" s="1417"/>
    </row>
    <row r="591" spans="1:33" ht="12.75" customHeight="1">
      <c r="A591" s="1417"/>
      <c r="B591" s="1417"/>
      <c r="C591" s="1417"/>
      <c r="D591" s="1417"/>
      <c r="E591" s="1417"/>
      <c r="F591" s="1417"/>
      <c r="G591" s="1417"/>
      <c r="H591" s="1418"/>
      <c r="I591" s="1418"/>
      <c r="J591" s="1370"/>
      <c r="K591" s="1419"/>
      <c r="L591" s="1417"/>
      <c r="M591" s="1417"/>
      <c r="N591" s="1417"/>
      <c r="O591" s="1417"/>
      <c r="P591" s="1417"/>
      <c r="Q591" s="1417"/>
      <c r="R591" s="1417"/>
      <c r="S591" s="1417"/>
      <c r="T591" s="1417"/>
      <c r="U591" s="1417"/>
      <c r="V591" s="1417"/>
      <c r="W591" s="1417"/>
      <c r="X591" s="1417"/>
      <c r="Y591" s="1417"/>
      <c r="Z591" s="1417"/>
      <c r="AA591" s="1417"/>
      <c r="AB591" s="1417"/>
      <c r="AC591" s="1417"/>
      <c r="AD591" s="1417"/>
      <c r="AE591" s="1417"/>
      <c r="AF591" s="1417"/>
      <c r="AG591" s="1417"/>
    </row>
    <row r="592" spans="1:33" ht="12.75" customHeight="1">
      <c r="A592" s="1417"/>
      <c r="B592" s="1417"/>
      <c r="C592" s="1417"/>
      <c r="D592" s="1417"/>
      <c r="E592" s="1417"/>
      <c r="F592" s="1417"/>
      <c r="G592" s="1417"/>
      <c r="H592" s="1418"/>
      <c r="I592" s="1418"/>
      <c r="J592" s="1370"/>
      <c r="K592" s="1419"/>
      <c r="L592" s="1417"/>
      <c r="M592" s="1417"/>
      <c r="N592" s="1417"/>
      <c r="O592" s="1417"/>
      <c r="P592" s="1417"/>
      <c r="Q592" s="1417"/>
      <c r="R592" s="1417"/>
      <c r="S592" s="1417"/>
      <c r="T592" s="1417"/>
      <c r="U592" s="1417"/>
      <c r="V592" s="1417"/>
      <c r="W592" s="1417"/>
      <c r="X592" s="1417"/>
      <c r="Y592" s="1417"/>
      <c r="Z592" s="1417"/>
      <c r="AA592" s="1417"/>
      <c r="AB592" s="1417"/>
      <c r="AC592" s="1417"/>
      <c r="AD592" s="1417"/>
      <c r="AE592" s="1417"/>
      <c r="AF592" s="1417"/>
      <c r="AG592" s="1417"/>
    </row>
    <row r="593" spans="1:33" ht="12.75" customHeight="1">
      <c r="A593" s="1417"/>
      <c r="B593" s="1417"/>
      <c r="C593" s="1417"/>
      <c r="D593" s="1417"/>
      <c r="E593" s="1417"/>
      <c r="F593" s="1417"/>
      <c r="G593" s="1417"/>
      <c r="H593" s="1418"/>
      <c r="I593" s="1418"/>
      <c r="J593" s="1370"/>
      <c r="K593" s="1419"/>
      <c r="L593" s="1417"/>
      <c r="M593" s="1417"/>
      <c r="N593" s="1417"/>
      <c r="O593" s="1417"/>
      <c r="P593" s="1417"/>
      <c r="Q593" s="1417"/>
      <c r="R593" s="1417"/>
      <c r="S593" s="1417"/>
      <c r="T593" s="1417"/>
      <c r="U593" s="1417"/>
      <c r="V593" s="1417"/>
      <c r="W593" s="1417"/>
      <c r="X593" s="1417"/>
      <c r="Y593" s="1417"/>
      <c r="Z593" s="1417"/>
      <c r="AA593" s="1417"/>
      <c r="AB593" s="1417"/>
      <c r="AC593" s="1417"/>
      <c r="AD593" s="1417"/>
      <c r="AE593" s="1417"/>
      <c r="AF593" s="1417"/>
      <c r="AG593" s="1417"/>
    </row>
    <row r="594" spans="1:33" ht="12.75" customHeight="1">
      <c r="A594" s="1417"/>
      <c r="B594" s="1417"/>
      <c r="C594" s="1417"/>
      <c r="D594" s="1417"/>
      <c r="E594" s="1417"/>
      <c r="F594" s="1417"/>
      <c r="G594" s="1417"/>
      <c r="H594" s="1418"/>
      <c r="I594" s="1418"/>
      <c r="J594" s="1370"/>
      <c r="K594" s="1419"/>
      <c r="L594" s="1417"/>
      <c r="M594" s="1417"/>
      <c r="N594" s="1417"/>
      <c r="O594" s="1417"/>
      <c r="P594" s="1417"/>
      <c r="Q594" s="1417"/>
      <c r="R594" s="1417"/>
      <c r="S594" s="1417"/>
      <c r="T594" s="1417"/>
      <c r="U594" s="1417"/>
      <c r="V594" s="1417"/>
      <c r="W594" s="1417"/>
      <c r="X594" s="1417"/>
      <c r="Y594" s="1417"/>
      <c r="Z594" s="1417"/>
      <c r="AA594" s="1417"/>
      <c r="AB594" s="1417"/>
      <c r="AC594" s="1417"/>
      <c r="AD594" s="1417"/>
      <c r="AE594" s="1417"/>
      <c r="AF594" s="1417"/>
      <c r="AG594" s="1417"/>
    </row>
    <row r="595" spans="1:33" ht="12.75" customHeight="1">
      <c r="A595" s="1417"/>
      <c r="B595" s="1417"/>
      <c r="C595" s="1417"/>
      <c r="D595" s="1417"/>
      <c r="E595" s="1417"/>
      <c r="F595" s="1417"/>
      <c r="G595" s="1417"/>
      <c r="H595" s="1418"/>
      <c r="I595" s="1418"/>
      <c r="J595" s="1370"/>
      <c r="K595" s="1419"/>
      <c r="L595" s="1417"/>
      <c r="M595" s="1417"/>
      <c r="N595" s="1417"/>
      <c r="O595" s="1417"/>
      <c r="P595" s="1417"/>
      <c r="Q595" s="1417"/>
      <c r="R595" s="1417"/>
      <c r="S595" s="1417"/>
      <c r="T595" s="1417"/>
      <c r="U595" s="1417"/>
      <c r="V595" s="1417"/>
      <c r="W595" s="1417"/>
      <c r="X595" s="1417"/>
      <c r="Y595" s="1417"/>
      <c r="Z595" s="1417"/>
      <c r="AA595" s="1417"/>
      <c r="AB595" s="1417"/>
      <c r="AC595" s="1417"/>
      <c r="AD595" s="1417"/>
      <c r="AE595" s="1417"/>
      <c r="AF595" s="1417"/>
      <c r="AG595" s="1417"/>
    </row>
    <row r="596" spans="1:33" ht="12.75" customHeight="1">
      <c r="A596" s="1417"/>
      <c r="B596" s="1417"/>
      <c r="C596" s="1417"/>
      <c r="D596" s="1417"/>
      <c r="E596" s="1417"/>
      <c r="F596" s="1417"/>
      <c r="G596" s="1417"/>
      <c r="H596" s="1418"/>
      <c r="I596" s="1418"/>
      <c r="J596" s="1370"/>
      <c r="K596" s="1419"/>
      <c r="L596" s="1417"/>
      <c r="M596" s="1417"/>
      <c r="N596" s="1417"/>
      <c r="O596" s="1417"/>
      <c r="P596" s="1417"/>
      <c r="Q596" s="1417"/>
      <c r="R596" s="1417"/>
      <c r="S596" s="1417"/>
      <c r="T596" s="1417"/>
      <c r="U596" s="1417"/>
      <c r="V596" s="1417"/>
      <c r="W596" s="1417"/>
      <c r="X596" s="1417"/>
      <c r="Y596" s="1417"/>
      <c r="Z596" s="1417"/>
      <c r="AA596" s="1417"/>
      <c r="AB596" s="1417"/>
      <c r="AC596" s="1417"/>
      <c r="AD596" s="1417"/>
      <c r="AE596" s="1417"/>
      <c r="AF596" s="1417"/>
      <c r="AG596" s="1417"/>
    </row>
    <row r="597" spans="1:33" ht="12.75" customHeight="1">
      <c r="A597" s="1417"/>
      <c r="B597" s="1417"/>
      <c r="C597" s="1417"/>
      <c r="D597" s="1417"/>
      <c r="E597" s="1417"/>
      <c r="F597" s="1417"/>
      <c r="G597" s="1417"/>
      <c r="H597" s="1418"/>
      <c r="I597" s="1418"/>
      <c r="J597" s="1370"/>
      <c r="K597" s="1419"/>
      <c r="L597" s="1417"/>
      <c r="M597" s="1417"/>
      <c r="N597" s="1417"/>
      <c r="O597" s="1417"/>
      <c r="P597" s="1417"/>
      <c r="Q597" s="1417"/>
      <c r="R597" s="1417"/>
      <c r="S597" s="1417"/>
      <c r="T597" s="1417"/>
      <c r="U597" s="1417"/>
      <c r="V597" s="1417"/>
      <c r="W597" s="1417"/>
      <c r="X597" s="1417"/>
      <c r="Y597" s="1417"/>
      <c r="Z597" s="1417"/>
      <c r="AA597" s="1417"/>
      <c r="AB597" s="1417"/>
      <c r="AC597" s="1417"/>
      <c r="AD597" s="1417"/>
      <c r="AE597" s="1417"/>
      <c r="AF597" s="1417"/>
      <c r="AG597" s="1417"/>
    </row>
    <row r="598" spans="1:33" ht="12.75" customHeight="1">
      <c r="A598" s="1417"/>
      <c r="B598" s="1417"/>
      <c r="C598" s="1417"/>
      <c r="D598" s="1417"/>
      <c r="E598" s="1417"/>
      <c r="F598" s="1417"/>
      <c r="G598" s="1417"/>
      <c r="H598" s="1418"/>
      <c r="I598" s="1418"/>
      <c r="J598" s="1370"/>
      <c r="K598" s="1419"/>
      <c r="L598" s="1417"/>
      <c r="M598" s="1417"/>
      <c r="N598" s="1417"/>
      <c r="O598" s="1417"/>
      <c r="P598" s="1417"/>
      <c r="Q598" s="1417"/>
      <c r="R598" s="1417"/>
      <c r="S598" s="1417"/>
      <c r="T598" s="1417"/>
      <c r="U598" s="1417"/>
      <c r="V598" s="1417"/>
      <c r="W598" s="1417"/>
      <c r="X598" s="1417"/>
      <c r="Y598" s="1417"/>
      <c r="Z598" s="1417"/>
      <c r="AA598" s="1417"/>
      <c r="AB598" s="1417"/>
      <c r="AC598" s="1417"/>
      <c r="AD598" s="1417"/>
      <c r="AE598" s="1417"/>
      <c r="AF598" s="1417"/>
      <c r="AG598" s="1417"/>
    </row>
    <row r="599" spans="1:33" ht="12.75" customHeight="1">
      <c r="A599" s="1417"/>
      <c r="B599" s="1417"/>
      <c r="C599" s="1417"/>
      <c r="D599" s="1417"/>
      <c r="E599" s="1417"/>
      <c r="F599" s="1417"/>
      <c r="G599" s="1417"/>
      <c r="H599" s="1418"/>
      <c r="I599" s="1418"/>
      <c r="J599" s="1370"/>
      <c r="K599" s="1419"/>
      <c r="L599" s="1417"/>
      <c r="M599" s="1417"/>
      <c r="N599" s="1417"/>
      <c r="O599" s="1417"/>
      <c r="P599" s="1417"/>
      <c r="Q599" s="1417"/>
      <c r="R599" s="1417"/>
      <c r="S599" s="1417"/>
      <c r="T599" s="1417"/>
      <c r="U599" s="1417"/>
      <c r="V599" s="1417"/>
      <c r="W599" s="1417"/>
      <c r="X599" s="1417"/>
      <c r="Y599" s="1417"/>
      <c r="Z599" s="1417"/>
      <c r="AA599" s="1417"/>
      <c r="AB599" s="1417"/>
      <c r="AC599" s="1417"/>
      <c r="AD599" s="1417"/>
      <c r="AE599" s="1417"/>
      <c r="AF599" s="1417"/>
      <c r="AG599" s="1417"/>
    </row>
    <row r="600" spans="1:33" ht="12.75" customHeight="1">
      <c r="A600" s="1417"/>
      <c r="B600" s="1417"/>
      <c r="C600" s="1417"/>
      <c r="D600" s="1417"/>
      <c r="E600" s="1417"/>
      <c r="F600" s="1417"/>
      <c r="G600" s="1417"/>
      <c r="H600" s="1418"/>
      <c r="I600" s="1418"/>
      <c r="J600" s="1370"/>
      <c r="K600" s="1419"/>
      <c r="L600" s="1417"/>
      <c r="M600" s="1417"/>
      <c r="N600" s="1417"/>
      <c r="O600" s="1417"/>
      <c r="P600" s="1417"/>
      <c r="Q600" s="1417"/>
      <c r="R600" s="1417"/>
      <c r="S600" s="1417"/>
      <c r="T600" s="1417"/>
      <c r="U600" s="1417"/>
      <c r="V600" s="1417"/>
      <c r="W600" s="1417"/>
      <c r="X600" s="1417"/>
      <c r="Y600" s="1417"/>
      <c r="Z600" s="1417"/>
      <c r="AA600" s="1417"/>
      <c r="AB600" s="1417"/>
      <c r="AC600" s="1417"/>
      <c r="AD600" s="1417"/>
      <c r="AE600" s="1417"/>
      <c r="AF600" s="1417"/>
      <c r="AG600" s="1417"/>
    </row>
    <row r="601" spans="1:33" ht="12.75" customHeight="1">
      <c r="A601" s="1417"/>
      <c r="B601" s="1417"/>
      <c r="C601" s="1417"/>
      <c r="D601" s="1417"/>
      <c r="E601" s="1417"/>
      <c r="F601" s="1417"/>
      <c r="G601" s="1417"/>
      <c r="H601" s="1418"/>
      <c r="I601" s="1418"/>
      <c r="J601" s="1370"/>
      <c r="K601" s="1419"/>
      <c r="L601" s="1417"/>
      <c r="M601" s="1417"/>
      <c r="N601" s="1417"/>
      <c r="O601" s="1417"/>
      <c r="P601" s="1417"/>
      <c r="Q601" s="1417"/>
      <c r="R601" s="1417"/>
      <c r="S601" s="1417"/>
      <c r="T601" s="1417"/>
      <c r="U601" s="1417"/>
      <c r="V601" s="1417"/>
      <c r="W601" s="1417"/>
      <c r="X601" s="1417"/>
      <c r="Y601" s="1417"/>
      <c r="Z601" s="1417"/>
      <c r="AA601" s="1417"/>
      <c r="AB601" s="1417"/>
      <c r="AC601" s="1417"/>
      <c r="AD601" s="1417"/>
      <c r="AE601" s="1417"/>
      <c r="AF601" s="1417"/>
      <c r="AG601" s="1417"/>
    </row>
    <row r="602" spans="1:33" ht="12.75" customHeight="1">
      <c r="A602" s="1417"/>
      <c r="B602" s="1417"/>
      <c r="C602" s="1417"/>
      <c r="D602" s="1417"/>
      <c r="E602" s="1417"/>
      <c r="F602" s="1417"/>
      <c r="G602" s="1417"/>
      <c r="H602" s="1418"/>
      <c r="I602" s="1418"/>
      <c r="J602" s="1370"/>
      <c r="K602" s="1419"/>
      <c r="L602" s="1417"/>
      <c r="M602" s="1417"/>
      <c r="N602" s="1417"/>
      <c r="O602" s="1417"/>
      <c r="P602" s="1417"/>
      <c r="Q602" s="1417"/>
      <c r="R602" s="1417"/>
      <c r="S602" s="1417"/>
      <c r="T602" s="1417"/>
      <c r="U602" s="1417"/>
      <c r="V602" s="1417"/>
      <c r="W602" s="1417"/>
      <c r="X602" s="1417"/>
      <c r="Y602" s="1417"/>
      <c r="Z602" s="1417"/>
      <c r="AA602" s="1417"/>
      <c r="AB602" s="1417"/>
      <c r="AC602" s="1417"/>
      <c r="AD602" s="1417"/>
      <c r="AE602" s="1417"/>
      <c r="AF602" s="1417"/>
      <c r="AG602" s="1417"/>
    </row>
    <row r="603" spans="1:33" ht="12.75" customHeight="1">
      <c r="A603" s="1417"/>
      <c r="B603" s="1417"/>
      <c r="C603" s="1417"/>
      <c r="D603" s="1417"/>
      <c r="E603" s="1417"/>
      <c r="F603" s="1417"/>
      <c r="G603" s="1417"/>
      <c r="H603" s="1418"/>
      <c r="I603" s="1418"/>
      <c r="J603" s="1370"/>
      <c r="K603" s="1419"/>
      <c r="L603" s="1417"/>
      <c r="M603" s="1417"/>
      <c r="N603" s="1417"/>
      <c r="O603" s="1417"/>
      <c r="P603" s="1417"/>
      <c r="Q603" s="1417"/>
      <c r="R603" s="1417"/>
      <c r="S603" s="1417"/>
      <c r="T603" s="1417"/>
      <c r="U603" s="1417"/>
      <c r="V603" s="1417"/>
      <c r="W603" s="1417"/>
      <c r="X603" s="1417"/>
      <c r="Y603" s="1417"/>
      <c r="Z603" s="1417"/>
      <c r="AA603" s="1417"/>
      <c r="AB603" s="1417"/>
      <c r="AC603" s="1417"/>
      <c r="AD603" s="1417"/>
      <c r="AE603" s="1417"/>
      <c r="AF603" s="1417"/>
      <c r="AG603" s="1417"/>
    </row>
    <row r="604" spans="1:33" ht="12.75" customHeight="1">
      <c r="A604" s="1417"/>
      <c r="B604" s="1417"/>
      <c r="C604" s="1417"/>
      <c r="D604" s="1417"/>
      <c r="E604" s="1417"/>
      <c r="F604" s="1417"/>
      <c r="G604" s="1417"/>
      <c r="H604" s="1418"/>
      <c r="I604" s="1418"/>
      <c r="J604" s="1370"/>
      <c r="K604" s="1419"/>
      <c r="L604" s="1417"/>
      <c r="M604" s="1417"/>
      <c r="N604" s="1417"/>
      <c r="O604" s="1417"/>
      <c r="P604" s="1417"/>
      <c r="Q604" s="1417"/>
      <c r="R604" s="1417"/>
      <c r="S604" s="1417"/>
      <c r="T604" s="1417"/>
      <c r="U604" s="1417"/>
      <c r="V604" s="1417"/>
      <c r="W604" s="1417"/>
      <c r="X604" s="1417"/>
      <c r="Y604" s="1417"/>
      <c r="Z604" s="1417"/>
      <c r="AA604" s="1417"/>
      <c r="AB604" s="1417"/>
      <c r="AC604" s="1417"/>
      <c r="AD604" s="1417"/>
      <c r="AE604" s="1417"/>
      <c r="AF604" s="1417"/>
      <c r="AG604" s="1417"/>
    </row>
    <row r="605" spans="1:33" ht="12.75" customHeight="1">
      <c r="A605" s="1417"/>
      <c r="B605" s="1417"/>
      <c r="C605" s="1417"/>
      <c r="D605" s="1417"/>
      <c r="E605" s="1417"/>
      <c r="F605" s="1417"/>
      <c r="G605" s="1417"/>
      <c r="H605" s="1418"/>
      <c r="I605" s="1418"/>
      <c r="J605" s="1370"/>
      <c r="K605" s="1419"/>
      <c r="L605" s="1417"/>
      <c r="M605" s="1417"/>
      <c r="N605" s="1417"/>
      <c r="O605" s="1417"/>
      <c r="P605" s="1417"/>
      <c r="Q605" s="1417"/>
      <c r="R605" s="1417"/>
      <c r="S605" s="1417"/>
      <c r="T605" s="1417"/>
      <c r="U605" s="1417"/>
      <c r="V605" s="1417"/>
      <c r="W605" s="1417"/>
      <c r="X605" s="1417"/>
      <c r="Y605" s="1417"/>
      <c r="Z605" s="1417"/>
      <c r="AA605" s="1417"/>
      <c r="AB605" s="1417"/>
      <c r="AC605" s="1417"/>
      <c r="AD605" s="1417"/>
      <c r="AE605" s="1417"/>
      <c r="AF605" s="1417"/>
      <c r="AG605" s="1417"/>
    </row>
    <row r="606" spans="1:33" ht="12.75" customHeight="1">
      <c r="A606" s="1417"/>
      <c r="B606" s="1417"/>
      <c r="C606" s="1417"/>
      <c r="D606" s="1417"/>
      <c r="E606" s="1417"/>
      <c r="F606" s="1417"/>
      <c r="G606" s="1417"/>
      <c r="H606" s="1418"/>
      <c r="I606" s="1418"/>
      <c r="J606" s="1370"/>
      <c r="K606" s="1419"/>
      <c r="L606" s="1417"/>
      <c r="M606" s="1417"/>
      <c r="N606" s="1417"/>
      <c r="O606" s="1417"/>
      <c r="P606" s="1417"/>
      <c r="Q606" s="1417"/>
      <c r="R606" s="1417"/>
      <c r="S606" s="1417"/>
      <c r="T606" s="1417"/>
      <c r="U606" s="1417"/>
      <c r="V606" s="1417"/>
      <c r="W606" s="1417"/>
      <c r="X606" s="1417"/>
      <c r="Y606" s="1417"/>
      <c r="Z606" s="1417"/>
      <c r="AA606" s="1417"/>
      <c r="AB606" s="1417"/>
      <c r="AC606" s="1417"/>
      <c r="AD606" s="1417"/>
      <c r="AE606" s="1417"/>
      <c r="AF606" s="1417"/>
      <c r="AG606" s="1417"/>
    </row>
    <row r="607" spans="1:33" ht="12.75" customHeight="1">
      <c r="A607" s="1417"/>
      <c r="B607" s="1417"/>
      <c r="C607" s="1417"/>
      <c r="D607" s="1417"/>
      <c r="E607" s="1417"/>
      <c r="F607" s="1417"/>
      <c r="G607" s="1417"/>
      <c r="H607" s="1418"/>
      <c r="I607" s="1418"/>
      <c r="J607" s="1370"/>
      <c r="K607" s="1419"/>
      <c r="L607" s="1417"/>
      <c r="M607" s="1417"/>
      <c r="N607" s="1417"/>
      <c r="O607" s="1417"/>
      <c r="P607" s="1417"/>
      <c r="Q607" s="1417"/>
      <c r="R607" s="1417"/>
      <c r="S607" s="1417"/>
      <c r="T607" s="1417"/>
      <c r="U607" s="1417"/>
      <c r="V607" s="1417"/>
      <c r="W607" s="1417"/>
      <c r="X607" s="1417"/>
      <c r="Y607" s="1417"/>
      <c r="Z607" s="1417"/>
      <c r="AA607" s="1417"/>
      <c r="AB607" s="1417"/>
      <c r="AC607" s="1417"/>
      <c r="AD607" s="1417"/>
      <c r="AE607" s="1417"/>
      <c r="AF607" s="1417"/>
      <c r="AG607" s="1417"/>
    </row>
    <row r="608" spans="1:33" ht="12.75" customHeight="1">
      <c r="A608" s="1417"/>
      <c r="B608" s="1417"/>
      <c r="C608" s="1417"/>
      <c r="D608" s="1417"/>
      <c r="E608" s="1417"/>
      <c r="F608" s="1417"/>
      <c r="G608" s="1417"/>
      <c r="H608" s="1418"/>
      <c r="I608" s="1418"/>
      <c r="J608" s="1370"/>
      <c r="K608" s="1419"/>
      <c r="L608" s="1417"/>
      <c r="M608" s="1417"/>
      <c r="N608" s="1417"/>
      <c r="O608" s="1417"/>
      <c r="P608" s="1417"/>
      <c r="Q608" s="1417"/>
      <c r="R608" s="1417"/>
      <c r="S608" s="1417"/>
      <c r="T608" s="1417"/>
      <c r="U608" s="1417"/>
      <c r="V608" s="1417"/>
      <c r="W608" s="1417"/>
      <c r="X608" s="1417"/>
      <c r="Y608" s="1417"/>
      <c r="Z608" s="1417"/>
      <c r="AA608" s="1417"/>
      <c r="AB608" s="1417"/>
      <c r="AC608" s="1417"/>
      <c r="AD608" s="1417"/>
      <c r="AE608" s="1417"/>
      <c r="AF608" s="1417"/>
      <c r="AG608" s="1417"/>
    </row>
    <row r="609" spans="1:33" ht="12.75" customHeight="1">
      <c r="A609" s="1417"/>
      <c r="B609" s="1417"/>
      <c r="C609" s="1417"/>
      <c r="D609" s="1417"/>
      <c r="E609" s="1417"/>
      <c r="F609" s="1417"/>
      <c r="G609" s="1417"/>
      <c r="H609" s="1418"/>
      <c r="I609" s="1418"/>
      <c r="J609" s="1370"/>
      <c r="K609" s="1419"/>
      <c r="L609" s="1417"/>
      <c r="M609" s="1417"/>
      <c r="N609" s="1417"/>
      <c r="O609" s="1417"/>
      <c r="P609" s="1417"/>
      <c r="Q609" s="1417"/>
      <c r="R609" s="1417"/>
      <c r="S609" s="1417"/>
      <c r="T609" s="1417"/>
      <c r="U609" s="1417"/>
      <c r="V609" s="1417"/>
      <c r="W609" s="1417"/>
      <c r="X609" s="1417"/>
      <c r="Y609" s="1417"/>
      <c r="Z609" s="1417"/>
      <c r="AA609" s="1417"/>
      <c r="AB609" s="1417"/>
      <c r="AC609" s="1417"/>
      <c r="AD609" s="1417"/>
      <c r="AE609" s="1417"/>
      <c r="AF609" s="1417"/>
      <c r="AG609" s="1417"/>
    </row>
    <row r="610" spans="1:33" ht="12.75" customHeight="1">
      <c r="A610" s="1417"/>
      <c r="B610" s="1417"/>
      <c r="C610" s="1417"/>
      <c r="D610" s="1417"/>
      <c r="E610" s="1417"/>
      <c r="F610" s="1417"/>
      <c r="G610" s="1417"/>
      <c r="H610" s="1418"/>
      <c r="I610" s="1418"/>
      <c r="J610" s="1370"/>
      <c r="K610" s="1419"/>
      <c r="L610" s="1417"/>
      <c r="M610" s="1417"/>
      <c r="N610" s="1417"/>
      <c r="O610" s="1417"/>
      <c r="P610" s="1417"/>
      <c r="Q610" s="1417"/>
      <c r="R610" s="1417"/>
      <c r="S610" s="1417"/>
      <c r="T610" s="1417"/>
      <c r="U610" s="1417"/>
      <c r="V610" s="1417"/>
      <c r="W610" s="1417"/>
      <c r="X610" s="1417"/>
      <c r="Y610" s="1417"/>
      <c r="Z610" s="1417"/>
      <c r="AA610" s="1417"/>
      <c r="AB610" s="1417"/>
      <c r="AC610" s="1417"/>
      <c r="AD610" s="1417"/>
      <c r="AE610" s="1417"/>
      <c r="AF610" s="1417"/>
      <c r="AG610" s="1417"/>
    </row>
    <row r="611" spans="1:33" ht="12.75" customHeight="1">
      <c r="A611" s="1417"/>
      <c r="B611" s="1417"/>
      <c r="C611" s="1417"/>
      <c r="D611" s="1417"/>
      <c r="E611" s="1417"/>
      <c r="F611" s="1417"/>
      <c r="G611" s="1417"/>
      <c r="H611" s="1418"/>
      <c r="I611" s="1418"/>
      <c r="J611" s="1370"/>
      <c r="K611" s="1419"/>
      <c r="L611" s="1417"/>
      <c r="M611" s="1417"/>
      <c r="N611" s="1417"/>
      <c r="O611" s="1417"/>
      <c r="P611" s="1417"/>
      <c r="Q611" s="1417"/>
      <c r="R611" s="1417"/>
      <c r="S611" s="1417"/>
      <c r="T611" s="1417"/>
      <c r="U611" s="1417"/>
      <c r="V611" s="1417"/>
      <c r="W611" s="1417"/>
      <c r="X611" s="1417"/>
      <c r="Y611" s="1417"/>
      <c r="Z611" s="1417"/>
      <c r="AA611" s="1417"/>
      <c r="AB611" s="1417"/>
      <c r="AC611" s="1417"/>
      <c r="AD611" s="1417"/>
      <c r="AE611" s="1417"/>
      <c r="AF611" s="1417"/>
      <c r="AG611" s="1417"/>
    </row>
    <row r="612" spans="1:33" ht="12.75" customHeight="1">
      <c r="A612" s="1417"/>
      <c r="B612" s="1417"/>
      <c r="C612" s="1417"/>
      <c r="D612" s="1417"/>
      <c r="E612" s="1417"/>
      <c r="F612" s="1417"/>
      <c r="G612" s="1417"/>
      <c r="H612" s="1418"/>
      <c r="I612" s="1418"/>
      <c r="J612" s="1370"/>
      <c r="K612" s="1419"/>
      <c r="L612" s="1417"/>
      <c r="M612" s="1417"/>
      <c r="N612" s="1417"/>
      <c r="O612" s="1417"/>
      <c r="P612" s="1417"/>
      <c r="Q612" s="1417"/>
      <c r="R612" s="1417"/>
      <c r="S612" s="1417"/>
      <c r="T612" s="1417"/>
      <c r="U612" s="1417"/>
      <c r="V612" s="1417"/>
      <c r="W612" s="1417"/>
      <c r="X612" s="1417"/>
      <c r="Y612" s="1417"/>
      <c r="Z612" s="1417"/>
      <c r="AA612" s="1417"/>
      <c r="AB612" s="1417"/>
      <c r="AC612" s="1417"/>
      <c r="AD612" s="1417"/>
      <c r="AE612" s="1417"/>
      <c r="AF612" s="1417"/>
      <c r="AG612" s="1417"/>
    </row>
    <row r="613" spans="1:33" ht="12.75" customHeight="1">
      <c r="A613" s="1417"/>
      <c r="B613" s="1417"/>
      <c r="C613" s="1417"/>
      <c r="D613" s="1417"/>
      <c r="E613" s="1417"/>
      <c r="F613" s="1417"/>
      <c r="G613" s="1417"/>
      <c r="H613" s="1418"/>
      <c r="I613" s="1418"/>
      <c r="J613" s="1370"/>
      <c r="K613" s="1419"/>
      <c r="L613" s="1417"/>
      <c r="M613" s="1417"/>
      <c r="N613" s="1417"/>
      <c r="O613" s="1417"/>
      <c r="P613" s="1417"/>
      <c r="Q613" s="1417"/>
      <c r="R613" s="1417"/>
      <c r="S613" s="1417"/>
      <c r="T613" s="1417"/>
      <c r="U613" s="1417"/>
      <c r="V613" s="1417"/>
      <c r="W613" s="1417"/>
      <c r="X613" s="1417"/>
      <c r="Y613" s="1417"/>
      <c r="Z613" s="1417"/>
      <c r="AA613" s="1417"/>
      <c r="AB613" s="1417"/>
      <c r="AC613" s="1417"/>
      <c r="AD613" s="1417"/>
      <c r="AE613" s="1417"/>
      <c r="AF613" s="1417"/>
      <c r="AG613" s="1417"/>
    </row>
    <row r="614" spans="1:33" ht="12.75" customHeight="1">
      <c r="A614" s="1417"/>
      <c r="B614" s="1417"/>
      <c r="C614" s="1417"/>
      <c r="D614" s="1417"/>
      <c r="E614" s="1417"/>
      <c r="F614" s="1417"/>
      <c r="G614" s="1417"/>
      <c r="H614" s="1418"/>
      <c r="I614" s="1418"/>
      <c r="J614" s="1370"/>
      <c r="K614" s="1419"/>
      <c r="L614" s="1417"/>
      <c r="M614" s="1417"/>
      <c r="N614" s="1417"/>
      <c r="O614" s="1417"/>
      <c r="P614" s="1417"/>
      <c r="Q614" s="1417"/>
      <c r="R614" s="1417"/>
      <c r="S614" s="1417"/>
      <c r="T614" s="1417"/>
      <c r="U614" s="1417"/>
      <c r="V614" s="1417"/>
      <c r="W614" s="1417"/>
      <c r="X614" s="1417"/>
      <c r="Y614" s="1417"/>
      <c r="Z614" s="1417"/>
      <c r="AA614" s="1417"/>
      <c r="AB614" s="1417"/>
      <c r="AC614" s="1417"/>
      <c r="AD614" s="1417"/>
      <c r="AE614" s="1417"/>
      <c r="AF614" s="1417"/>
      <c r="AG614" s="1417"/>
    </row>
    <row r="615" spans="1:33" ht="12.75" customHeight="1">
      <c r="A615" s="1417"/>
      <c r="B615" s="1417"/>
      <c r="C615" s="1417"/>
      <c r="D615" s="1417"/>
      <c r="E615" s="1417"/>
      <c r="F615" s="1417"/>
      <c r="G615" s="1417"/>
      <c r="H615" s="1418"/>
      <c r="I615" s="1418"/>
      <c r="J615" s="1370"/>
      <c r="K615" s="1419"/>
      <c r="L615" s="1417"/>
      <c r="M615" s="1417"/>
      <c r="N615" s="1417"/>
      <c r="O615" s="1417"/>
      <c r="P615" s="1417"/>
      <c r="Q615" s="1417"/>
      <c r="R615" s="1417"/>
      <c r="S615" s="1417"/>
      <c r="T615" s="1417"/>
      <c r="U615" s="1417"/>
      <c r="V615" s="1417"/>
      <c r="W615" s="1417"/>
      <c r="X615" s="1417"/>
      <c r="Y615" s="1417"/>
      <c r="Z615" s="1417"/>
      <c r="AA615" s="1417"/>
      <c r="AB615" s="1417"/>
      <c r="AC615" s="1417"/>
      <c r="AD615" s="1417"/>
      <c r="AE615" s="1417"/>
      <c r="AF615" s="1417"/>
      <c r="AG615" s="1417"/>
    </row>
    <row r="616" spans="1:33" ht="12.75" customHeight="1">
      <c r="A616" s="1417"/>
      <c r="B616" s="1417"/>
      <c r="C616" s="1417"/>
      <c r="D616" s="1417"/>
      <c r="E616" s="1417"/>
      <c r="F616" s="1417"/>
      <c r="G616" s="1417"/>
      <c r="H616" s="1418"/>
      <c r="I616" s="1418"/>
      <c r="J616" s="1370"/>
      <c r="K616" s="1419"/>
      <c r="L616" s="1417"/>
      <c r="M616" s="1417"/>
      <c r="N616" s="1417"/>
      <c r="O616" s="1417"/>
      <c r="P616" s="1417"/>
      <c r="Q616" s="1417"/>
      <c r="R616" s="1417"/>
      <c r="S616" s="1417"/>
      <c r="T616" s="1417"/>
      <c r="U616" s="1417"/>
      <c r="V616" s="1417"/>
      <c r="W616" s="1417"/>
      <c r="X616" s="1417"/>
      <c r="Y616" s="1417"/>
      <c r="Z616" s="1417"/>
      <c r="AA616" s="1417"/>
      <c r="AB616" s="1417"/>
      <c r="AC616" s="1417"/>
      <c r="AD616" s="1417"/>
      <c r="AE616" s="1417"/>
      <c r="AF616" s="1417"/>
      <c r="AG616" s="1417"/>
    </row>
    <row r="617" spans="1:33" ht="12.75" customHeight="1">
      <c r="A617" s="1417"/>
      <c r="B617" s="1417"/>
      <c r="C617" s="1417"/>
      <c r="D617" s="1417"/>
      <c r="E617" s="1417"/>
      <c r="F617" s="1417"/>
      <c r="G617" s="1417"/>
      <c r="H617" s="1418"/>
      <c r="I617" s="1418"/>
      <c r="J617" s="1370"/>
      <c r="K617" s="1419"/>
      <c r="L617" s="1417"/>
      <c r="M617" s="1417"/>
      <c r="N617" s="1417"/>
      <c r="O617" s="1417"/>
      <c r="P617" s="1417"/>
      <c r="Q617" s="1417"/>
      <c r="R617" s="1417"/>
      <c r="S617" s="1417"/>
      <c r="T617" s="1417"/>
      <c r="U617" s="1417"/>
      <c r="V617" s="1417"/>
      <c r="W617" s="1417"/>
      <c r="X617" s="1417"/>
      <c r="Y617" s="1417"/>
      <c r="Z617" s="1417"/>
      <c r="AA617" s="1417"/>
      <c r="AB617" s="1417"/>
      <c r="AC617" s="1417"/>
      <c r="AD617" s="1417"/>
      <c r="AE617" s="1417"/>
      <c r="AF617" s="1417"/>
      <c r="AG617" s="1417"/>
    </row>
    <row r="618" spans="1:33" ht="12.75" customHeight="1">
      <c r="A618" s="1417"/>
      <c r="B618" s="1417"/>
      <c r="C618" s="1417"/>
      <c r="D618" s="1417"/>
      <c r="E618" s="1417"/>
      <c r="F618" s="1417"/>
      <c r="G618" s="1417"/>
      <c r="H618" s="1418"/>
      <c r="I618" s="1418"/>
      <c r="J618" s="1370"/>
      <c r="K618" s="1419"/>
      <c r="L618" s="1417"/>
      <c r="M618" s="1417"/>
      <c r="N618" s="1417"/>
      <c r="O618" s="1417"/>
      <c r="P618" s="1417"/>
      <c r="Q618" s="1417"/>
      <c r="R618" s="1417"/>
      <c r="S618" s="1417"/>
      <c r="T618" s="1417"/>
      <c r="U618" s="1417"/>
      <c r="V618" s="1417"/>
      <c r="W618" s="1417"/>
      <c r="X618" s="1417"/>
      <c r="Y618" s="1417"/>
      <c r="Z618" s="1417"/>
      <c r="AA618" s="1417"/>
      <c r="AB618" s="1417"/>
      <c r="AC618" s="1417"/>
      <c r="AD618" s="1417"/>
      <c r="AE618" s="1417"/>
      <c r="AF618" s="1417"/>
      <c r="AG618" s="1417"/>
    </row>
    <row r="619" spans="1:33" ht="12.75" customHeight="1">
      <c r="A619" s="1417"/>
      <c r="B619" s="1417"/>
      <c r="C619" s="1417"/>
      <c r="D619" s="1417"/>
      <c r="E619" s="1417"/>
      <c r="F619" s="1417"/>
      <c r="G619" s="1417"/>
      <c r="H619" s="1418"/>
      <c r="I619" s="1418"/>
      <c r="J619" s="1370"/>
      <c r="K619" s="1419"/>
      <c r="L619" s="1417"/>
      <c r="M619" s="1417"/>
      <c r="N619" s="1417"/>
      <c r="O619" s="1417"/>
      <c r="P619" s="1417"/>
      <c r="Q619" s="1417"/>
      <c r="R619" s="1417"/>
      <c r="S619" s="1417"/>
      <c r="T619" s="1417"/>
      <c r="U619" s="1417"/>
      <c r="V619" s="1417"/>
      <c r="W619" s="1417"/>
      <c r="X619" s="1417"/>
      <c r="Y619" s="1417"/>
      <c r="Z619" s="1417"/>
      <c r="AA619" s="1417"/>
      <c r="AB619" s="1417"/>
      <c r="AC619" s="1417"/>
      <c r="AD619" s="1417"/>
      <c r="AE619" s="1417"/>
      <c r="AF619" s="1417"/>
      <c r="AG619" s="1417"/>
    </row>
    <row r="620" spans="1:33" ht="12.75" customHeight="1">
      <c r="A620" s="1417"/>
      <c r="B620" s="1417"/>
      <c r="C620" s="1417"/>
      <c r="D620" s="1417"/>
      <c r="E620" s="1417"/>
      <c r="F620" s="1417"/>
      <c r="G620" s="1417"/>
      <c r="H620" s="1418"/>
      <c r="I620" s="1418"/>
      <c r="J620" s="1370"/>
      <c r="K620" s="1419"/>
      <c r="L620" s="1417"/>
      <c r="M620" s="1417"/>
      <c r="N620" s="1417"/>
      <c r="O620" s="1417"/>
      <c r="P620" s="1417"/>
      <c r="Q620" s="1417"/>
      <c r="R620" s="1417"/>
      <c r="S620" s="1417"/>
      <c r="T620" s="1417"/>
      <c r="U620" s="1417"/>
      <c r="V620" s="1417"/>
      <c r="W620" s="1417"/>
      <c r="X620" s="1417"/>
      <c r="Y620" s="1417"/>
      <c r="Z620" s="1417"/>
      <c r="AA620" s="1417"/>
      <c r="AB620" s="1417"/>
      <c r="AC620" s="1417"/>
      <c r="AD620" s="1417"/>
      <c r="AE620" s="1417"/>
      <c r="AF620" s="1417"/>
      <c r="AG620" s="1417"/>
    </row>
    <row r="621" spans="1:33" ht="12.75" customHeight="1">
      <c r="A621" s="1417"/>
      <c r="B621" s="1417"/>
      <c r="C621" s="1417"/>
      <c r="D621" s="1417"/>
      <c r="E621" s="1417"/>
      <c r="F621" s="1417"/>
      <c r="G621" s="1417"/>
      <c r="H621" s="1418"/>
      <c r="I621" s="1418"/>
      <c r="J621" s="1370"/>
      <c r="K621" s="1419"/>
      <c r="L621" s="1417"/>
      <c r="M621" s="1417"/>
      <c r="N621" s="1417"/>
      <c r="O621" s="1417"/>
      <c r="P621" s="1417"/>
      <c r="Q621" s="1417"/>
      <c r="R621" s="1417"/>
      <c r="S621" s="1417"/>
      <c r="T621" s="1417"/>
      <c r="U621" s="1417"/>
      <c r="V621" s="1417"/>
      <c r="W621" s="1417"/>
      <c r="X621" s="1417"/>
      <c r="Y621" s="1417"/>
      <c r="Z621" s="1417"/>
      <c r="AA621" s="1417"/>
      <c r="AB621" s="1417"/>
      <c r="AC621" s="1417"/>
      <c r="AD621" s="1417"/>
      <c r="AE621" s="1417"/>
      <c r="AF621" s="1417"/>
      <c r="AG621" s="1417"/>
    </row>
    <row r="622" spans="1:33" ht="12.75" customHeight="1">
      <c r="A622" s="1417"/>
      <c r="B622" s="1417"/>
      <c r="C622" s="1417"/>
      <c r="D622" s="1417"/>
      <c r="E622" s="1417"/>
      <c r="F622" s="1417"/>
      <c r="G622" s="1417"/>
      <c r="H622" s="1418"/>
      <c r="I622" s="1418"/>
      <c r="J622" s="1370"/>
      <c r="K622" s="1419"/>
      <c r="L622" s="1417"/>
      <c r="M622" s="1417"/>
      <c r="N622" s="1417"/>
      <c r="O622" s="1417"/>
      <c r="P622" s="1417"/>
      <c r="Q622" s="1417"/>
      <c r="R622" s="1417"/>
      <c r="S622" s="1417"/>
      <c r="T622" s="1417"/>
      <c r="U622" s="1417"/>
      <c r="V622" s="1417"/>
      <c r="W622" s="1417"/>
      <c r="X622" s="1417"/>
      <c r="Y622" s="1417"/>
      <c r="Z622" s="1417"/>
      <c r="AA622" s="1417"/>
      <c r="AB622" s="1417"/>
      <c r="AC622" s="1417"/>
      <c r="AD622" s="1417"/>
      <c r="AE622" s="1417"/>
      <c r="AF622" s="1417"/>
      <c r="AG622" s="1417"/>
    </row>
    <row r="623" spans="1:33" ht="12.75" customHeight="1">
      <c r="A623" s="1417"/>
      <c r="B623" s="1417"/>
      <c r="C623" s="1417"/>
      <c r="D623" s="1417"/>
      <c r="E623" s="1417"/>
      <c r="F623" s="1417"/>
      <c r="G623" s="1417"/>
      <c r="H623" s="1418"/>
      <c r="I623" s="1418"/>
      <c r="J623" s="1370"/>
      <c r="K623" s="1419"/>
      <c r="L623" s="1417"/>
      <c r="M623" s="1417"/>
      <c r="N623" s="1417"/>
      <c r="O623" s="1417"/>
      <c r="P623" s="1417"/>
      <c r="Q623" s="1417"/>
      <c r="R623" s="1417"/>
      <c r="S623" s="1417"/>
      <c r="T623" s="1417"/>
      <c r="U623" s="1417"/>
      <c r="V623" s="1417"/>
      <c r="W623" s="1417"/>
      <c r="X623" s="1417"/>
      <c r="Y623" s="1417"/>
      <c r="Z623" s="1417"/>
      <c r="AA623" s="1417"/>
      <c r="AB623" s="1417"/>
      <c r="AC623" s="1417"/>
      <c r="AD623" s="1417"/>
      <c r="AE623" s="1417"/>
      <c r="AF623" s="1417"/>
      <c r="AG623" s="1417"/>
    </row>
    <row r="624" spans="1:33" ht="12.75" customHeight="1">
      <c r="A624" s="1417"/>
      <c r="B624" s="1417"/>
      <c r="C624" s="1417"/>
      <c r="D624" s="1417"/>
      <c r="E624" s="1417"/>
      <c r="F624" s="1417"/>
      <c r="G624" s="1417"/>
      <c r="H624" s="1418"/>
      <c r="I624" s="1418"/>
      <c r="J624" s="1370"/>
      <c r="K624" s="1419"/>
      <c r="L624" s="1417"/>
      <c r="M624" s="1417"/>
      <c r="N624" s="1417"/>
      <c r="O624" s="1417"/>
      <c r="P624" s="1417"/>
      <c r="Q624" s="1417"/>
      <c r="R624" s="1417"/>
      <c r="S624" s="1417"/>
      <c r="T624" s="1417"/>
      <c r="U624" s="1417"/>
      <c r="V624" s="1417"/>
      <c r="W624" s="1417"/>
      <c r="X624" s="1417"/>
      <c r="Y624" s="1417"/>
      <c r="Z624" s="1417"/>
      <c r="AA624" s="1417"/>
      <c r="AB624" s="1417"/>
      <c r="AC624" s="1417"/>
      <c r="AD624" s="1417"/>
      <c r="AE624" s="1417"/>
      <c r="AF624" s="1417"/>
      <c r="AG624" s="1417"/>
    </row>
    <row r="625" spans="1:33" ht="12.75" customHeight="1">
      <c r="A625" s="1417"/>
      <c r="B625" s="1417"/>
      <c r="C625" s="1417"/>
      <c r="D625" s="1417"/>
      <c r="E625" s="1417"/>
      <c r="F625" s="1417"/>
      <c r="G625" s="1417"/>
      <c r="H625" s="1418"/>
      <c r="I625" s="1418"/>
      <c r="J625" s="1370"/>
      <c r="K625" s="1419"/>
      <c r="L625" s="1417"/>
      <c r="M625" s="1417"/>
      <c r="N625" s="1417"/>
      <c r="O625" s="1417"/>
      <c r="P625" s="1417"/>
      <c r="Q625" s="1417"/>
      <c r="R625" s="1417"/>
      <c r="S625" s="1417"/>
      <c r="T625" s="1417"/>
      <c r="U625" s="1417"/>
      <c r="V625" s="1417"/>
      <c r="W625" s="1417"/>
      <c r="X625" s="1417"/>
      <c r="Y625" s="1417"/>
      <c r="Z625" s="1417"/>
      <c r="AA625" s="1417"/>
      <c r="AB625" s="1417"/>
      <c r="AC625" s="1417"/>
      <c r="AD625" s="1417"/>
      <c r="AE625" s="1417"/>
      <c r="AF625" s="1417"/>
      <c r="AG625" s="1417"/>
    </row>
    <row r="626" spans="1:33" ht="12.75" customHeight="1">
      <c r="A626" s="1417"/>
      <c r="B626" s="1417"/>
      <c r="C626" s="1417"/>
      <c r="D626" s="1417"/>
      <c r="E626" s="1417"/>
      <c r="F626" s="1417"/>
      <c r="G626" s="1417"/>
      <c r="H626" s="1418"/>
      <c r="I626" s="1418"/>
      <c r="J626" s="1370"/>
      <c r="K626" s="1419"/>
      <c r="L626" s="1417"/>
      <c r="M626" s="1417"/>
      <c r="N626" s="1417"/>
      <c r="O626" s="1417"/>
      <c r="P626" s="1417"/>
      <c r="Q626" s="1417"/>
      <c r="R626" s="1417"/>
      <c r="S626" s="1417"/>
      <c r="T626" s="1417"/>
      <c r="U626" s="1417"/>
      <c r="V626" s="1417"/>
      <c r="W626" s="1417"/>
      <c r="X626" s="1417"/>
      <c r="Y626" s="1417"/>
      <c r="Z626" s="1417"/>
      <c r="AA626" s="1417"/>
      <c r="AB626" s="1417"/>
      <c r="AC626" s="1417"/>
      <c r="AD626" s="1417"/>
      <c r="AE626" s="1417"/>
      <c r="AF626" s="1417"/>
      <c r="AG626" s="1417"/>
    </row>
    <row r="627" spans="1:33" ht="12.75" customHeight="1">
      <c r="A627" s="1417"/>
      <c r="B627" s="1417"/>
      <c r="C627" s="1417"/>
      <c r="D627" s="1417"/>
      <c r="E627" s="1417"/>
      <c r="F627" s="1417"/>
      <c r="G627" s="1417"/>
      <c r="H627" s="1418"/>
      <c r="I627" s="1418"/>
      <c r="J627" s="1370"/>
      <c r="K627" s="1419"/>
      <c r="L627" s="1417"/>
      <c r="M627" s="1417"/>
      <c r="N627" s="1417"/>
      <c r="O627" s="1417"/>
      <c r="P627" s="1417"/>
      <c r="Q627" s="1417"/>
      <c r="R627" s="1417"/>
      <c r="S627" s="1417"/>
      <c r="T627" s="1417"/>
      <c r="U627" s="1417"/>
      <c r="V627" s="1417"/>
      <c r="W627" s="1417"/>
      <c r="X627" s="1417"/>
      <c r="Y627" s="1417"/>
      <c r="Z627" s="1417"/>
      <c r="AA627" s="1417"/>
      <c r="AB627" s="1417"/>
      <c r="AC627" s="1417"/>
      <c r="AD627" s="1417"/>
      <c r="AE627" s="1417"/>
      <c r="AF627" s="1417"/>
      <c r="AG627" s="1417"/>
    </row>
    <row r="628" spans="1:33" ht="12.75" customHeight="1">
      <c r="A628" s="1417"/>
      <c r="B628" s="1417"/>
      <c r="C628" s="1417"/>
      <c r="D628" s="1417"/>
      <c r="E628" s="1417"/>
      <c r="F628" s="1417"/>
      <c r="G628" s="1417"/>
      <c r="H628" s="1418"/>
      <c r="I628" s="1418"/>
      <c r="J628" s="1370"/>
      <c r="K628" s="1419"/>
      <c r="L628" s="1417"/>
      <c r="M628" s="1417"/>
      <c r="N628" s="1417"/>
      <c r="O628" s="1417"/>
      <c r="P628" s="1417"/>
      <c r="Q628" s="1417"/>
      <c r="R628" s="1417"/>
      <c r="S628" s="1417"/>
      <c r="T628" s="1417"/>
      <c r="U628" s="1417"/>
      <c r="V628" s="1417"/>
      <c r="W628" s="1417"/>
      <c r="X628" s="1417"/>
      <c r="Y628" s="1417"/>
      <c r="Z628" s="1417"/>
      <c r="AA628" s="1417"/>
      <c r="AB628" s="1417"/>
      <c r="AC628" s="1417"/>
      <c r="AD628" s="1417"/>
      <c r="AE628" s="1417"/>
      <c r="AF628" s="1417"/>
      <c r="AG628" s="1417"/>
    </row>
    <row r="629" spans="1:33" ht="12.75" customHeight="1">
      <c r="A629" s="1417"/>
      <c r="B629" s="1417"/>
      <c r="C629" s="1417"/>
      <c r="D629" s="1417"/>
      <c r="E629" s="1417"/>
      <c r="F629" s="1417"/>
      <c r="G629" s="1417"/>
      <c r="H629" s="1418"/>
      <c r="I629" s="1418"/>
      <c r="J629" s="1370"/>
      <c r="K629" s="1419"/>
      <c r="L629" s="1417"/>
      <c r="M629" s="1417"/>
      <c r="N629" s="1417"/>
      <c r="O629" s="1417"/>
      <c r="P629" s="1417"/>
      <c r="Q629" s="1417"/>
      <c r="R629" s="1417"/>
      <c r="S629" s="1417"/>
      <c r="T629" s="1417"/>
      <c r="U629" s="1417"/>
      <c r="V629" s="1417"/>
      <c r="W629" s="1417"/>
      <c r="X629" s="1417"/>
      <c r="Y629" s="1417"/>
      <c r="Z629" s="1417"/>
      <c r="AA629" s="1417"/>
      <c r="AB629" s="1417"/>
      <c r="AC629" s="1417"/>
      <c r="AD629" s="1417"/>
      <c r="AE629" s="1417"/>
      <c r="AF629" s="1417"/>
      <c r="AG629" s="1417"/>
    </row>
    <row r="630" spans="1:33" ht="12.75" customHeight="1">
      <c r="A630" s="1417"/>
      <c r="B630" s="1417"/>
      <c r="C630" s="1417"/>
      <c r="D630" s="1417"/>
      <c r="E630" s="1417"/>
      <c r="F630" s="1417"/>
      <c r="G630" s="1417"/>
      <c r="H630" s="1418"/>
      <c r="I630" s="1418"/>
      <c r="J630" s="1370"/>
      <c r="K630" s="1419"/>
      <c r="L630" s="1417"/>
      <c r="M630" s="1417"/>
      <c r="N630" s="1417"/>
      <c r="O630" s="1417"/>
      <c r="P630" s="1417"/>
      <c r="Q630" s="1417"/>
      <c r="R630" s="1417"/>
      <c r="S630" s="1417"/>
      <c r="T630" s="1417"/>
      <c r="U630" s="1417"/>
      <c r="V630" s="1417"/>
      <c r="W630" s="1417"/>
      <c r="X630" s="1417"/>
      <c r="Y630" s="1417"/>
      <c r="Z630" s="1417"/>
      <c r="AA630" s="1417"/>
      <c r="AB630" s="1417"/>
      <c r="AC630" s="1417"/>
      <c r="AD630" s="1417"/>
      <c r="AE630" s="1417"/>
      <c r="AF630" s="1417"/>
      <c r="AG630" s="1417"/>
    </row>
    <row r="631" spans="1:33" ht="12.75" customHeight="1">
      <c r="A631" s="1417"/>
      <c r="B631" s="1417"/>
      <c r="C631" s="1417"/>
      <c r="D631" s="1417"/>
      <c r="E631" s="1417"/>
      <c r="F631" s="1417"/>
      <c r="G631" s="1417"/>
      <c r="H631" s="1418"/>
      <c r="I631" s="1418"/>
      <c r="J631" s="1370"/>
      <c r="K631" s="1419"/>
      <c r="L631" s="1417"/>
      <c r="M631" s="1417"/>
      <c r="N631" s="1417"/>
      <c r="O631" s="1417"/>
      <c r="P631" s="1417"/>
      <c r="Q631" s="1417"/>
      <c r="R631" s="1417"/>
      <c r="S631" s="1417"/>
      <c r="T631" s="1417"/>
      <c r="U631" s="1417"/>
      <c r="V631" s="1417"/>
      <c r="W631" s="1417"/>
      <c r="X631" s="1417"/>
      <c r="Y631" s="1417"/>
      <c r="Z631" s="1417"/>
      <c r="AA631" s="1417"/>
      <c r="AB631" s="1417"/>
      <c r="AC631" s="1417"/>
      <c r="AD631" s="1417"/>
      <c r="AE631" s="1417"/>
      <c r="AF631" s="1417"/>
      <c r="AG631" s="1417"/>
    </row>
    <row r="632" spans="1:33" ht="12.75" customHeight="1">
      <c r="A632" s="1417"/>
      <c r="B632" s="1417"/>
      <c r="C632" s="1417"/>
      <c r="D632" s="1417"/>
      <c r="E632" s="1417"/>
      <c r="F632" s="1417"/>
      <c r="G632" s="1417"/>
      <c r="H632" s="1418"/>
      <c r="I632" s="1418"/>
      <c r="J632" s="1370"/>
      <c r="K632" s="1419"/>
      <c r="L632" s="1417"/>
      <c r="M632" s="1417"/>
      <c r="N632" s="1417"/>
      <c r="O632" s="1417"/>
      <c r="P632" s="1417"/>
      <c r="Q632" s="1417"/>
      <c r="R632" s="1417"/>
      <c r="S632" s="1417"/>
      <c r="T632" s="1417"/>
      <c r="U632" s="1417"/>
      <c r="V632" s="1417"/>
      <c r="W632" s="1417"/>
      <c r="X632" s="1417"/>
      <c r="Y632" s="1417"/>
      <c r="Z632" s="1417"/>
      <c r="AA632" s="1417"/>
      <c r="AB632" s="1417"/>
      <c r="AC632" s="1417"/>
      <c r="AD632" s="1417"/>
      <c r="AE632" s="1417"/>
      <c r="AF632" s="1417"/>
      <c r="AG632" s="1417"/>
    </row>
    <row r="633" spans="1:33" ht="12.75" customHeight="1">
      <c r="A633" s="1417"/>
      <c r="B633" s="1417"/>
      <c r="C633" s="1417"/>
      <c r="D633" s="1417"/>
      <c r="E633" s="1417"/>
      <c r="F633" s="1417"/>
      <c r="G633" s="1417"/>
      <c r="H633" s="1418"/>
      <c r="I633" s="1418"/>
      <c r="J633" s="1370"/>
      <c r="K633" s="1419"/>
      <c r="L633" s="1417"/>
      <c r="M633" s="1417"/>
      <c r="N633" s="1417"/>
      <c r="O633" s="1417"/>
      <c r="P633" s="1417"/>
      <c r="Q633" s="1417"/>
      <c r="R633" s="1417"/>
      <c r="S633" s="1417"/>
      <c r="T633" s="1417"/>
      <c r="U633" s="1417"/>
      <c r="V633" s="1417"/>
      <c r="W633" s="1417"/>
      <c r="X633" s="1417"/>
      <c r="Y633" s="1417"/>
      <c r="Z633" s="1417"/>
      <c r="AA633" s="1417"/>
      <c r="AB633" s="1417"/>
      <c r="AC633" s="1417"/>
      <c r="AD633" s="1417"/>
      <c r="AE633" s="1417"/>
      <c r="AF633" s="1417"/>
      <c r="AG633" s="1417"/>
    </row>
    <row r="634" spans="1:33" ht="12.75" customHeight="1">
      <c r="A634" s="1417"/>
      <c r="B634" s="1417"/>
      <c r="C634" s="1417"/>
      <c r="D634" s="1417"/>
      <c r="E634" s="1417"/>
      <c r="F634" s="1417"/>
      <c r="G634" s="1417"/>
      <c r="H634" s="1418"/>
      <c r="I634" s="1418"/>
      <c r="J634" s="1370"/>
      <c r="K634" s="1419"/>
      <c r="L634" s="1417"/>
      <c r="M634" s="1417"/>
      <c r="N634" s="1417"/>
      <c r="O634" s="1417"/>
      <c r="P634" s="1417"/>
      <c r="Q634" s="1417"/>
      <c r="R634" s="1417"/>
      <c r="S634" s="1417"/>
      <c r="T634" s="1417"/>
      <c r="U634" s="1417"/>
      <c r="V634" s="1417"/>
      <c r="W634" s="1417"/>
      <c r="X634" s="1417"/>
      <c r="Y634" s="1417"/>
      <c r="Z634" s="1417"/>
      <c r="AA634" s="1417"/>
      <c r="AB634" s="1417"/>
      <c r="AC634" s="1417"/>
      <c r="AD634" s="1417"/>
      <c r="AE634" s="1417"/>
      <c r="AF634" s="1417"/>
      <c r="AG634" s="1417"/>
    </row>
    <row r="635" spans="1:33" ht="12.75" customHeight="1">
      <c r="A635" s="1417"/>
      <c r="B635" s="1417"/>
      <c r="C635" s="1417"/>
      <c r="D635" s="1417"/>
      <c r="E635" s="1417"/>
      <c r="F635" s="1417"/>
      <c r="G635" s="1417"/>
      <c r="H635" s="1418"/>
      <c r="I635" s="1418"/>
      <c r="J635" s="1370"/>
      <c r="K635" s="1419"/>
      <c r="L635" s="1417"/>
      <c r="M635" s="1417"/>
      <c r="N635" s="1417"/>
      <c r="O635" s="1417"/>
      <c r="P635" s="1417"/>
      <c r="Q635" s="1417"/>
      <c r="R635" s="1417"/>
      <c r="S635" s="1417"/>
      <c r="T635" s="1417"/>
      <c r="U635" s="1417"/>
      <c r="V635" s="1417"/>
      <c r="W635" s="1417"/>
      <c r="X635" s="1417"/>
      <c r="Y635" s="1417"/>
      <c r="Z635" s="1417"/>
      <c r="AA635" s="1417"/>
      <c r="AB635" s="1417"/>
      <c r="AC635" s="1417"/>
      <c r="AD635" s="1417"/>
      <c r="AE635" s="1417"/>
      <c r="AF635" s="1417"/>
      <c r="AG635" s="1417"/>
    </row>
    <row r="636" spans="1:33" ht="12.75" customHeight="1">
      <c r="A636" s="1417"/>
      <c r="B636" s="1417"/>
      <c r="C636" s="1417"/>
      <c r="D636" s="1417"/>
      <c r="E636" s="1417"/>
      <c r="F636" s="1417"/>
      <c r="G636" s="1417"/>
      <c r="H636" s="1418"/>
      <c r="I636" s="1418"/>
      <c r="J636" s="1370"/>
      <c r="K636" s="1419"/>
      <c r="L636" s="1417"/>
      <c r="M636" s="1417"/>
      <c r="N636" s="1417"/>
      <c r="O636" s="1417"/>
      <c r="P636" s="1417"/>
      <c r="Q636" s="1417"/>
      <c r="R636" s="1417"/>
      <c r="S636" s="1417"/>
      <c r="T636" s="1417"/>
      <c r="U636" s="1417"/>
      <c r="V636" s="1417"/>
      <c r="W636" s="1417"/>
      <c r="X636" s="1417"/>
      <c r="Y636" s="1417"/>
      <c r="Z636" s="1417"/>
      <c r="AA636" s="1417"/>
      <c r="AB636" s="1417"/>
      <c r="AC636" s="1417"/>
      <c r="AD636" s="1417"/>
      <c r="AE636" s="1417"/>
      <c r="AF636" s="1417"/>
      <c r="AG636" s="1417"/>
    </row>
    <row r="637" spans="1:33" ht="12.75" customHeight="1">
      <c r="A637" s="1417"/>
      <c r="B637" s="1417"/>
      <c r="C637" s="1417"/>
      <c r="D637" s="1417"/>
      <c r="E637" s="1417"/>
      <c r="F637" s="1417"/>
      <c r="G637" s="1417"/>
      <c r="H637" s="1418"/>
      <c r="I637" s="1418"/>
      <c r="J637" s="1370"/>
      <c r="K637" s="1419"/>
      <c r="L637" s="1417"/>
      <c r="M637" s="1417"/>
      <c r="N637" s="1417"/>
      <c r="O637" s="1417"/>
      <c r="P637" s="1417"/>
      <c r="Q637" s="1417"/>
      <c r="R637" s="1417"/>
      <c r="S637" s="1417"/>
      <c r="T637" s="1417"/>
      <c r="U637" s="1417"/>
      <c r="V637" s="1417"/>
      <c r="W637" s="1417"/>
      <c r="X637" s="1417"/>
      <c r="Y637" s="1417"/>
      <c r="Z637" s="1417"/>
      <c r="AA637" s="1417"/>
      <c r="AB637" s="1417"/>
      <c r="AC637" s="1417"/>
      <c r="AD637" s="1417"/>
      <c r="AE637" s="1417"/>
      <c r="AF637" s="1417"/>
      <c r="AG637" s="1417"/>
    </row>
    <row r="638" spans="1:33" ht="12.75" customHeight="1">
      <c r="A638" s="1417"/>
      <c r="B638" s="1417"/>
      <c r="C638" s="1417"/>
      <c r="D638" s="1417"/>
      <c r="E638" s="1417"/>
      <c r="F638" s="1417"/>
      <c r="G638" s="1417"/>
      <c r="H638" s="1418"/>
      <c r="I638" s="1418"/>
      <c r="J638" s="1370"/>
      <c r="K638" s="1419"/>
      <c r="L638" s="1417"/>
      <c r="M638" s="1417"/>
      <c r="N638" s="1417"/>
      <c r="O638" s="1417"/>
      <c r="P638" s="1417"/>
      <c r="Q638" s="1417"/>
      <c r="R638" s="1417"/>
      <c r="S638" s="1417"/>
      <c r="T638" s="1417"/>
      <c r="U638" s="1417"/>
      <c r="V638" s="1417"/>
      <c r="W638" s="1417"/>
      <c r="X638" s="1417"/>
      <c r="Y638" s="1417"/>
      <c r="Z638" s="1417"/>
      <c r="AA638" s="1417"/>
      <c r="AB638" s="1417"/>
      <c r="AC638" s="1417"/>
      <c r="AD638" s="1417"/>
      <c r="AE638" s="1417"/>
      <c r="AF638" s="1417"/>
      <c r="AG638" s="1417"/>
    </row>
    <row r="639" spans="1:33" ht="12.75" customHeight="1">
      <c r="A639" s="1417"/>
      <c r="B639" s="1417"/>
      <c r="C639" s="1417"/>
      <c r="D639" s="1417"/>
      <c r="E639" s="1417"/>
      <c r="F639" s="1417"/>
      <c r="G639" s="1417"/>
      <c r="H639" s="1418"/>
      <c r="I639" s="1418"/>
      <c r="J639" s="1370"/>
      <c r="K639" s="1419"/>
      <c r="L639" s="1417"/>
      <c r="M639" s="1417"/>
      <c r="N639" s="1417"/>
      <c r="O639" s="1417"/>
      <c r="P639" s="1417"/>
      <c r="Q639" s="1417"/>
      <c r="R639" s="1417"/>
      <c r="S639" s="1417"/>
      <c r="T639" s="1417"/>
      <c r="U639" s="1417"/>
      <c r="V639" s="1417"/>
      <c r="W639" s="1417"/>
      <c r="X639" s="1417"/>
      <c r="Y639" s="1417"/>
      <c r="Z639" s="1417"/>
      <c r="AA639" s="1417"/>
      <c r="AB639" s="1417"/>
      <c r="AC639" s="1417"/>
      <c r="AD639" s="1417"/>
      <c r="AE639" s="1417"/>
      <c r="AF639" s="1417"/>
      <c r="AG639" s="1417"/>
    </row>
    <row r="640" spans="1:33" ht="12.75" customHeight="1">
      <c r="A640" s="1417"/>
      <c r="B640" s="1417"/>
      <c r="C640" s="1417"/>
      <c r="D640" s="1417"/>
      <c r="E640" s="1417"/>
      <c r="F640" s="1417"/>
      <c r="G640" s="1417"/>
      <c r="H640" s="1418"/>
      <c r="I640" s="1418"/>
      <c r="J640" s="1370"/>
      <c r="K640" s="1419"/>
      <c r="L640" s="1417"/>
      <c r="M640" s="1417"/>
      <c r="N640" s="1417"/>
      <c r="O640" s="1417"/>
      <c r="P640" s="1417"/>
      <c r="Q640" s="1417"/>
      <c r="R640" s="1417"/>
      <c r="S640" s="1417"/>
      <c r="T640" s="1417"/>
      <c r="U640" s="1417"/>
      <c r="V640" s="1417"/>
      <c r="W640" s="1417"/>
      <c r="X640" s="1417"/>
      <c r="Y640" s="1417"/>
      <c r="Z640" s="1417"/>
      <c r="AA640" s="1417"/>
      <c r="AB640" s="1417"/>
      <c r="AC640" s="1417"/>
      <c r="AD640" s="1417"/>
      <c r="AE640" s="1417"/>
      <c r="AF640" s="1417"/>
      <c r="AG640" s="1417"/>
    </row>
    <row r="641" spans="1:33" ht="12.75" customHeight="1">
      <c r="A641" s="1417"/>
      <c r="B641" s="1417"/>
      <c r="C641" s="1417"/>
      <c r="D641" s="1417"/>
      <c r="E641" s="1417"/>
      <c r="F641" s="1417"/>
      <c r="G641" s="1417"/>
      <c r="H641" s="1418"/>
      <c r="I641" s="1418"/>
      <c r="J641" s="1370"/>
      <c r="K641" s="1419"/>
      <c r="L641" s="1417"/>
      <c r="M641" s="1417"/>
      <c r="N641" s="1417"/>
      <c r="O641" s="1417"/>
      <c r="P641" s="1417"/>
      <c r="Q641" s="1417"/>
      <c r="R641" s="1417"/>
      <c r="S641" s="1417"/>
      <c r="T641" s="1417"/>
      <c r="U641" s="1417"/>
      <c r="V641" s="1417"/>
      <c r="W641" s="1417"/>
      <c r="X641" s="1417"/>
      <c r="Y641" s="1417"/>
      <c r="Z641" s="1417"/>
      <c r="AA641" s="1417"/>
      <c r="AB641" s="1417"/>
      <c r="AC641" s="1417"/>
      <c r="AD641" s="1417"/>
      <c r="AE641" s="1417"/>
      <c r="AF641" s="1417"/>
      <c r="AG641" s="1417"/>
    </row>
    <row r="642" spans="1:33" ht="12.75" customHeight="1">
      <c r="A642" s="1417"/>
      <c r="B642" s="1417"/>
      <c r="C642" s="1417"/>
      <c r="D642" s="1417"/>
      <c r="E642" s="1417"/>
      <c r="F642" s="1417"/>
      <c r="G642" s="1417"/>
      <c r="H642" s="1418"/>
      <c r="I642" s="1418"/>
      <c r="J642" s="1370"/>
      <c r="K642" s="1419"/>
      <c r="L642" s="1417"/>
      <c r="M642" s="1417"/>
      <c r="N642" s="1417"/>
      <c r="O642" s="1417"/>
      <c r="P642" s="1417"/>
      <c r="Q642" s="1417"/>
      <c r="R642" s="1417"/>
      <c r="S642" s="1417"/>
      <c r="T642" s="1417"/>
      <c r="U642" s="1417"/>
      <c r="V642" s="1417"/>
      <c r="W642" s="1417"/>
      <c r="X642" s="1417"/>
      <c r="Y642" s="1417"/>
      <c r="Z642" s="1417"/>
      <c r="AA642" s="1417"/>
      <c r="AB642" s="1417"/>
      <c r="AC642" s="1417"/>
      <c r="AD642" s="1417"/>
      <c r="AE642" s="1417"/>
      <c r="AF642" s="1417"/>
      <c r="AG642" s="1417"/>
    </row>
    <row r="643" spans="1:33" ht="12.75" customHeight="1">
      <c r="A643" s="1417"/>
      <c r="B643" s="1417"/>
      <c r="C643" s="1417"/>
      <c r="D643" s="1417"/>
      <c r="E643" s="1417"/>
      <c r="F643" s="1417"/>
      <c r="G643" s="1417"/>
      <c r="H643" s="1418"/>
      <c r="I643" s="1418"/>
      <c r="J643" s="1370"/>
      <c r="K643" s="1419"/>
      <c r="L643" s="1417"/>
      <c r="M643" s="1417"/>
      <c r="N643" s="1417"/>
      <c r="O643" s="1417"/>
      <c r="P643" s="1417"/>
      <c r="Q643" s="1417"/>
      <c r="R643" s="1417"/>
      <c r="S643" s="1417"/>
      <c r="T643" s="1417"/>
      <c r="U643" s="1417"/>
      <c r="V643" s="1417"/>
      <c r="W643" s="1417"/>
      <c r="X643" s="1417"/>
      <c r="Y643" s="1417"/>
      <c r="Z643" s="1417"/>
      <c r="AA643" s="1417"/>
      <c r="AB643" s="1417"/>
      <c r="AC643" s="1417"/>
      <c r="AD643" s="1417"/>
      <c r="AE643" s="1417"/>
      <c r="AF643" s="1417"/>
      <c r="AG643" s="1417"/>
    </row>
    <row r="644" spans="1:33" ht="12.75" customHeight="1">
      <c r="A644" s="1417"/>
      <c r="B644" s="1417"/>
      <c r="C644" s="1417"/>
      <c r="D644" s="1417"/>
      <c r="E644" s="1417"/>
      <c r="F644" s="1417"/>
      <c r="G644" s="1417"/>
      <c r="H644" s="1418"/>
      <c r="I644" s="1418"/>
      <c r="J644" s="1370"/>
      <c r="K644" s="1419"/>
      <c r="L644" s="1417"/>
      <c r="M644" s="1417"/>
      <c r="N644" s="1417"/>
      <c r="O644" s="1417"/>
      <c r="P644" s="1417"/>
      <c r="Q644" s="1417"/>
      <c r="R644" s="1417"/>
      <c r="S644" s="1417"/>
      <c r="T644" s="1417"/>
      <c r="U644" s="1417"/>
      <c r="V644" s="1417"/>
      <c r="W644" s="1417"/>
      <c r="X644" s="1417"/>
      <c r="Y644" s="1417"/>
      <c r="Z644" s="1417"/>
      <c r="AA644" s="1417"/>
      <c r="AB644" s="1417"/>
      <c r="AC644" s="1417"/>
      <c r="AD644" s="1417"/>
      <c r="AE644" s="1417"/>
      <c r="AF644" s="1417"/>
      <c r="AG644" s="1417"/>
    </row>
    <row r="645" spans="1:33" ht="12.75" customHeight="1">
      <c r="A645" s="1417"/>
      <c r="B645" s="1417"/>
      <c r="C645" s="1417"/>
      <c r="D645" s="1417"/>
      <c r="E645" s="1417"/>
      <c r="F645" s="1417"/>
      <c r="G645" s="1417"/>
      <c r="H645" s="1418"/>
      <c r="I645" s="1418"/>
      <c r="J645" s="1370"/>
      <c r="K645" s="1419"/>
      <c r="L645" s="1417"/>
      <c r="M645" s="1417"/>
      <c r="N645" s="1417"/>
      <c r="O645" s="1417"/>
      <c r="P645" s="1417"/>
      <c r="Q645" s="1417"/>
      <c r="R645" s="1417"/>
      <c r="S645" s="1417"/>
      <c r="T645" s="1417"/>
      <c r="U645" s="1417"/>
      <c r="V645" s="1417"/>
      <c r="W645" s="1417"/>
      <c r="X645" s="1417"/>
      <c r="Y645" s="1417"/>
      <c r="Z645" s="1417"/>
      <c r="AA645" s="1417"/>
      <c r="AB645" s="1417"/>
      <c r="AC645" s="1417"/>
      <c r="AD645" s="1417"/>
      <c r="AE645" s="1417"/>
      <c r="AF645" s="1417"/>
      <c r="AG645" s="1417"/>
    </row>
    <row r="646" spans="1:33" ht="12.75" customHeight="1">
      <c r="A646" s="1417"/>
      <c r="B646" s="1417"/>
      <c r="C646" s="1417"/>
      <c r="D646" s="1417"/>
      <c r="E646" s="1417"/>
      <c r="F646" s="1417"/>
      <c r="G646" s="1417"/>
      <c r="H646" s="1418"/>
      <c r="I646" s="1418"/>
      <c r="J646" s="1370"/>
      <c r="K646" s="1419"/>
      <c r="L646" s="1417"/>
      <c r="M646" s="1417"/>
      <c r="N646" s="1417"/>
      <c r="O646" s="1417"/>
      <c r="P646" s="1417"/>
      <c r="Q646" s="1417"/>
      <c r="R646" s="1417"/>
      <c r="S646" s="1417"/>
      <c r="T646" s="1417"/>
      <c r="U646" s="1417"/>
      <c r="V646" s="1417"/>
      <c r="W646" s="1417"/>
      <c r="X646" s="1417"/>
      <c r="Y646" s="1417"/>
      <c r="Z646" s="1417"/>
      <c r="AA646" s="1417"/>
      <c r="AB646" s="1417"/>
      <c r="AC646" s="1417"/>
      <c r="AD646" s="1417"/>
      <c r="AE646" s="1417"/>
      <c r="AF646" s="1417"/>
      <c r="AG646" s="1417"/>
    </row>
    <row r="647" spans="1:33" ht="12.75" customHeight="1">
      <c r="A647" s="1417"/>
      <c r="B647" s="1417"/>
      <c r="C647" s="1417"/>
      <c r="D647" s="1417"/>
      <c r="E647" s="1417"/>
      <c r="F647" s="1417"/>
      <c r="G647" s="1417"/>
      <c r="H647" s="1418"/>
      <c r="I647" s="1418"/>
      <c r="J647" s="1370"/>
      <c r="K647" s="1419"/>
      <c r="L647" s="1417"/>
      <c r="M647" s="1417"/>
      <c r="N647" s="1417"/>
      <c r="O647" s="1417"/>
      <c r="P647" s="1417"/>
      <c r="Q647" s="1417"/>
      <c r="R647" s="1417"/>
      <c r="S647" s="1417"/>
      <c r="T647" s="1417"/>
      <c r="U647" s="1417"/>
      <c r="V647" s="1417"/>
      <c r="W647" s="1417"/>
      <c r="X647" s="1417"/>
      <c r="Y647" s="1417"/>
      <c r="Z647" s="1417"/>
      <c r="AA647" s="1417"/>
      <c r="AB647" s="1417"/>
      <c r="AC647" s="1417"/>
      <c r="AD647" s="1417"/>
      <c r="AE647" s="1417"/>
      <c r="AF647" s="1417"/>
      <c r="AG647" s="1417"/>
    </row>
    <row r="648" spans="1:33" ht="12.75" customHeight="1">
      <c r="A648" s="1417"/>
      <c r="B648" s="1417"/>
      <c r="C648" s="1417"/>
      <c r="D648" s="1417"/>
      <c r="E648" s="1417"/>
      <c r="F648" s="1417"/>
      <c r="G648" s="1417"/>
      <c r="H648" s="1418"/>
      <c r="I648" s="1418"/>
      <c r="J648" s="1370"/>
      <c r="K648" s="1419"/>
      <c r="L648" s="1417"/>
      <c r="M648" s="1417"/>
      <c r="N648" s="1417"/>
      <c r="O648" s="1417"/>
      <c r="P648" s="1417"/>
      <c r="Q648" s="1417"/>
      <c r="R648" s="1417"/>
      <c r="S648" s="1417"/>
      <c r="T648" s="1417"/>
      <c r="U648" s="1417"/>
      <c r="V648" s="1417"/>
      <c r="W648" s="1417"/>
      <c r="X648" s="1417"/>
      <c r="Y648" s="1417"/>
      <c r="Z648" s="1417"/>
      <c r="AA648" s="1417"/>
      <c r="AB648" s="1417"/>
      <c r="AC648" s="1417"/>
      <c r="AD648" s="1417"/>
      <c r="AE648" s="1417"/>
      <c r="AF648" s="1417"/>
      <c r="AG648" s="1417"/>
    </row>
    <row r="649" spans="1:33" ht="12.75" customHeight="1">
      <c r="A649" s="1417"/>
      <c r="B649" s="1417"/>
      <c r="C649" s="1417"/>
      <c r="D649" s="1417"/>
      <c r="E649" s="1417"/>
      <c r="F649" s="1417"/>
      <c r="G649" s="1417"/>
      <c r="H649" s="1418"/>
      <c r="I649" s="1418"/>
      <c r="J649" s="1370"/>
      <c r="K649" s="1419"/>
      <c r="L649" s="1417"/>
      <c r="M649" s="1417"/>
      <c r="N649" s="1417"/>
      <c r="O649" s="1417"/>
      <c r="P649" s="1417"/>
      <c r="Q649" s="1417"/>
      <c r="R649" s="1417"/>
      <c r="S649" s="1417"/>
      <c r="T649" s="1417"/>
      <c r="U649" s="1417"/>
      <c r="V649" s="1417"/>
      <c r="W649" s="1417"/>
      <c r="X649" s="1417"/>
      <c r="Y649" s="1417"/>
      <c r="Z649" s="1417"/>
      <c r="AA649" s="1417"/>
      <c r="AB649" s="1417"/>
      <c r="AC649" s="1417"/>
      <c r="AD649" s="1417"/>
      <c r="AE649" s="1417"/>
      <c r="AF649" s="1417"/>
      <c r="AG649" s="1417"/>
    </row>
    <row r="650" spans="1:33" ht="12.75" customHeight="1">
      <c r="A650" s="1417"/>
      <c r="B650" s="1417"/>
      <c r="C650" s="1417"/>
      <c r="D650" s="1417"/>
      <c r="E650" s="1417"/>
      <c r="F650" s="1417"/>
      <c r="G650" s="1417"/>
      <c r="H650" s="1418"/>
      <c r="I650" s="1418"/>
      <c r="J650" s="1370"/>
      <c r="K650" s="1419"/>
      <c r="L650" s="1417"/>
      <c r="M650" s="1417"/>
      <c r="N650" s="1417"/>
      <c r="O650" s="1417"/>
      <c r="P650" s="1417"/>
      <c r="Q650" s="1417"/>
      <c r="R650" s="1417"/>
      <c r="S650" s="1417"/>
      <c r="T650" s="1417"/>
      <c r="U650" s="1417"/>
      <c r="V650" s="1417"/>
      <c r="W650" s="1417"/>
      <c r="X650" s="1417"/>
      <c r="Y650" s="1417"/>
      <c r="Z650" s="1417"/>
      <c r="AA650" s="1417"/>
      <c r="AB650" s="1417"/>
      <c r="AC650" s="1417"/>
      <c r="AD650" s="1417"/>
      <c r="AE650" s="1417"/>
      <c r="AF650" s="1417"/>
      <c r="AG650" s="1417"/>
    </row>
    <row r="651" spans="1:33" ht="12.75" customHeight="1">
      <c r="A651" s="1417"/>
      <c r="B651" s="1417"/>
      <c r="C651" s="1417"/>
      <c r="D651" s="1417"/>
      <c r="E651" s="1417"/>
      <c r="F651" s="1417"/>
      <c r="G651" s="1417"/>
      <c r="H651" s="1418"/>
      <c r="I651" s="1418"/>
      <c r="J651" s="1370"/>
      <c r="K651" s="1419"/>
      <c r="L651" s="1417"/>
      <c r="M651" s="1417"/>
      <c r="N651" s="1417"/>
      <c r="O651" s="1417"/>
      <c r="P651" s="1417"/>
      <c r="Q651" s="1417"/>
      <c r="R651" s="1417"/>
      <c r="S651" s="1417"/>
      <c r="T651" s="1417"/>
      <c r="U651" s="1417"/>
      <c r="V651" s="1417"/>
      <c r="W651" s="1417"/>
      <c r="X651" s="1417"/>
      <c r="Y651" s="1417"/>
      <c r="Z651" s="1417"/>
      <c r="AA651" s="1417"/>
      <c r="AB651" s="1417"/>
      <c r="AC651" s="1417"/>
      <c r="AD651" s="1417"/>
      <c r="AE651" s="1417"/>
      <c r="AF651" s="1417"/>
      <c r="AG651" s="1417"/>
    </row>
    <row r="652" spans="1:33" ht="12.75" customHeight="1">
      <c r="A652" s="1417"/>
      <c r="B652" s="1417"/>
      <c r="C652" s="1417"/>
      <c r="D652" s="1417"/>
      <c r="E652" s="1417"/>
      <c r="F652" s="1417"/>
      <c r="G652" s="1417"/>
      <c r="H652" s="1418"/>
      <c r="I652" s="1418"/>
      <c r="J652" s="1370"/>
      <c r="K652" s="1419"/>
      <c r="L652" s="1417"/>
      <c r="M652" s="1417"/>
      <c r="N652" s="1417"/>
      <c r="O652" s="1417"/>
      <c r="P652" s="1417"/>
      <c r="Q652" s="1417"/>
      <c r="R652" s="1417"/>
      <c r="S652" s="1417"/>
      <c r="T652" s="1417"/>
      <c r="U652" s="1417"/>
      <c r="V652" s="1417"/>
      <c r="W652" s="1417"/>
      <c r="X652" s="1417"/>
      <c r="Y652" s="1417"/>
      <c r="Z652" s="1417"/>
      <c r="AA652" s="1417"/>
      <c r="AB652" s="1417"/>
      <c r="AC652" s="1417"/>
      <c r="AD652" s="1417"/>
      <c r="AE652" s="1417"/>
      <c r="AF652" s="1417"/>
      <c r="AG652" s="1417"/>
    </row>
    <row r="653" spans="1:33" ht="12.75" customHeight="1">
      <c r="A653" s="1417"/>
      <c r="B653" s="1417"/>
      <c r="C653" s="1417"/>
      <c r="D653" s="1417"/>
      <c r="E653" s="1417"/>
      <c r="F653" s="1417"/>
      <c r="G653" s="1417"/>
      <c r="H653" s="1418"/>
      <c r="I653" s="1418"/>
      <c r="J653" s="1370"/>
      <c r="K653" s="1419"/>
      <c r="L653" s="1417"/>
      <c r="M653" s="1417"/>
      <c r="N653" s="1417"/>
      <c r="O653" s="1417"/>
      <c r="P653" s="1417"/>
      <c r="Q653" s="1417"/>
      <c r="R653" s="1417"/>
      <c r="S653" s="1417"/>
      <c r="T653" s="1417"/>
      <c r="U653" s="1417"/>
      <c r="V653" s="1417"/>
      <c r="W653" s="1417"/>
      <c r="X653" s="1417"/>
      <c r="Y653" s="1417"/>
      <c r="Z653" s="1417"/>
      <c r="AA653" s="1417"/>
      <c r="AB653" s="1417"/>
      <c r="AC653" s="1417"/>
      <c r="AD653" s="1417"/>
      <c r="AE653" s="1417"/>
      <c r="AF653" s="1417"/>
      <c r="AG653" s="1417"/>
    </row>
    <row r="654" spans="1:33" ht="12.75" customHeight="1">
      <c r="A654" s="1417"/>
      <c r="B654" s="1417"/>
      <c r="C654" s="1417"/>
      <c r="D654" s="1417"/>
      <c r="E654" s="1417"/>
      <c r="F654" s="1417"/>
      <c r="G654" s="1417"/>
      <c r="H654" s="1418"/>
      <c r="I654" s="1418"/>
      <c r="J654" s="1370"/>
      <c r="K654" s="1419"/>
      <c r="L654" s="1417"/>
      <c r="M654" s="1417"/>
      <c r="N654" s="1417"/>
      <c r="O654" s="1417"/>
      <c r="P654" s="1417"/>
      <c r="Q654" s="1417"/>
      <c r="R654" s="1417"/>
      <c r="S654" s="1417"/>
      <c r="T654" s="1417"/>
      <c r="U654" s="1417"/>
      <c r="V654" s="1417"/>
      <c r="W654" s="1417"/>
      <c r="X654" s="1417"/>
      <c r="Y654" s="1417"/>
      <c r="Z654" s="1417"/>
      <c r="AA654" s="1417"/>
      <c r="AB654" s="1417"/>
      <c r="AC654" s="1417"/>
      <c r="AD654" s="1417"/>
      <c r="AE654" s="1417"/>
      <c r="AF654" s="1417"/>
      <c r="AG654" s="1417"/>
    </row>
    <row r="655" spans="1:33" ht="12.75" customHeight="1">
      <c r="A655" s="1417"/>
      <c r="B655" s="1417"/>
      <c r="C655" s="1417"/>
      <c r="D655" s="1417"/>
      <c r="E655" s="1417"/>
      <c r="F655" s="1417"/>
      <c r="G655" s="1417"/>
      <c r="H655" s="1418"/>
      <c r="I655" s="1418"/>
      <c r="J655" s="1370"/>
      <c r="K655" s="1419"/>
      <c r="L655" s="1417"/>
      <c r="M655" s="1417"/>
      <c r="N655" s="1417"/>
      <c r="O655" s="1417"/>
      <c r="P655" s="1417"/>
      <c r="Q655" s="1417"/>
      <c r="R655" s="1417"/>
      <c r="S655" s="1417"/>
      <c r="T655" s="1417"/>
      <c r="U655" s="1417"/>
      <c r="V655" s="1417"/>
      <c r="W655" s="1417"/>
      <c r="X655" s="1417"/>
      <c r="Y655" s="1417"/>
      <c r="Z655" s="1417"/>
      <c r="AA655" s="1417"/>
      <c r="AB655" s="1417"/>
      <c r="AC655" s="1417"/>
      <c r="AD655" s="1417"/>
      <c r="AE655" s="1417"/>
      <c r="AF655" s="1417"/>
      <c r="AG655" s="1417"/>
    </row>
    <row r="656" spans="1:33" ht="12.75" customHeight="1">
      <c r="A656" s="1417"/>
      <c r="B656" s="1417"/>
      <c r="C656" s="1417"/>
      <c r="D656" s="1417"/>
      <c r="E656" s="1417"/>
      <c r="F656" s="1417"/>
      <c r="G656" s="1417"/>
      <c r="H656" s="1418"/>
      <c r="I656" s="1418"/>
      <c r="J656" s="1370"/>
      <c r="K656" s="1419"/>
      <c r="L656" s="1417"/>
      <c r="M656" s="1417"/>
      <c r="N656" s="1417"/>
      <c r="O656" s="1417"/>
      <c r="P656" s="1417"/>
      <c r="Q656" s="1417"/>
      <c r="R656" s="1417"/>
      <c r="S656" s="1417"/>
      <c r="T656" s="1417"/>
      <c r="U656" s="1417"/>
      <c r="V656" s="1417"/>
      <c r="W656" s="1417"/>
      <c r="X656" s="1417"/>
      <c r="Y656" s="1417"/>
      <c r="Z656" s="1417"/>
      <c r="AA656" s="1417"/>
      <c r="AB656" s="1417"/>
      <c r="AC656" s="1417"/>
      <c r="AD656" s="1417"/>
      <c r="AE656" s="1417"/>
      <c r="AF656" s="1417"/>
      <c r="AG656" s="1417"/>
    </row>
    <row r="657" spans="1:33" ht="12.75" customHeight="1">
      <c r="A657" s="1417"/>
      <c r="B657" s="1417"/>
      <c r="C657" s="1417"/>
      <c r="D657" s="1417"/>
      <c r="E657" s="1417"/>
      <c r="F657" s="1417"/>
      <c r="G657" s="1417"/>
      <c r="H657" s="1418"/>
      <c r="I657" s="1418"/>
      <c r="J657" s="1370"/>
      <c r="K657" s="1419"/>
      <c r="L657" s="1417"/>
      <c r="M657" s="1417"/>
      <c r="N657" s="1417"/>
      <c r="O657" s="1417"/>
      <c r="P657" s="1417"/>
      <c r="Q657" s="1417"/>
      <c r="R657" s="1417"/>
      <c r="S657" s="1417"/>
      <c r="T657" s="1417"/>
      <c r="U657" s="1417"/>
      <c r="V657" s="1417"/>
      <c r="W657" s="1417"/>
      <c r="X657" s="1417"/>
      <c r="Y657" s="1417"/>
      <c r="Z657" s="1417"/>
      <c r="AA657" s="1417"/>
      <c r="AB657" s="1417"/>
      <c r="AC657" s="1417"/>
      <c r="AD657" s="1417"/>
      <c r="AE657" s="1417"/>
      <c r="AF657" s="1417"/>
      <c r="AG657" s="1417"/>
    </row>
    <row r="658" spans="1:33" ht="12.75" customHeight="1">
      <c r="A658" s="1417"/>
      <c r="B658" s="1417"/>
      <c r="C658" s="1417"/>
      <c r="D658" s="1417"/>
      <c r="E658" s="1417"/>
      <c r="F658" s="1417"/>
      <c r="G658" s="1417"/>
      <c r="H658" s="1418"/>
      <c r="I658" s="1418"/>
      <c r="J658" s="1370"/>
      <c r="K658" s="1419"/>
      <c r="L658" s="1417"/>
      <c r="M658" s="1417"/>
      <c r="N658" s="1417"/>
      <c r="O658" s="1417"/>
      <c r="P658" s="1417"/>
      <c r="Q658" s="1417"/>
      <c r="R658" s="1417"/>
      <c r="S658" s="1417"/>
      <c r="T658" s="1417"/>
      <c r="U658" s="1417"/>
      <c r="V658" s="1417"/>
      <c r="W658" s="1417"/>
      <c r="X658" s="1417"/>
      <c r="Y658" s="1417"/>
      <c r="Z658" s="1417"/>
      <c r="AA658" s="1417"/>
      <c r="AB658" s="1417"/>
      <c r="AC658" s="1417"/>
      <c r="AD658" s="1417"/>
      <c r="AE658" s="1417"/>
      <c r="AF658" s="1417"/>
      <c r="AG658" s="1417"/>
    </row>
    <row r="659" spans="1:33" ht="12.75" customHeight="1">
      <c r="A659" s="1417"/>
      <c r="B659" s="1417"/>
      <c r="C659" s="1417"/>
      <c r="D659" s="1417"/>
      <c r="E659" s="1417"/>
      <c r="F659" s="1417"/>
      <c r="G659" s="1417"/>
      <c r="H659" s="1418"/>
      <c r="I659" s="1418"/>
      <c r="J659" s="1370"/>
      <c r="K659" s="1419"/>
      <c r="L659" s="1417"/>
      <c r="M659" s="1417"/>
      <c r="N659" s="1417"/>
      <c r="O659" s="1417"/>
      <c r="P659" s="1417"/>
      <c r="Q659" s="1417"/>
      <c r="R659" s="1417"/>
      <c r="S659" s="1417"/>
      <c r="T659" s="1417"/>
      <c r="U659" s="1417"/>
      <c r="V659" s="1417"/>
      <c r="W659" s="1417"/>
      <c r="X659" s="1417"/>
      <c r="Y659" s="1417"/>
      <c r="Z659" s="1417"/>
      <c r="AA659" s="1417"/>
      <c r="AB659" s="1417"/>
      <c r="AC659" s="1417"/>
      <c r="AD659" s="1417"/>
      <c r="AE659" s="1417"/>
      <c r="AF659" s="1417"/>
      <c r="AG659" s="1417"/>
    </row>
    <row r="660" spans="1:33" ht="12.75" customHeight="1">
      <c r="A660" s="1417"/>
      <c r="B660" s="1417"/>
      <c r="C660" s="1417"/>
      <c r="D660" s="1417"/>
      <c r="E660" s="1417"/>
      <c r="F660" s="1417"/>
      <c r="G660" s="1417"/>
      <c r="H660" s="1418"/>
      <c r="I660" s="1418"/>
      <c r="J660" s="1370"/>
      <c r="K660" s="1419"/>
      <c r="L660" s="1417"/>
      <c r="M660" s="1417"/>
      <c r="N660" s="1417"/>
      <c r="O660" s="1417"/>
      <c r="P660" s="1417"/>
      <c r="Q660" s="1417"/>
      <c r="R660" s="1417"/>
      <c r="S660" s="1417"/>
      <c r="T660" s="1417"/>
      <c r="U660" s="1417"/>
      <c r="V660" s="1417"/>
      <c r="W660" s="1417"/>
      <c r="X660" s="1417"/>
      <c r="Y660" s="1417"/>
      <c r="Z660" s="1417"/>
      <c r="AA660" s="1417"/>
      <c r="AB660" s="1417"/>
      <c r="AC660" s="1417"/>
      <c r="AD660" s="1417"/>
      <c r="AE660" s="1417"/>
      <c r="AF660" s="1417"/>
      <c r="AG660" s="1417"/>
    </row>
    <row r="661" spans="1:33" ht="12.75" customHeight="1">
      <c r="A661" s="1417"/>
      <c r="B661" s="1417"/>
      <c r="C661" s="1417"/>
      <c r="D661" s="1417"/>
      <c r="E661" s="1417"/>
      <c r="F661" s="1417"/>
      <c r="G661" s="1417"/>
      <c r="H661" s="1418"/>
      <c r="I661" s="1418"/>
      <c r="J661" s="1370"/>
      <c r="K661" s="1419"/>
      <c r="L661" s="1417"/>
      <c r="M661" s="1417"/>
      <c r="N661" s="1417"/>
      <c r="O661" s="1417"/>
      <c r="P661" s="1417"/>
      <c r="Q661" s="1417"/>
      <c r="R661" s="1417"/>
      <c r="S661" s="1417"/>
      <c r="T661" s="1417"/>
      <c r="U661" s="1417"/>
      <c r="V661" s="1417"/>
      <c r="W661" s="1417"/>
      <c r="X661" s="1417"/>
      <c r="Y661" s="1417"/>
      <c r="Z661" s="1417"/>
      <c r="AA661" s="1417"/>
      <c r="AB661" s="1417"/>
      <c r="AC661" s="1417"/>
      <c r="AD661" s="1417"/>
      <c r="AE661" s="1417"/>
      <c r="AF661" s="1417"/>
      <c r="AG661" s="1417"/>
    </row>
    <row r="662" spans="1:33" ht="12.75" customHeight="1">
      <c r="A662" s="1417"/>
      <c r="B662" s="1417"/>
      <c r="C662" s="1417"/>
      <c r="D662" s="1417"/>
      <c r="E662" s="1417"/>
      <c r="F662" s="1417"/>
      <c r="G662" s="1417"/>
      <c r="H662" s="1418"/>
      <c r="I662" s="1418"/>
      <c r="J662" s="1370"/>
      <c r="K662" s="1419"/>
      <c r="L662" s="1417"/>
      <c r="M662" s="1417"/>
      <c r="N662" s="1417"/>
      <c r="O662" s="1417"/>
      <c r="P662" s="1417"/>
      <c r="Q662" s="1417"/>
      <c r="R662" s="1417"/>
      <c r="S662" s="1417"/>
      <c r="T662" s="1417"/>
      <c r="U662" s="1417"/>
      <c r="V662" s="1417"/>
      <c r="W662" s="1417"/>
      <c r="X662" s="1417"/>
      <c r="Y662" s="1417"/>
      <c r="Z662" s="1417"/>
      <c r="AA662" s="1417"/>
      <c r="AB662" s="1417"/>
      <c r="AC662" s="1417"/>
      <c r="AD662" s="1417"/>
      <c r="AE662" s="1417"/>
      <c r="AF662" s="1417"/>
      <c r="AG662" s="1417"/>
    </row>
    <row r="663" spans="1:33" ht="12.75" customHeight="1">
      <c r="A663" s="1417"/>
      <c r="B663" s="1417"/>
      <c r="C663" s="1417"/>
      <c r="D663" s="1417"/>
      <c r="E663" s="1417"/>
      <c r="F663" s="1417"/>
      <c r="G663" s="1417"/>
      <c r="H663" s="1418"/>
      <c r="I663" s="1418"/>
      <c r="J663" s="1370"/>
      <c r="K663" s="1419"/>
      <c r="L663" s="1417"/>
      <c r="M663" s="1417"/>
      <c r="N663" s="1417"/>
      <c r="O663" s="1417"/>
      <c r="P663" s="1417"/>
      <c r="Q663" s="1417"/>
      <c r="R663" s="1417"/>
      <c r="S663" s="1417"/>
      <c r="T663" s="1417"/>
      <c r="U663" s="1417"/>
      <c r="V663" s="1417"/>
      <c r="W663" s="1417"/>
      <c r="X663" s="1417"/>
      <c r="Y663" s="1417"/>
      <c r="Z663" s="1417"/>
      <c r="AA663" s="1417"/>
      <c r="AB663" s="1417"/>
      <c r="AC663" s="1417"/>
      <c r="AD663" s="1417"/>
      <c r="AE663" s="1417"/>
      <c r="AF663" s="1417"/>
      <c r="AG663" s="1417"/>
    </row>
    <row r="664" spans="1:33" ht="12.75" customHeight="1">
      <c r="A664" s="1417"/>
      <c r="B664" s="1417"/>
      <c r="C664" s="1417"/>
      <c r="D664" s="1417"/>
      <c r="E664" s="1417"/>
      <c r="F664" s="1417"/>
      <c r="G664" s="1417"/>
      <c r="H664" s="1418"/>
      <c r="I664" s="1418"/>
      <c r="J664" s="1370"/>
      <c r="K664" s="1419"/>
      <c r="L664" s="1417"/>
      <c r="M664" s="1417"/>
      <c r="N664" s="1417"/>
      <c r="O664" s="1417"/>
      <c r="P664" s="1417"/>
      <c r="Q664" s="1417"/>
      <c r="R664" s="1417"/>
      <c r="S664" s="1417"/>
      <c r="T664" s="1417"/>
      <c r="U664" s="1417"/>
      <c r="V664" s="1417"/>
      <c r="W664" s="1417"/>
      <c r="X664" s="1417"/>
      <c r="Y664" s="1417"/>
      <c r="Z664" s="1417"/>
      <c r="AA664" s="1417"/>
      <c r="AB664" s="1417"/>
      <c r="AC664" s="1417"/>
      <c r="AD664" s="1417"/>
      <c r="AE664" s="1417"/>
      <c r="AF664" s="1417"/>
      <c r="AG664" s="1417"/>
    </row>
    <row r="665" spans="1:33" ht="12.75" customHeight="1">
      <c r="A665" s="1417"/>
      <c r="B665" s="1417"/>
      <c r="C665" s="1417"/>
      <c r="D665" s="1417"/>
      <c r="E665" s="1417"/>
      <c r="F665" s="1417"/>
      <c r="G665" s="1417"/>
      <c r="H665" s="1418"/>
      <c r="I665" s="1418"/>
      <c r="J665" s="1370"/>
      <c r="K665" s="1419"/>
      <c r="L665" s="1417"/>
      <c r="M665" s="1417"/>
      <c r="N665" s="1417"/>
      <c r="O665" s="1417"/>
      <c r="P665" s="1417"/>
      <c r="Q665" s="1417"/>
      <c r="R665" s="1417"/>
      <c r="S665" s="1417"/>
      <c r="T665" s="1417"/>
      <c r="U665" s="1417"/>
      <c r="V665" s="1417"/>
      <c r="W665" s="1417"/>
      <c r="X665" s="1417"/>
      <c r="Y665" s="1417"/>
      <c r="Z665" s="1417"/>
      <c r="AA665" s="1417"/>
      <c r="AB665" s="1417"/>
      <c r="AC665" s="1417"/>
      <c r="AD665" s="1417"/>
      <c r="AE665" s="1417"/>
      <c r="AF665" s="1417"/>
      <c r="AG665" s="1417"/>
    </row>
    <row r="666" spans="1:33" ht="12.75" customHeight="1">
      <c r="A666" s="1417"/>
      <c r="B666" s="1417"/>
      <c r="C666" s="1417"/>
      <c r="D666" s="1417"/>
      <c r="E666" s="1417"/>
      <c r="F666" s="1417"/>
      <c r="G666" s="1417"/>
      <c r="H666" s="1418"/>
      <c r="I666" s="1418"/>
      <c r="J666" s="1370"/>
      <c r="K666" s="1419"/>
      <c r="L666" s="1417"/>
      <c r="M666" s="1417"/>
      <c r="N666" s="1417"/>
      <c r="O666" s="1417"/>
      <c r="P666" s="1417"/>
      <c r="Q666" s="1417"/>
      <c r="R666" s="1417"/>
      <c r="S666" s="1417"/>
      <c r="T666" s="1417"/>
      <c r="U666" s="1417"/>
      <c r="V666" s="1417"/>
      <c r="W666" s="1417"/>
      <c r="X666" s="1417"/>
      <c r="Y666" s="1417"/>
      <c r="Z666" s="1417"/>
      <c r="AA666" s="1417"/>
      <c r="AB666" s="1417"/>
      <c r="AC666" s="1417"/>
      <c r="AD666" s="1417"/>
      <c r="AE666" s="1417"/>
      <c r="AF666" s="1417"/>
      <c r="AG666" s="1417"/>
    </row>
    <row r="667" spans="1:33" ht="12.75" customHeight="1">
      <c r="A667" s="1417"/>
      <c r="B667" s="1417"/>
      <c r="C667" s="1417"/>
      <c r="D667" s="1417"/>
      <c r="E667" s="1417"/>
      <c r="F667" s="1417"/>
      <c r="G667" s="1417"/>
      <c r="H667" s="1418"/>
      <c r="I667" s="1418"/>
      <c r="J667" s="1370"/>
      <c r="K667" s="1419"/>
      <c r="L667" s="1417"/>
      <c r="M667" s="1417"/>
      <c r="N667" s="1417"/>
      <c r="O667" s="1417"/>
      <c r="P667" s="1417"/>
      <c r="Q667" s="1417"/>
      <c r="R667" s="1417"/>
      <c r="S667" s="1417"/>
      <c r="T667" s="1417"/>
      <c r="U667" s="1417"/>
      <c r="V667" s="1417"/>
      <c r="W667" s="1417"/>
      <c r="X667" s="1417"/>
      <c r="Y667" s="1417"/>
      <c r="Z667" s="1417"/>
      <c r="AA667" s="1417"/>
      <c r="AB667" s="1417"/>
      <c r="AC667" s="1417"/>
      <c r="AD667" s="1417"/>
      <c r="AE667" s="1417"/>
      <c r="AF667" s="1417"/>
      <c r="AG667" s="1417"/>
    </row>
    <row r="668" spans="1:33" ht="12.75" customHeight="1">
      <c r="A668" s="1417"/>
      <c r="B668" s="1417"/>
      <c r="C668" s="1417"/>
      <c r="D668" s="1417"/>
      <c r="E668" s="1417"/>
      <c r="F668" s="1417"/>
      <c r="G668" s="1417"/>
      <c r="H668" s="1418"/>
      <c r="I668" s="1418"/>
      <c r="J668" s="1370"/>
      <c r="K668" s="1419"/>
      <c r="L668" s="1417"/>
      <c r="M668" s="1417"/>
      <c r="N668" s="1417"/>
      <c r="O668" s="1417"/>
      <c r="P668" s="1417"/>
      <c r="Q668" s="1417"/>
      <c r="R668" s="1417"/>
      <c r="S668" s="1417"/>
      <c r="T668" s="1417"/>
      <c r="U668" s="1417"/>
      <c r="V668" s="1417"/>
      <c r="W668" s="1417"/>
      <c r="X668" s="1417"/>
      <c r="Y668" s="1417"/>
      <c r="Z668" s="1417"/>
      <c r="AA668" s="1417"/>
      <c r="AB668" s="1417"/>
      <c r="AC668" s="1417"/>
      <c r="AD668" s="1417"/>
      <c r="AE668" s="1417"/>
      <c r="AF668" s="1417"/>
      <c r="AG668" s="1417"/>
    </row>
    <row r="669" spans="1:33" ht="12.75" customHeight="1">
      <c r="A669" s="1417"/>
      <c r="B669" s="1417"/>
      <c r="C669" s="1417"/>
      <c r="D669" s="1417"/>
      <c r="E669" s="1417"/>
      <c r="F669" s="1417"/>
      <c r="G669" s="1417"/>
      <c r="H669" s="1418"/>
      <c r="I669" s="1418"/>
      <c r="J669" s="1370"/>
      <c r="K669" s="1419"/>
      <c r="L669" s="1417"/>
      <c r="M669" s="1417"/>
      <c r="N669" s="1417"/>
      <c r="O669" s="1417"/>
      <c r="P669" s="1417"/>
      <c r="Q669" s="1417"/>
      <c r="R669" s="1417"/>
      <c r="S669" s="1417"/>
      <c r="T669" s="1417"/>
      <c r="U669" s="1417"/>
      <c r="V669" s="1417"/>
      <c r="W669" s="1417"/>
      <c r="X669" s="1417"/>
      <c r="Y669" s="1417"/>
      <c r="Z669" s="1417"/>
      <c r="AA669" s="1417"/>
      <c r="AB669" s="1417"/>
      <c r="AC669" s="1417"/>
      <c r="AD669" s="1417"/>
      <c r="AE669" s="1417"/>
      <c r="AF669" s="1417"/>
      <c r="AG669" s="1417"/>
    </row>
    <row r="670" spans="1:33" ht="12.75" customHeight="1">
      <c r="A670" s="1417"/>
      <c r="B670" s="1417"/>
      <c r="C670" s="1417"/>
      <c r="D670" s="1417"/>
      <c r="E670" s="1417"/>
      <c r="F670" s="1417"/>
      <c r="G670" s="1417"/>
      <c r="H670" s="1418"/>
      <c r="I670" s="1418"/>
      <c r="J670" s="1370"/>
      <c r="K670" s="1419"/>
      <c r="L670" s="1417"/>
      <c r="M670" s="1417"/>
      <c r="N670" s="1417"/>
      <c r="O670" s="1417"/>
      <c r="P670" s="1417"/>
      <c r="Q670" s="1417"/>
      <c r="R670" s="1417"/>
      <c r="S670" s="1417"/>
      <c r="T670" s="1417"/>
      <c r="U670" s="1417"/>
      <c r="V670" s="1417"/>
      <c r="W670" s="1417"/>
      <c r="X670" s="1417"/>
      <c r="Y670" s="1417"/>
      <c r="Z670" s="1417"/>
      <c r="AA670" s="1417"/>
      <c r="AB670" s="1417"/>
      <c r="AC670" s="1417"/>
      <c r="AD670" s="1417"/>
      <c r="AE670" s="1417"/>
      <c r="AF670" s="1417"/>
      <c r="AG670" s="1417"/>
    </row>
    <row r="671" spans="1:33" ht="12.75" customHeight="1">
      <c r="A671" s="1417"/>
      <c r="B671" s="1417"/>
      <c r="C671" s="1417"/>
      <c r="D671" s="1417"/>
      <c r="E671" s="1417"/>
      <c r="F671" s="1417"/>
      <c r="G671" s="1417"/>
      <c r="H671" s="1418"/>
      <c r="I671" s="1418"/>
      <c r="J671" s="1370"/>
      <c r="K671" s="1419"/>
      <c r="L671" s="1417"/>
      <c r="M671" s="1417"/>
      <c r="N671" s="1417"/>
      <c r="O671" s="1417"/>
      <c r="P671" s="1417"/>
      <c r="Q671" s="1417"/>
      <c r="R671" s="1417"/>
      <c r="S671" s="1417"/>
      <c r="T671" s="1417"/>
      <c r="U671" s="1417"/>
      <c r="V671" s="1417"/>
      <c r="W671" s="1417"/>
      <c r="X671" s="1417"/>
      <c r="Y671" s="1417"/>
      <c r="Z671" s="1417"/>
      <c r="AA671" s="1417"/>
      <c r="AB671" s="1417"/>
      <c r="AC671" s="1417"/>
      <c r="AD671" s="1417"/>
      <c r="AE671" s="1417"/>
      <c r="AF671" s="1417"/>
      <c r="AG671" s="1417"/>
    </row>
    <row r="672" spans="1:33" ht="12.75" customHeight="1">
      <c r="A672" s="1417"/>
      <c r="B672" s="1417"/>
      <c r="C672" s="1417"/>
      <c r="D672" s="1417"/>
      <c r="E672" s="1417"/>
      <c r="F672" s="1417"/>
      <c r="G672" s="1417"/>
      <c r="H672" s="1418"/>
      <c r="I672" s="1418"/>
      <c r="J672" s="1370"/>
      <c r="K672" s="1419"/>
      <c r="L672" s="1417"/>
      <c r="M672" s="1417"/>
      <c r="N672" s="1417"/>
      <c r="O672" s="1417"/>
      <c r="P672" s="1417"/>
      <c r="Q672" s="1417"/>
      <c r="R672" s="1417"/>
      <c r="S672" s="1417"/>
      <c r="T672" s="1417"/>
      <c r="U672" s="1417"/>
      <c r="V672" s="1417"/>
      <c r="W672" s="1417"/>
      <c r="X672" s="1417"/>
      <c r="Y672" s="1417"/>
      <c r="Z672" s="1417"/>
      <c r="AA672" s="1417"/>
      <c r="AB672" s="1417"/>
      <c r="AC672" s="1417"/>
      <c r="AD672" s="1417"/>
      <c r="AE672" s="1417"/>
      <c r="AF672" s="1417"/>
      <c r="AG672" s="1417"/>
    </row>
    <row r="673" spans="1:33" ht="12.75" customHeight="1">
      <c r="A673" s="1417"/>
      <c r="B673" s="1417"/>
      <c r="C673" s="1417"/>
      <c r="D673" s="1417"/>
      <c r="E673" s="1417"/>
      <c r="F673" s="1417"/>
      <c r="G673" s="1417"/>
      <c r="H673" s="1418"/>
      <c r="I673" s="1418"/>
      <c r="J673" s="1370"/>
      <c r="K673" s="1419"/>
      <c r="L673" s="1417"/>
      <c r="M673" s="1417"/>
      <c r="N673" s="1417"/>
      <c r="O673" s="1417"/>
      <c r="P673" s="1417"/>
      <c r="Q673" s="1417"/>
      <c r="R673" s="1417"/>
      <c r="S673" s="1417"/>
      <c r="T673" s="1417"/>
      <c r="U673" s="1417"/>
      <c r="V673" s="1417"/>
      <c r="W673" s="1417"/>
      <c r="X673" s="1417"/>
      <c r="Y673" s="1417"/>
      <c r="Z673" s="1417"/>
      <c r="AA673" s="1417"/>
      <c r="AB673" s="1417"/>
      <c r="AC673" s="1417"/>
      <c r="AD673" s="1417"/>
      <c r="AE673" s="1417"/>
      <c r="AF673" s="1417"/>
      <c r="AG673" s="1417"/>
    </row>
    <row r="674" spans="1:33" ht="12.75" customHeight="1">
      <c r="A674" s="1417"/>
      <c r="B674" s="1417"/>
      <c r="C674" s="1417"/>
      <c r="D674" s="1417"/>
      <c r="E674" s="1417"/>
      <c r="F674" s="1417"/>
      <c r="G674" s="1417"/>
      <c r="H674" s="1418"/>
      <c r="I674" s="1418"/>
      <c r="J674" s="1370"/>
      <c r="K674" s="1419"/>
      <c r="L674" s="1417"/>
      <c r="M674" s="1417"/>
      <c r="N674" s="1417"/>
      <c r="O674" s="1417"/>
      <c r="P674" s="1417"/>
      <c r="Q674" s="1417"/>
      <c r="R674" s="1417"/>
      <c r="S674" s="1417"/>
      <c r="T674" s="1417"/>
      <c r="U674" s="1417"/>
      <c r="V674" s="1417"/>
      <c r="W674" s="1417"/>
      <c r="X674" s="1417"/>
      <c r="Y674" s="1417"/>
      <c r="Z674" s="1417"/>
      <c r="AA674" s="1417"/>
      <c r="AB674" s="1417"/>
      <c r="AC674" s="1417"/>
      <c r="AD674" s="1417"/>
      <c r="AE674" s="1417"/>
      <c r="AF674" s="1417"/>
      <c r="AG674" s="1417"/>
    </row>
    <row r="675" spans="1:33" ht="12.75" customHeight="1">
      <c r="A675" s="1417"/>
      <c r="B675" s="1417"/>
      <c r="C675" s="1417"/>
      <c r="D675" s="1417"/>
      <c r="E675" s="1417"/>
      <c r="F675" s="1417"/>
      <c r="G675" s="1417"/>
      <c r="H675" s="1418"/>
      <c r="I675" s="1418"/>
      <c r="J675" s="1370"/>
      <c r="K675" s="1419"/>
      <c r="L675" s="1417"/>
      <c r="M675" s="1417"/>
      <c r="N675" s="1417"/>
      <c r="O675" s="1417"/>
      <c r="P675" s="1417"/>
      <c r="Q675" s="1417"/>
      <c r="R675" s="1417"/>
      <c r="S675" s="1417"/>
      <c r="T675" s="1417"/>
      <c r="U675" s="1417"/>
      <c r="V675" s="1417"/>
      <c r="W675" s="1417"/>
      <c r="X675" s="1417"/>
      <c r="Y675" s="1417"/>
      <c r="Z675" s="1417"/>
      <c r="AA675" s="1417"/>
      <c r="AB675" s="1417"/>
      <c r="AC675" s="1417"/>
      <c r="AD675" s="1417"/>
      <c r="AE675" s="1417"/>
      <c r="AF675" s="1417"/>
      <c r="AG675" s="1417"/>
    </row>
    <row r="676" spans="1:33" ht="12.75" customHeight="1">
      <c r="A676" s="1417"/>
      <c r="B676" s="1417"/>
      <c r="C676" s="1417"/>
      <c r="D676" s="1417"/>
      <c r="E676" s="1417"/>
      <c r="F676" s="1417"/>
      <c r="G676" s="1417"/>
      <c r="H676" s="1418"/>
      <c r="I676" s="1418"/>
      <c r="J676" s="1370"/>
      <c r="K676" s="1419"/>
      <c r="L676" s="1417"/>
      <c r="M676" s="1417"/>
      <c r="N676" s="1417"/>
      <c r="O676" s="1417"/>
      <c r="P676" s="1417"/>
      <c r="Q676" s="1417"/>
      <c r="R676" s="1417"/>
      <c r="S676" s="1417"/>
      <c r="T676" s="1417"/>
      <c r="U676" s="1417"/>
      <c r="V676" s="1417"/>
      <c r="W676" s="1417"/>
      <c r="X676" s="1417"/>
      <c r="Y676" s="1417"/>
      <c r="Z676" s="1417"/>
      <c r="AA676" s="1417"/>
      <c r="AB676" s="1417"/>
      <c r="AC676" s="1417"/>
      <c r="AD676" s="1417"/>
      <c r="AE676" s="1417"/>
      <c r="AF676" s="1417"/>
      <c r="AG676" s="1417"/>
    </row>
    <row r="677" spans="1:33" ht="12.75" customHeight="1">
      <c r="A677" s="1417"/>
      <c r="B677" s="1417"/>
      <c r="C677" s="1417"/>
      <c r="D677" s="1417"/>
      <c r="E677" s="1417"/>
      <c r="F677" s="1417"/>
      <c r="G677" s="1417"/>
      <c r="H677" s="1418"/>
      <c r="I677" s="1418"/>
      <c r="J677" s="1370"/>
      <c r="K677" s="1419"/>
      <c r="L677" s="1417"/>
      <c r="M677" s="1417"/>
      <c r="N677" s="1417"/>
      <c r="O677" s="1417"/>
      <c r="P677" s="1417"/>
      <c r="Q677" s="1417"/>
      <c r="R677" s="1417"/>
      <c r="S677" s="1417"/>
      <c r="T677" s="1417"/>
      <c r="U677" s="1417"/>
      <c r="V677" s="1417"/>
      <c r="W677" s="1417"/>
      <c r="X677" s="1417"/>
      <c r="Y677" s="1417"/>
      <c r="Z677" s="1417"/>
      <c r="AA677" s="1417"/>
      <c r="AB677" s="1417"/>
      <c r="AC677" s="1417"/>
      <c r="AD677" s="1417"/>
      <c r="AE677" s="1417"/>
      <c r="AF677" s="1417"/>
      <c r="AG677" s="1417"/>
    </row>
    <row r="678" spans="1:33" ht="12.75" customHeight="1">
      <c r="A678" s="1417"/>
      <c r="B678" s="1417"/>
      <c r="C678" s="1417"/>
      <c r="D678" s="1417"/>
      <c r="E678" s="1417"/>
      <c r="F678" s="1417"/>
      <c r="G678" s="1417"/>
      <c r="H678" s="1418"/>
      <c r="I678" s="1418"/>
      <c r="J678" s="1370"/>
      <c r="K678" s="1419"/>
      <c r="L678" s="1417"/>
      <c r="M678" s="1417"/>
      <c r="N678" s="1417"/>
      <c r="O678" s="1417"/>
      <c r="P678" s="1417"/>
      <c r="Q678" s="1417"/>
      <c r="R678" s="1417"/>
      <c r="S678" s="1417"/>
      <c r="T678" s="1417"/>
      <c r="U678" s="1417"/>
      <c r="V678" s="1417"/>
      <c r="W678" s="1417"/>
      <c r="X678" s="1417"/>
      <c r="Y678" s="1417"/>
      <c r="Z678" s="1417"/>
      <c r="AA678" s="1417"/>
      <c r="AB678" s="1417"/>
      <c r="AC678" s="1417"/>
      <c r="AD678" s="1417"/>
      <c r="AE678" s="1417"/>
      <c r="AF678" s="1417"/>
      <c r="AG678" s="1417"/>
    </row>
    <row r="679" spans="1:33" ht="12.75" customHeight="1">
      <c r="A679" s="1417"/>
      <c r="B679" s="1417"/>
      <c r="C679" s="1417"/>
      <c r="D679" s="1417"/>
      <c r="E679" s="1417"/>
      <c r="F679" s="1417"/>
      <c r="G679" s="1417"/>
      <c r="H679" s="1418"/>
      <c r="I679" s="1418"/>
      <c r="J679" s="1370"/>
      <c r="K679" s="1419"/>
      <c r="L679" s="1417"/>
      <c r="M679" s="1417"/>
      <c r="N679" s="1417"/>
      <c r="O679" s="1417"/>
      <c r="P679" s="1417"/>
      <c r="Q679" s="1417"/>
      <c r="R679" s="1417"/>
      <c r="S679" s="1417"/>
      <c r="T679" s="1417"/>
      <c r="U679" s="1417"/>
      <c r="V679" s="1417"/>
      <c r="W679" s="1417"/>
      <c r="X679" s="1417"/>
      <c r="Y679" s="1417"/>
      <c r="Z679" s="1417"/>
      <c r="AA679" s="1417"/>
      <c r="AB679" s="1417"/>
      <c r="AC679" s="1417"/>
      <c r="AD679" s="1417"/>
      <c r="AE679" s="1417"/>
      <c r="AF679" s="1417"/>
      <c r="AG679" s="1417"/>
    </row>
    <row r="680" spans="1:33" ht="12.75" customHeight="1">
      <c r="A680" s="1417"/>
      <c r="B680" s="1417"/>
      <c r="C680" s="1417"/>
      <c r="D680" s="1417"/>
      <c r="E680" s="1417"/>
      <c r="F680" s="1417"/>
      <c r="G680" s="1417"/>
      <c r="H680" s="1418"/>
      <c r="I680" s="1418"/>
      <c r="J680" s="1370"/>
      <c r="K680" s="1419"/>
      <c r="L680" s="1417"/>
      <c r="M680" s="1417"/>
      <c r="N680" s="1417"/>
      <c r="O680" s="1417"/>
      <c r="P680" s="1417"/>
      <c r="Q680" s="1417"/>
      <c r="R680" s="1417"/>
      <c r="S680" s="1417"/>
      <c r="T680" s="1417"/>
      <c r="U680" s="1417"/>
      <c r="V680" s="1417"/>
      <c r="W680" s="1417"/>
      <c r="X680" s="1417"/>
      <c r="Y680" s="1417"/>
      <c r="Z680" s="1417"/>
      <c r="AA680" s="1417"/>
      <c r="AB680" s="1417"/>
      <c r="AC680" s="1417"/>
      <c r="AD680" s="1417"/>
      <c r="AE680" s="1417"/>
      <c r="AF680" s="1417"/>
      <c r="AG680" s="1417"/>
    </row>
    <row r="681" spans="1:33" ht="12.75" customHeight="1">
      <c r="A681" s="1417"/>
      <c r="B681" s="1417"/>
      <c r="C681" s="1417"/>
      <c r="D681" s="1417"/>
      <c r="E681" s="1417"/>
      <c r="F681" s="1417"/>
      <c r="G681" s="1417"/>
      <c r="H681" s="1418"/>
      <c r="I681" s="1418"/>
      <c r="J681" s="1370"/>
      <c r="K681" s="1419"/>
      <c r="L681" s="1417"/>
      <c r="M681" s="1417"/>
      <c r="N681" s="1417"/>
      <c r="O681" s="1417"/>
      <c r="P681" s="1417"/>
      <c r="Q681" s="1417"/>
      <c r="R681" s="1417"/>
      <c r="S681" s="1417"/>
      <c r="T681" s="1417"/>
      <c r="U681" s="1417"/>
      <c r="V681" s="1417"/>
      <c r="W681" s="1417"/>
      <c r="X681" s="1417"/>
      <c r="Y681" s="1417"/>
      <c r="Z681" s="1417"/>
      <c r="AA681" s="1417"/>
      <c r="AB681" s="1417"/>
      <c r="AC681" s="1417"/>
      <c r="AD681" s="1417"/>
      <c r="AE681" s="1417"/>
      <c r="AF681" s="1417"/>
      <c r="AG681" s="1417"/>
    </row>
    <row r="682" spans="1:33" ht="12.75" customHeight="1">
      <c r="A682" s="1417"/>
      <c r="B682" s="1417"/>
      <c r="C682" s="1417"/>
      <c r="D682" s="1417"/>
      <c r="E682" s="1417"/>
      <c r="F682" s="1417"/>
      <c r="G682" s="1417"/>
      <c r="H682" s="1418"/>
      <c r="I682" s="1418"/>
      <c r="J682" s="1370"/>
      <c r="K682" s="1419"/>
      <c r="L682" s="1417"/>
      <c r="M682" s="1417"/>
      <c r="N682" s="1417"/>
      <c r="O682" s="1417"/>
      <c r="P682" s="1417"/>
      <c r="Q682" s="1417"/>
      <c r="R682" s="1417"/>
      <c r="S682" s="1417"/>
      <c r="T682" s="1417"/>
      <c r="U682" s="1417"/>
      <c r="V682" s="1417"/>
      <c r="W682" s="1417"/>
      <c r="X682" s="1417"/>
      <c r="Y682" s="1417"/>
      <c r="Z682" s="1417"/>
      <c r="AA682" s="1417"/>
      <c r="AB682" s="1417"/>
      <c r="AC682" s="1417"/>
      <c r="AD682" s="1417"/>
      <c r="AE682" s="1417"/>
      <c r="AF682" s="1417"/>
      <c r="AG682" s="1417"/>
    </row>
    <row r="683" spans="1:33" ht="12.75" customHeight="1">
      <c r="A683" s="1417"/>
      <c r="B683" s="1417"/>
      <c r="C683" s="1417"/>
      <c r="D683" s="1417"/>
      <c r="E683" s="1417"/>
      <c r="F683" s="1417"/>
      <c r="G683" s="1417"/>
      <c r="H683" s="1418"/>
      <c r="I683" s="1418"/>
      <c r="J683" s="1370"/>
      <c r="K683" s="1419"/>
      <c r="L683" s="1417"/>
      <c r="M683" s="1417"/>
      <c r="N683" s="1417"/>
      <c r="O683" s="1417"/>
      <c r="P683" s="1417"/>
      <c r="Q683" s="1417"/>
      <c r="R683" s="1417"/>
      <c r="S683" s="1417"/>
      <c r="T683" s="1417"/>
      <c r="U683" s="1417"/>
      <c r="V683" s="1417"/>
      <c r="W683" s="1417"/>
      <c r="X683" s="1417"/>
      <c r="Y683" s="1417"/>
      <c r="Z683" s="1417"/>
      <c r="AA683" s="1417"/>
      <c r="AB683" s="1417"/>
      <c r="AC683" s="1417"/>
      <c r="AD683" s="1417"/>
      <c r="AE683" s="1417"/>
      <c r="AF683" s="1417"/>
      <c r="AG683" s="1417"/>
    </row>
    <row r="684" spans="1:33" ht="12.75" customHeight="1">
      <c r="A684" s="1417"/>
      <c r="B684" s="1417"/>
      <c r="C684" s="1417"/>
      <c r="D684" s="1417"/>
      <c r="E684" s="1417"/>
      <c r="F684" s="1417"/>
      <c r="G684" s="1417"/>
      <c r="H684" s="1418"/>
      <c r="I684" s="1418"/>
      <c r="J684" s="1370"/>
      <c r="K684" s="1419"/>
      <c r="L684" s="1417"/>
      <c r="M684" s="1417"/>
      <c r="N684" s="1417"/>
      <c r="O684" s="1417"/>
      <c r="P684" s="1417"/>
      <c r="Q684" s="1417"/>
      <c r="R684" s="1417"/>
      <c r="S684" s="1417"/>
      <c r="T684" s="1417"/>
      <c r="U684" s="1417"/>
      <c r="V684" s="1417"/>
      <c r="W684" s="1417"/>
      <c r="X684" s="1417"/>
      <c r="Y684" s="1417"/>
      <c r="Z684" s="1417"/>
      <c r="AA684" s="1417"/>
      <c r="AB684" s="1417"/>
      <c r="AC684" s="1417"/>
      <c r="AD684" s="1417"/>
      <c r="AE684" s="1417"/>
      <c r="AF684" s="1417"/>
      <c r="AG684" s="1417"/>
    </row>
    <row r="685" spans="1:33" ht="12.75" customHeight="1">
      <c r="A685" s="1417"/>
      <c r="B685" s="1417"/>
      <c r="C685" s="1417"/>
      <c r="D685" s="1417"/>
      <c r="E685" s="1417"/>
      <c r="F685" s="1417"/>
      <c r="G685" s="1417"/>
      <c r="H685" s="1418"/>
      <c r="I685" s="1418"/>
      <c r="J685" s="1370"/>
      <c r="K685" s="1419"/>
      <c r="L685" s="1417"/>
      <c r="M685" s="1417"/>
      <c r="N685" s="1417"/>
      <c r="O685" s="1417"/>
      <c r="P685" s="1417"/>
      <c r="Q685" s="1417"/>
      <c r="R685" s="1417"/>
      <c r="S685" s="1417"/>
      <c r="T685" s="1417"/>
      <c r="U685" s="1417"/>
      <c r="V685" s="1417"/>
      <c r="W685" s="1417"/>
      <c r="X685" s="1417"/>
      <c r="Y685" s="1417"/>
      <c r="Z685" s="1417"/>
      <c r="AA685" s="1417"/>
      <c r="AB685" s="1417"/>
      <c r="AC685" s="1417"/>
      <c r="AD685" s="1417"/>
      <c r="AE685" s="1417"/>
      <c r="AF685" s="1417"/>
      <c r="AG685" s="1417"/>
    </row>
    <row r="686" spans="1:33" ht="12.75" customHeight="1">
      <c r="A686" s="1417"/>
      <c r="B686" s="1417"/>
      <c r="C686" s="1417"/>
      <c r="D686" s="1417"/>
      <c r="E686" s="1417"/>
      <c r="F686" s="1417"/>
      <c r="G686" s="1417"/>
      <c r="H686" s="1418"/>
      <c r="I686" s="1418"/>
      <c r="J686" s="1370"/>
      <c r="K686" s="1419"/>
      <c r="L686" s="1417"/>
      <c r="M686" s="1417"/>
      <c r="N686" s="1417"/>
      <c r="O686" s="1417"/>
      <c r="P686" s="1417"/>
      <c r="Q686" s="1417"/>
      <c r="R686" s="1417"/>
      <c r="S686" s="1417"/>
      <c r="T686" s="1417"/>
      <c r="U686" s="1417"/>
      <c r="V686" s="1417"/>
      <c r="W686" s="1417"/>
      <c r="X686" s="1417"/>
      <c r="Y686" s="1417"/>
      <c r="Z686" s="1417"/>
      <c r="AA686" s="1417"/>
      <c r="AB686" s="1417"/>
      <c r="AC686" s="1417"/>
      <c r="AD686" s="1417"/>
      <c r="AE686" s="1417"/>
      <c r="AF686" s="1417"/>
      <c r="AG686" s="1417"/>
    </row>
    <row r="687" spans="1:33" ht="12.75" customHeight="1">
      <c r="A687" s="1417"/>
      <c r="B687" s="1417"/>
      <c r="C687" s="1417"/>
      <c r="D687" s="1417"/>
      <c r="E687" s="1417"/>
      <c r="F687" s="1417"/>
      <c r="G687" s="1417"/>
      <c r="H687" s="1418"/>
      <c r="I687" s="1418"/>
      <c r="J687" s="1370"/>
      <c r="K687" s="1419"/>
      <c r="L687" s="1417"/>
      <c r="M687" s="1417"/>
      <c r="N687" s="1417"/>
      <c r="O687" s="1417"/>
      <c r="P687" s="1417"/>
      <c r="Q687" s="1417"/>
      <c r="R687" s="1417"/>
      <c r="S687" s="1417"/>
      <c r="T687" s="1417"/>
      <c r="U687" s="1417"/>
      <c r="V687" s="1417"/>
      <c r="W687" s="1417"/>
      <c r="X687" s="1417"/>
      <c r="Y687" s="1417"/>
      <c r="Z687" s="1417"/>
      <c r="AA687" s="1417"/>
      <c r="AB687" s="1417"/>
      <c r="AC687" s="1417"/>
      <c r="AD687" s="1417"/>
      <c r="AE687" s="1417"/>
      <c r="AF687" s="1417"/>
      <c r="AG687" s="1417"/>
    </row>
    <row r="688" spans="1:33" ht="12.75" customHeight="1">
      <c r="A688" s="1417"/>
      <c r="B688" s="1417"/>
      <c r="C688" s="1417"/>
      <c r="D688" s="1417"/>
      <c r="E688" s="1417"/>
      <c r="F688" s="1417"/>
      <c r="G688" s="1417"/>
      <c r="H688" s="1418"/>
      <c r="I688" s="1418"/>
      <c r="J688" s="1370"/>
      <c r="K688" s="1419"/>
      <c r="L688" s="1417"/>
      <c r="M688" s="1417"/>
      <c r="N688" s="1417"/>
      <c r="O688" s="1417"/>
      <c r="P688" s="1417"/>
      <c r="Q688" s="1417"/>
      <c r="R688" s="1417"/>
      <c r="S688" s="1417"/>
      <c r="T688" s="1417"/>
      <c r="U688" s="1417"/>
      <c r="V688" s="1417"/>
      <c r="W688" s="1417"/>
      <c r="X688" s="1417"/>
      <c r="Y688" s="1417"/>
      <c r="Z688" s="1417"/>
      <c r="AA688" s="1417"/>
      <c r="AB688" s="1417"/>
      <c r="AC688" s="1417"/>
      <c r="AD688" s="1417"/>
      <c r="AE688" s="1417"/>
      <c r="AF688" s="1417"/>
      <c r="AG688" s="1417"/>
    </row>
    <row r="689" spans="1:33" ht="12.75" customHeight="1">
      <c r="A689" s="1417"/>
      <c r="B689" s="1417"/>
      <c r="C689" s="1417"/>
      <c r="D689" s="1417"/>
      <c r="E689" s="1417"/>
      <c r="F689" s="1417"/>
      <c r="G689" s="1417"/>
      <c r="H689" s="1418"/>
      <c r="I689" s="1418"/>
      <c r="J689" s="1370"/>
      <c r="K689" s="1419"/>
      <c r="L689" s="1417"/>
      <c r="M689" s="1417"/>
      <c r="N689" s="1417"/>
      <c r="O689" s="1417"/>
      <c r="P689" s="1417"/>
      <c r="Q689" s="1417"/>
      <c r="R689" s="1417"/>
      <c r="S689" s="1417"/>
      <c r="T689" s="1417"/>
      <c r="U689" s="1417"/>
      <c r="V689" s="1417"/>
      <c r="W689" s="1417"/>
      <c r="X689" s="1417"/>
      <c r="Y689" s="1417"/>
      <c r="Z689" s="1417"/>
      <c r="AA689" s="1417"/>
      <c r="AB689" s="1417"/>
      <c r="AC689" s="1417"/>
      <c r="AD689" s="1417"/>
      <c r="AE689" s="1417"/>
      <c r="AF689" s="1417"/>
      <c r="AG689" s="1417"/>
    </row>
    <row r="690" spans="1:33" ht="12.75" customHeight="1">
      <c r="A690" s="1417"/>
      <c r="B690" s="1417"/>
      <c r="C690" s="1417"/>
      <c r="D690" s="1417"/>
      <c r="E690" s="1417"/>
      <c r="F690" s="1417"/>
      <c r="G690" s="1417"/>
      <c r="H690" s="1418"/>
      <c r="I690" s="1418"/>
      <c r="J690" s="1370"/>
      <c r="K690" s="1419"/>
      <c r="L690" s="1417"/>
      <c r="M690" s="1417"/>
      <c r="N690" s="1417"/>
      <c r="O690" s="1417"/>
      <c r="P690" s="1417"/>
      <c r="Q690" s="1417"/>
      <c r="R690" s="1417"/>
      <c r="S690" s="1417"/>
      <c r="T690" s="1417"/>
      <c r="U690" s="1417"/>
      <c r="V690" s="1417"/>
      <c r="W690" s="1417"/>
      <c r="X690" s="1417"/>
      <c r="Y690" s="1417"/>
      <c r="Z690" s="1417"/>
      <c r="AA690" s="1417"/>
      <c r="AB690" s="1417"/>
      <c r="AC690" s="1417"/>
      <c r="AD690" s="1417"/>
      <c r="AE690" s="1417"/>
      <c r="AF690" s="1417"/>
      <c r="AG690" s="1417"/>
    </row>
    <row r="691" spans="1:33" ht="12.75" customHeight="1">
      <c r="A691" s="1417"/>
      <c r="B691" s="1417"/>
      <c r="C691" s="1417"/>
      <c r="D691" s="1417"/>
      <c r="E691" s="1417"/>
      <c r="F691" s="1417"/>
      <c r="G691" s="1417"/>
      <c r="H691" s="1418"/>
      <c r="I691" s="1418"/>
      <c r="J691" s="1370"/>
      <c r="K691" s="1419"/>
      <c r="L691" s="1417"/>
      <c r="M691" s="1417"/>
      <c r="N691" s="1417"/>
      <c r="O691" s="1417"/>
      <c r="P691" s="1417"/>
      <c r="Q691" s="1417"/>
      <c r="R691" s="1417"/>
      <c r="S691" s="1417"/>
      <c r="T691" s="1417"/>
      <c r="U691" s="1417"/>
      <c r="V691" s="1417"/>
      <c r="W691" s="1417"/>
      <c r="X691" s="1417"/>
      <c r="Y691" s="1417"/>
      <c r="Z691" s="1417"/>
      <c r="AA691" s="1417"/>
      <c r="AB691" s="1417"/>
      <c r="AC691" s="1417"/>
      <c r="AD691" s="1417"/>
      <c r="AE691" s="1417"/>
      <c r="AF691" s="1417"/>
      <c r="AG691" s="1417"/>
    </row>
    <row r="692" spans="1:33" ht="12.75" customHeight="1">
      <c r="A692" s="1417"/>
      <c r="B692" s="1417"/>
      <c r="C692" s="1417"/>
      <c r="D692" s="1417"/>
      <c r="E692" s="1417"/>
      <c r="F692" s="1417"/>
      <c r="G692" s="1417"/>
      <c r="H692" s="1418"/>
      <c r="I692" s="1418"/>
      <c r="J692" s="1370"/>
      <c r="K692" s="1419"/>
      <c r="L692" s="1417"/>
      <c r="M692" s="1417"/>
      <c r="N692" s="1417"/>
      <c r="O692" s="1417"/>
      <c r="P692" s="1417"/>
      <c r="Q692" s="1417"/>
      <c r="R692" s="1417"/>
      <c r="S692" s="1417"/>
      <c r="T692" s="1417"/>
      <c r="U692" s="1417"/>
      <c r="V692" s="1417"/>
      <c r="W692" s="1417"/>
      <c r="X692" s="1417"/>
      <c r="Y692" s="1417"/>
      <c r="Z692" s="1417"/>
      <c r="AA692" s="1417"/>
      <c r="AB692" s="1417"/>
      <c r="AC692" s="1417"/>
      <c r="AD692" s="1417"/>
      <c r="AE692" s="1417"/>
      <c r="AF692" s="1417"/>
      <c r="AG692" s="1417"/>
    </row>
    <row r="693" spans="1:33" ht="12.75" customHeight="1">
      <c r="A693" s="1417"/>
      <c r="B693" s="1417"/>
      <c r="C693" s="1417"/>
      <c r="D693" s="1417"/>
      <c r="E693" s="1417"/>
      <c r="F693" s="1417"/>
      <c r="G693" s="1417"/>
      <c r="H693" s="1418"/>
      <c r="I693" s="1418"/>
      <c r="J693" s="1370"/>
      <c r="K693" s="1419"/>
      <c r="L693" s="1417"/>
      <c r="M693" s="1417"/>
      <c r="N693" s="1417"/>
      <c r="O693" s="1417"/>
      <c r="P693" s="1417"/>
      <c r="Q693" s="1417"/>
      <c r="R693" s="1417"/>
      <c r="S693" s="1417"/>
      <c r="T693" s="1417"/>
      <c r="U693" s="1417"/>
      <c r="V693" s="1417"/>
      <c r="W693" s="1417"/>
      <c r="X693" s="1417"/>
      <c r="Y693" s="1417"/>
      <c r="Z693" s="1417"/>
      <c r="AA693" s="1417"/>
      <c r="AB693" s="1417"/>
      <c r="AC693" s="1417"/>
      <c r="AD693" s="1417"/>
      <c r="AE693" s="1417"/>
      <c r="AF693" s="1417"/>
      <c r="AG693" s="1417"/>
    </row>
    <row r="694" spans="1:33" ht="12.75" customHeight="1">
      <c r="A694" s="1417"/>
      <c r="B694" s="1417"/>
      <c r="C694" s="1417"/>
      <c r="D694" s="1417"/>
      <c r="E694" s="1417"/>
      <c r="F694" s="1417"/>
      <c r="G694" s="1417"/>
      <c r="H694" s="1418"/>
      <c r="I694" s="1418"/>
      <c r="J694" s="1370"/>
      <c r="K694" s="1419"/>
      <c r="L694" s="1417"/>
      <c r="M694" s="1417"/>
      <c r="N694" s="1417"/>
      <c r="O694" s="1417"/>
      <c r="P694" s="1417"/>
      <c r="Q694" s="1417"/>
      <c r="R694" s="1417"/>
      <c r="S694" s="1417"/>
      <c r="T694" s="1417"/>
      <c r="U694" s="1417"/>
      <c r="V694" s="1417"/>
      <c r="W694" s="1417"/>
      <c r="X694" s="1417"/>
      <c r="Y694" s="1417"/>
      <c r="Z694" s="1417"/>
      <c r="AA694" s="1417"/>
      <c r="AB694" s="1417"/>
      <c r="AC694" s="1417"/>
      <c r="AD694" s="1417"/>
      <c r="AE694" s="1417"/>
      <c r="AF694" s="1417"/>
      <c r="AG694" s="1417"/>
    </row>
    <row r="695" spans="1:33" ht="12.75" customHeight="1">
      <c r="A695" s="1417"/>
      <c r="B695" s="1417"/>
      <c r="C695" s="1417"/>
      <c r="D695" s="1417"/>
      <c r="E695" s="1417"/>
      <c r="F695" s="1417"/>
      <c r="G695" s="1417"/>
      <c r="H695" s="1418"/>
      <c r="I695" s="1418"/>
      <c r="J695" s="1370"/>
      <c r="K695" s="1419"/>
      <c r="L695" s="1417"/>
      <c r="M695" s="1417"/>
      <c r="N695" s="1417"/>
      <c r="O695" s="1417"/>
      <c r="P695" s="1417"/>
      <c r="Q695" s="1417"/>
      <c r="R695" s="1417"/>
      <c r="S695" s="1417"/>
      <c r="T695" s="1417"/>
      <c r="U695" s="1417"/>
      <c r="V695" s="1417"/>
      <c r="W695" s="1417"/>
      <c r="X695" s="1417"/>
      <c r="Y695" s="1417"/>
      <c r="Z695" s="1417"/>
      <c r="AA695" s="1417"/>
      <c r="AB695" s="1417"/>
      <c r="AC695" s="1417"/>
      <c r="AD695" s="1417"/>
      <c r="AE695" s="1417"/>
      <c r="AF695" s="1417"/>
      <c r="AG695" s="1417"/>
    </row>
    <row r="696" spans="1:33" ht="12.75" customHeight="1">
      <c r="A696" s="1417"/>
      <c r="B696" s="1417"/>
      <c r="C696" s="1417"/>
      <c r="D696" s="1417"/>
      <c r="E696" s="1417"/>
      <c r="F696" s="1417"/>
      <c r="G696" s="1417"/>
      <c r="H696" s="1418"/>
      <c r="I696" s="1418"/>
      <c r="J696" s="1370"/>
      <c r="K696" s="1419"/>
      <c r="L696" s="1417"/>
      <c r="M696" s="1417"/>
      <c r="N696" s="1417"/>
      <c r="O696" s="1417"/>
      <c r="P696" s="1417"/>
      <c r="Q696" s="1417"/>
      <c r="R696" s="1417"/>
      <c r="S696" s="1417"/>
      <c r="T696" s="1417"/>
      <c r="U696" s="1417"/>
      <c r="V696" s="1417"/>
      <c r="W696" s="1417"/>
      <c r="X696" s="1417"/>
      <c r="Y696" s="1417"/>
      <c r="Z696" s="1417"/>
      <c r="AA696" s="1417"/>
      <c r="AB696" s="1417"/>
      <c r="AC696" s="1417"/>
      <c r="AD696" s="1417"/>
      <c r="AE696" s="1417"/>
      <c r="AF696" s="1417"/>
      <c r="AG696" s="1417"/>
    </row>
    <row r="697" spans="1:33" ht="12.75" customHeight="1">
      <c r="A697" s="1417"/>
      <c r="B697" s="1417"/>
      <c r="C697" s="1417"/>
      <c r="D697" s="1417"/>
      <c r="E697" s="1417"/>
      <c r="F697" s="1417"/>
      <c r="G697" s="1417"/>
      <c r="H697" s="1418"/>
      <c r="I697" s="1418"/>
      <c r="J697" s="1370"/>
      <c r="K697" s="1419"/>
      <c r="L697" s="1417"/>
      <c r="M697" s="1417"/>
      <c r="N697" s="1417"/>
      <c r="O697" s="1417"/>
      <c r="P697" s="1417"/>
      <c r="Q697" s="1417"/>
      <c r="R697" s="1417"/>
      <c r="S697" s="1417"/>
      <c r="T697" s="1417"/>
      <c r="U697" s="1417"/>
      <c r="V697" s="1417"/>
      <c r="W697" s="1417"/>
      <c r="X697" s="1417"/>
      <c r="Y697" s="1417"/>
      <c r="Z697" s="1417"/>
      <c r="AA697" s="1417"/>
      <c r="AB697" s="1417"/>
      <c r="AC697" s="1417"/>
      <c r="AD697" s="1417"/>
      <c r="AE697" s="1417"/>
      <c r="AF697" s="1417"/>
      <c r="AG697" s="1417"/>
    </row>
    <row r="698" spans="1:33" ht="12.75" customHeight="1">
      <c r="A698" s="1417"/>
      <c r="B698" s="1417"/>
      <c r="C698" s="1417"/>
      <c r="D698" s="1417"/>
      <c r="E698" s="1417"/>
      <c r="F698" s="1417"/>
      <c r="G698" s="1417"/>
      <c r="H698" s="1418"/>
      <c r="I698" s="1418"/>
      <c r="J698" s="1370"/>
      <c r="K698" s="1419"/>
      <c r="L698" s="1417"/>
      <c r="M698" s="1417"/>
      <c r="N698" s="1417"/>
      <c r="O698" s="1417"/>
      <c r="P698" s="1417"/>
      <c r="Q698" s="1417"/>
      <c r="R698" s="1417"/>
      <c r="S698" s="1417"/>
      <c r="T698" s="1417"/>
      <c r="U698" s="1417"/>
      <c r="V698" s="1417"/>
      <c r="W698" s="1417"/>
      <c r="X698" s="1417"/>
      <c r="Y698" s="1417"/>
      <c r="Z698" s="1417"/>
      <c r="AA698" s="1417"/>
      <c r="AB698" s="1417"/>
      <c r="AC698" s="1417"/>
      <c r="AD698" s="1417"/>
      <c r="AE698" s="1417"/>
      <c r="AF698" s="1417"/>
      <c r="AG698" s="1417"/>
    </row>
    <row r="699" spans="1:33" ht="12.75" customHeight="1">
      <c r="A699" s="1417"/>
      <c r="B699" s="1417"/>
      <c r="C699" s="1417"/>
      <c r="D699" s="1417"/>
      <c r="E699" s="1417"/>
      <c r="F699" s="1417"/>
      <c r="G699" s="1417"/>
      <c r="H699" s="1418"/>
      <c r="I699" s="1418"/>
      <c r="J699" s="1370"/>
      <c r="K699" s="1419"/>
      <c r="L699" s="1417"/>
      <c r="M699" s="1417"/>
      <c r="N699" s="1417"/>
      <c r="O699" s="1417"/>
      <c r="P699" s="1417"/>
      <c r="Q699" s="1417"/>
      <c r="R699" s="1417"/>
      <c r="S699" s="1417"/>
      <c r="T699" s="1417"/>
      <c r="U699" s="1417"/>
      <c r="V699" s="1417"/>
      <c r="W699" s="1417"/>
      <c r="X699" s="1417"/>
      <c r="Y699" s="1417"/>
      <c r="Z699" s="1417"/>
      <c r="AA699" s="1417"/>
      <c r="AB699" s="1417"/>
      <c r="AC699" s="1417"/>
      <c r="AD699" s="1417"/>
      <c r="AE699" s="1417"/>
      <c r="AF699" s="1417"/>
      <c r="AG699" s="1417"/>
    </row>
    <row r="700" spans="1:33" ht="12.75" customHeight="1">
      <c r="A700" s="1417"/>
      <c r="B700" s="1417"/>
      <c r="C700" s="1417"/>
      <c r="D700" s="1417"/>
      <c r="E700" s="1417"/>
      <c r="F700" s="1417"/>
      <c r="G700" s="1417"/>
      <c r="H700" s="1418"/>
      <c r="I700" s="1418"/>
      <c r="J700" s="1370"/>
      <c r="K700" s="1419"/>
      <c r="L700" s="1417"/>
      <c r="M700" s="1417"/>
      <c r="N700" s="1417"/>
      <c r="O700" s="1417"/>
      <c r="P700" s="1417"/>
      <c r="Q700" s="1417"/>
      <c r="R700" s="1417"/>
      <c r="S700" s="1417"/>
      <c r="T700" s="1417"/>
      <c r="U700" s="1417"/>
      <c r="V700" s="1417"/>
      <c r="W700" s="1417"/>
      <c r="X700" s="1417"/>
      <c r="Y700" s="1417"/>
      <c r="Z700" s="1417"/>
      <c r="AA700" s="1417"/>
      <c r="AB700" s="1417"/>
      <c r="AC700" s="1417"/>
      <c r="AD700" s="1417"/>
      <c r="AE700" s="1417"/>
      <c r="AF700" s="1417"/>
      <c r="AG700" s="1417"/>
    </row>
    <row r="701" spans="1:33" ht="12.75" customHeight="1">
      <c r="A701" s="1417"/>
      <c r="B701" s="1417"/>
      <c r="C701" s="1417"/>
      <c r="D701" s="1417"/>
      <c r="E701" s="1417"/>
      <c r="F701" s="1417"/>
      <c r="G701" s="1417"/>
      <c r="H701" s="1418"/>
      <c r="I701" s="1418"/>
      <c r="J701" s="1370"/>
      <c r="K701" s="1419"/>
      <c r="L701" s="1417"/>
      <c r="M701" s="1417"/>
      <c r="N701" s="1417"/>
      <c r="O701" s="1417"/>
      <c r="P701" s="1417"/>
      <c r="Q701" s="1417"/>
      <c r="R701" s="1417"/>
      <c r="S701" s="1417"/>
      <c r="T701" s="1417"/>
      <c r="U701" s="1417"/>
      <c r="V701" s="1417"/>
      <c r="W701" s="1417"/>
      <c r="X701" s="1417"/>
      <c r="Y701" s="1417"/>
      <c r="Z701" s="1417"/>
      <c r="AA701" s="1417"/>
      <c r="AB701" s="1417"/>
      <c r="AC701" s="1417"/>
      <c r="AD701" s="1417"/>
      <c r="AE701" s="1417"/>
      <c r="AF701" s="1417"/>
      <c r="AG701" s="1417"/>
    </row>
    <row r="702" spans="1:33" ht="12.75" customHeight="1">
      <c r="A702" s="1417"/>
      <c r="B702" s="1417"/>
      <c r="C702" s="1417"/>
      <c r="D702" s="1417"/>
      <c r="E702" s="1417"/>
      <c r="F702" s="1417"/>
      <c r="G702" s="1417"/>
      <c r="H702" s="1418"/>
      <c r="I702" s="1418"/>
      <c r="J702" s="1370"/>
      <c r="K702" s="1419"/>
      <c r="L702" s="1417"/>
      <c r="M702" s="1417"/>
      <c r="N702" s="1417"/>
      <c r="O702" s="1417"/>
      <c r="P702" s="1417"/>
      <c r="Q702" s="1417"/>
      <c r="R702" s="1417"/>
      <c r="S702" s="1417"/>
      <c r="T702" s="1417"/>
      <c r="U702" s="1417"/>
      <c r="V702" s="1417"/>
      <c r="W702" s="1417"/>
      <c r="X702" s="1417"/>
      <c r="Y702" s="1417"/>
      <c r="Z702" s="1417"/>
      <c r="AA702" s="1417"/>
      <c r="AB702" s="1417"/>
      <c r="AC702" s="1417"/>
      <c r="AD702" s="1417"/>
      <c r="AE702" s="1417"/>
      <c r="AF702" s="1417"/>
      <c r="AG702" s="1417"/>
    </row>
    <row r="703" spans="1:33" ht="12.75" customHeight="1">
      <c r="A703" s="1417"/>
      <c r="B703" s="1417"/>
      <c r="C703" s="1417"/>
      <c r="D703" s="1417"/>
      <c r="E703" s="1417"/>
      <c r="F703" s="1417"/>
      <c r="G703" s="1417"/>
      <c r="H703" s="1418"/>
      <c r="I703" s="1418"/>
      <c r="J703" s="1370"/>
      <c r="K703" s="1419"/>
      <c r="L703" s="1417"/>
      <c r="M703" s="1417"/>
      <c r="N703" s="1417"/>
      <c r="O703" s="1417"/>
      <c r="P703" s="1417"/>
      <c r="Q703" s="1417"/>
      <c r="R703" s="1417"/>
      <c r="S703" s="1417"/>
      <c r="T703" s="1417"/>
      <c r="U703" s="1417"/>
      <c r="V703" s="1417"/>
      <c r="W703" s="1417"/>
      <c r="X703" s="1417"/>
      <c r="Y703" s="1417"/>
      <c r="Z703" s="1417"/>
      <c r="AA703" s="1417"/>
      <c r="AB703" s="1417"/>
      <c r="AC703" s="1417"/>
      <c r="AD703" s="1417"/>
      <c r="AE703" s="1417"/>
      <c r="AF703" s="1417"/>
      <c r="AG703" s="1417"/>
    </row>
    <row r="704" spans="1:33" ht="12.75" customHeight="1">
      <c r="A704" s="1417"/>
      <c r="B704" s="1417"/>
      <c r="C704" s="1417"/>
      <c r="D704" s="1417"/>
      <c r="E704" s="1417"/>
      <c r="F704" s="1417"/>
      <c r="G704" s="1417"/>
      <c r="H704" s="1418"/>
      <c r="I704" s="1418"/>
      <c r="J704" s="1370"/>
      <c r="K704" s="1419"/>
      <c r="L704" s="1417"/>
      <c r="M704" s="1417"/>
      <c r="N704" s="1417"/>
      <c r="O704" s="1417"/>
      <c r="P704" s="1417"/>
      <c r="Q704" s="1417"/>
      <c r="R704" s="1417"/>
      <c r="S704" s="1417"/>
      <c r="T704" s="1417"/>
      <c r="U704" s="1417"/>
      <c r="V704" s="1417"/>
      <c r="W704" s="1417"/>
      <c r="X704" s="1417"/>
      <c r="Y704" s="1417"/>
      <c r="Z704" s="1417"/>
      <c r="AA704" s="1417"/>
      <c r="AB704" s="1417"/>
      <c r="AC704" s="1417"/>
      <c r="AD704" s="1417"/>
      <c r="AE704" s="1417"/>
      <c r="AF704" s="1417"/>
      <c r="AG704" s="1417"/>
    </row>
    <row r="705" spans="1:33" ht="12.75" customHeight="1">
      <c r="A705" s="1417"/>
      <c r="B705" s="1417"/>
      <c r="C705" s="1417"/>
      <c r="D705" s="1417"/>
      <c r="E705" s="1417"/>
      <c r="F705" s="1417"/>
      <c r="G705" s="1417"/>
      <c r="H705" s="1418"/>
      <c r="I705" s="1418"/>
      <c r="J705" s="1370"/>
      <c r="K705" s="1419"/>
      <c r="L705" s="1417"/>
      <c r="M705" s="1417"/>
      <c r="N705" s="1417"/>
      <c r="O705" s="1417"/>
      <c r="P705" s="1417"/>
      <c r="Q705" s="1417"/>
      <c r="R705" s="1417"/>
      <c r="S705" s="1417"/>
      <c r="T705" s="1417"/>
      <c r="U705" s="1417"/>
      <c r="V705" s="1417"/>
      <c r="W705" s="1417"/>
      <c r="X705" s="1417"/>
      <c r="Y705" s="1417"/>
      <c r="Z705" s="1417"/>
      <c r="AA705" s="1417"/>
      <c r="AB705" s="1417"/>
      <c r="AC705" s="1417"/>
      <c r="AD705" s="1417"/>
      <c r="AE705" s="1417"/>
      <c r="AF705" s="1417"/>
      <c r="AG705" s="1417"/>
    </row>
    <row r="706" spans="1:33" ht="12.75" customHeight="1">
      <c r="A706" s="1417"/>
      <c r="B706" s="1417"/>
      <c r="C706" s="1417"/>
      <c r="D706" s="1417"/>
      <c r="E706" s="1417"/>
      <c r="F706" s="1417"/>
      <c r="G706" s="1417"/>
      <c r="H706" s="1418"/>
      <c r="I706" s="1418"/>
      <c r="J706" s="1370"/>
      <c r="K706" s="1419"/>
      <c r="L706" s="1417"/>
      <c r="M706" s="1417"/>
      <c r="N706" s="1417"/>
      <c r="O706" s="1417"/>
      <c r="P706" s="1417"/>
      <c r="Q706" s="1417"/>
      <c r="R706" s="1417"/>
      <c r="S706" s="1417"/>
      <c r="T706" s="1417"/>
      <c r="U706" s="1417"/>
      <c r="V706" s="1417"/>
      <c r="W706" s="1417"/>
      <c r="X706" s="1417"/>
      <c r="Y706" s="1417"/>
      <c r="Z706" s="1417"/>
      <c r="AA706" s="1417"/>
      <c r="AB706" s="1417"/>
      <c r="AC706" s="1417"/>
      <c r="AD706" s="1417"/>
      <c r="AE706" s="1417"/>
      <c r="AF706" s="1417"/>
      <c r="AG706" s="1417"/>
    </row>
    <row r="707" spans="1:33" ht="12.75" customHeight="1">
      <c r="A707" s="1417"/>
      <c r="B707" s="1417"/>
      <c r="C707" s="1417"/>
      <c r="D707" s="1417"/>
      <c r="E707" s="1417"/>
      <c r="F707" s="1417"/>
      <c r="G707" s="1417"/>
      <c r="H707" s="1418"/>
      <c r="I707" s="1418"/>
      <c r="J707" s="1370"/>
      <c r="K707" s="1419"/>
      <c r="L707" s="1417"/>
      <c r="M707" s="1417"/>
      <c r="N707" s="1417"/>
      <c r="O707" s="1417"/>
      <c r="P707" s="1417"/>
      <c r="Q707" s="1417"/>
      <c r="R707" s="1417"/>
      <c r="S707" s="1417"/>
      <c r="T707" s="1417"/>
      <c r="U707" s="1417"/>
      <c r="V707" s="1417"/>
      <c r="W707" s="1417"/>
      <c r="X707" s="1417"/>
      <c r="Y707" s="1417"/>
      <c r="Z707" s="1417"/>
      <c r="AA707" s="1417"/>
      <c r="AB707" s="1417"/>
      <c r="AC707" s="1417"/>
      <c r="AD707" s="1417"/>
      <c r="AE707" s="1417"/>
      <c r="AF707" s="1417"/>
      <c r="AG707" s="1417"/>
    </row>
    <row r="708" spans="1:33" ht="12.75" customHeight="1">
      <c r="A708" s="1417"/>
      <c r="B708" s="1417"/>
      <c r="C708" s="1417"/>
      <c r="D708" s="1417"/>
      <c r="E708" s="1417"/>
      <c r="F708" s="1417"/>
      <c r="G708" s="1417"/>
      <c r="H708" s="1418"/>
      <c r="I708" s="1418"/>
      <c r="J708" s="1370"/>
      <c r="K708" s="1419"/>
      <c r="L708" s="1417"/>
      <c r="M708" s="1417"/>
      <c r="N708" s="1417"/>
      <c r="O708" s="1417"/>
      <c r="P708" s="1417"/>
      <c r="Q708" s="1417"/>
      <c r="R708" s="1417"/>
      <c r="S708" s="1417"/>
      <c r="T708" s="1417"/>
      <c r="U708" s="1417"/>
      <c r="V708" s="1417"/>
      <c r="W708" s="1417"/>
      <c r="X708" s="1417"/>
      <c r="Y708" s="1417"/>
      <c r="Z708" s="1417"/>
      <c r="AA708" s="1417"/>
      <c r="AB708" s="1417"/>
      <c r="AC708" s="1417"/>
      <c r="AD708" s="1417"/>
      <c r="AE708" s="1417"/>
      <c r="AF708" s="1417"/>
      <c r="AG708" s="1417"/>
    </row>
    <row r="709" spans="1:33" ht="12.75" customHeight="1">
      <c r="A709" s="1417"/>
      <c r="B709" s="1417"/>
      <c r="C709" s="1417"/>
      <c r="D709" s="1417"/>
      <c r="E709" s="1417"/>
      <c r="F709" s="1417"/>
      <c r="G709" s="1417"/>
      <c r="H709" s="1418"/>
      <c r="I709" s="1418"/>
      <c r="J709" s="1370"/>
      <c r="K709" s="1419"/>
      <c r="L709" s="1417"/>
      <c r="M709" s="1417"/>
      <c r="N709" s="1417"/>
      <c r="O709" s="1417"/>
      <c r="P709" s="1417"/>
      <c r="Q709" s="1417"/>
      <c r="R709" s="1417"/>
      <c r="S709" s="1417"/>
      <c r="T709" s="1417"/>
      <c r="U709" s="1417"/>
      <c r="V709" s="1417"/>
      <c r="W709" s="1417"/>
      <c r="X709" s="1417"/>
      <c r="Y709" s="1417"/>
      <c r="Z709" s="1417"/>
      <c r="AA709" s="1417"/>
      <c r="AB709" s="1417"/>
      <c r="AC709" s="1417"/>
      <c r="AD709" s="1417"/>
      <c r="AE709" s="1417"/>
      <c r="AF709" s="1417"/>
      <c r="AG709" s="1417"/>
    </row>
    <row r="710" spans="1:33" ht="12.75" customHeight="1">
      <c r="A710" s="1417"/>
      <c r="B710" s="1417"/>
      <c r="C710" s="1417"/>
      <c r="D710" s="1417"/>
      <c r="E710" s="1417"/>
      <c r="F710" s="1417"/>
      <c r="G710" s="1417"/>
      <c r="H710" s="1418"/>
      <c r="I710" s="1418"/>
      <c r="J710" s="1370"/>
      <c r="K710" s="1419"/>
      <c r="L710" s="1417"/>
      <c r="M710" s="1417"/>
      <c r="N710" s="1417"/>
      <c r="O710" s="1417"/>
      <c r="P710" s="1417"/>
      <c r="Q710" s="1417"/>
      <c r="R710" s="1417"/>
      <c r="S710" s="1417"/>
      <c r="T710" s="1417"/>
      <c r="U710" s="1417"/>
      <c r="V710" s="1417"/>
      <c r="W710" s="1417"/>
      <c r="X710" s="1417"/>
      <c r="Y710" s="1417"/>
      <c r="Z710" s="1417"/>
      <c r="AA710" s="1417"/>
      <c r="AB710" s="1417"/>
      <c r="AC710" s="1417"/>
      <c r="AD710" s="1417"/>
      <c r="AE710" s="1417"/>
      <c r="AF710" s="1417"/>
      <c r="AG710" s="1417"/>
    </row>
    <row r="711" spans="1:33" ht="12.75" customHeight="1">
      <c r="A711" s="1417"/>
      <c r="B711" s="1417"/>
      <c r="C711" s="1417"/>
      <c r="D711" s="1417"/>
      <c r="E711" s="1417"/>
      <c r="F711" s="1417"/>
      <c r="G711" s="1417"/>
      <c r="H711" s="1418"/>
      <c r="I711" s="1418"/>
      <c r="J711" s="1370"/>
      <c r="K711" s="1419"/>
      <c r="L711" s="1417"/>
      <c r="M711" s="1417"/>
      <c r="N711" s="1417"/>
      <c r="O711" s="1417"/>
      <c r="P711" s="1417"/>
      <c r="Q711" s="1417"/>
      <c r="R711" s="1417"/>
      <c r="S711" s="1417"/>
      <c r="T711" s="1417"/>
      <c r="U711" s="1417"/>
      <c r="V711" s="1417"/>
      <c r="W711" s="1417"/>
      <c r="X711" s="1417"/>
      <c r="Y711" s="1417"/>
      <c r="Z711" s="1417"/>
      <c r="AA711" s="1417"/>
      <c r="AB711" s="1417"/>
      <c r="AC711" s="1417"/>
      <c r="AD711" s="1417"/>
      <c r="AE711" s="1417"/>
      <c r="AF711" s="1417"/>
      <c r="AG711" s="1417"/>
    </row>
    <row r="712" spans="1:33" ht="12.75" customHeight="1">
      <c r="A712" s="1417"/>
      <c r="B712" s="1417"/>
      <c r="C712" s="1417"/>
      <c r="D712" s="1417"/>
      <c r="E712" s="1417"/>
      <c r="F712" s="1417"/>
      <c r="G712" s="1417"/>
      <c r="H712" s="1418"/>
      <c r="I712" s="1418"/>
      <c r="J712" s="1370"/>
      <c r="K712" s="1419"/>
      <c r="L712" s="1417"/>
      <c r="M712" s="1417"/>
      <c r="N712" s="1417"/>
      <c r="O712" s="1417"/>
      <c r="P712" s="1417"/>
      <c r="Q712" s="1417"/>
      <c r="R712" s="1417"/>
      <c r="S712" s="1417"/>
      <c r="T712" s="1417"/>
      <c r="U712" s="1417"/>
      <c r="V712" s="1417"/>
      <c r="W712" s="1417"/>
      <c r="X712" s="1417"/>
      <c r="Y712" s="1417"/>
      <c r="Z712" s="1417"/>
      <c r="AA712" s="1417"/>
      <c r="AB712" s="1417"/>
      <c r="AC712" s="1417"/>
      <c r="AD712" s="1417"/>
      <c r="AE712" s="1417"/>
      <c r="AF712" s="1417"/>
      <c r="AG712" s="1417"/>
    </row>
    <row r="713" spans="1:33" ht="12.75" customHeight="1">
      <c r="A713" s="1417"/>
      <c r="B713" s="1417"/>
      <c r="C713" s="1417"/>
      <c r="D713" s="1417"/>
      <c r="E713" s="1417"/>
      <c r="F713" s="1417"/>
      <c r="G713" s="1417"/>
      <c r="H713" s="1418"/>
      <c r="I713" s="1418"/>
      <c r="J713" s="1370"/>
      <c r="K713" s="1419"/>
      <c r="L713" s="1417"/>
      <c r="M713" s="1417"/>
      <c r="N713" s="1417"/>
      <c r="O713" s="1417"/>
      <c r="P713" s="1417"/>
      <c r="Q713" s="1417"/>
      <c r="R713" s="1417"/>
      <c r="S713" s="1417"/>
      <c r="T713" s="1417"/>
      <c r="U713" s="1417"/>
      <c r="V713" s="1417"/>
      <c r="W713" s="1417"/>
      <c r="X713" s="1417"/>
      <c r="Y713" s="1417"/>
      <c r="Z713" s="1417"/>
      <c r="AA713" s="1417"/>
      <c r="AB713" s="1417"/>
      <c r="AC713" s="1417"/>
      <c r="AD713" s="1417"/>
      <c r="AE713" s="1417"/>
      <c r="AF713" s="1417"/>
      <c r="AG713" s="1417"/>
    </row>
    <row r="714" spans="1:33" ht="12.75" customHeight="1">
      <c r="A714" s="1417"/>
      <c r="B714" s="1417"/>
      <c r="C714" s="1417"/>
      <c r="D714" s="1417"/>
      <c r="E714" s="1417"/>
      <c r="F714" s="1417"/>
      <c r="G714" s="1417"/>
      <c r="H714" s="1418"/>
      <c r="I714" s="1418"/>
      <c r="J714" s="1370"/>
      <c r="K714" s="1419"/>
      <c r="L714" s="1417"/>
      <c r="M714" s="1417"/>
      <c r="N714" s="1417"/>
      <c r="O714" s="1417"/>
      <c r="P714" s="1417"/>
      <c r="Q714" s="1417"/>
      <c r="R714" s="1417"/>
      <c r="S714" s="1417"/>
      <c r="T714" s="1417"/>
      <c r="U714" s="1417"/>
      <c r="V714" s="1417"/>
      <c r="W714" s="1417"/>
      <c r="X714" s="1417"/>
      <c r="Y714" s="1417"/>
      <c r="Z714" s="1417"/>
      <c r="AA714" s="1417"/>
      <c r="AB714" s="1417"/>
      <c r="AC714" s="1417"/>
      <c r="AD714" s="1417"/>
      <c r="AE714" s="1417"/>
      <c r="AF714" s="1417"/>
      <c r="AG714" s="1417"/>
    </row>
    <row r="715" spans="1:33" ht="12.75" customHeight="1">
      <c r="A715" s="1417"/>
      <c r="B715" s="1417"/>
      <c r="C715" s="1417"/>
      <c r="D715" s="1417"/>
      <c r="E715" s="1417"/>
      <c r="F715" s="1417"/>
      <c r="G715" s="1417"/>
      <c r="H715" s="1418"/>
      <c r="I715" s="1418"/>
      <c r="J715" s="1370"/>
      <c r="K715" s="1419"/>
      <c r="L715" s="1417"/>
      <c r="M715" s="1417"/>
      <c r="N715" s="1417"/>
      <c r="O715" s="1417"/>
      <c r="P715" s="1417"/>
      <c r="Q715" s="1417"/>
      <c r="R715" s="1417"/>
      <c r="S715" s="1417"/>
      <c r="T715" s="1417"/>
      <c r="U715" s="1417"/>
      <c r="V715" s="1417"/>
      <c r="W715" s="1417"/>
      <c r="X715" s="1417"/>
      <c r="Y715" s="1417"/>
      <c r="Z715" s="1417"/>
      <c r="AA715" s="1417"/>
      <c r="AB715" s="1417"/>
      <c r="AC715" s="1417"/>
      <c r="AD715" s="1417"/>
      <c r="AE715" s="1417"/>
      <c r="AF715" s="1417"/>
      <c r="AG715" s="1417"/>
    </row>
    <row r="716" spans="1:33" ht="12.75" customHeight="1">
      <c r="A716" s="1417"/>
      <c r="B716" s="1417"/>
      <c r="C716" s="1417"/>
      <c r="D716" s="1417"/>
      <c r="E716" s="1417"/>
      <c r="F716" s="1417"/>
      <c r="G716" s="1417"/>
      <c r="H716" s="1418"/>
      <c r="I716" s="1418"/>
      <c r="J716" s="1370"/>
      <c r="K716" s="1419"/>
      <c r="L716" s="1417"/>
      <c r="M716" s="1417"/>
      <c r="N716" s="1417"/>
      <c r="O716" s="1417"/>
      <c r="P716" s="1417"/>
      <c r="Q716" s="1417"/>
      <c r="R716" s="1417"/>
      <c r="S716" s="1417"/>
      <c r="T716" s="1417"/>
      <c r="U716" s="1417"/>
      <c r="V716" s="1417"/>
      <c r="W716" s="1417"/>
      <c r="X716" s="1417"/>
      <c r="Y716" s="1417"/>
      <c r="Z716" s="1417"/>
      <c r="AA716" s="1417"/>
      <c r="AB716" s="1417"/>
      <c r="AC716" s="1417"/>
      <c r="AD716" s="1417"/>
      <c r="AE716" s="1417"/>
      <c r="AF716" s="1417"/>
      <c r="AG716" s="1417"/>
    </row>
    <row r="717" spans="1:33" ht="12.75" customHeight="1">
      <c r="A717" s="1417"/>
      <c r="B717" s="1417"/>
      <c r="C717" s="1417"/>
      <c r="D717" s="1417"/>
      <c r="E717" s="1417"/>
      <c r="F717" s="1417"/>
      <c r="G717" s="1417"/>
      <c r="H717" s="1418"/>
      <c r="I717" s="1418"/>
      <c r="J717" s="1370"/>
      <c r="K717" s="1419"/>
      <c r="L717" s="1417"/>
      <c r="M717" s="1417"/>
      <c r="N717" s="1417"/>
      <c r="O717" s="1417"/>
      <c r="P717" s="1417"/>
      <c r="Q717" s="1417"/>
      <c r="R717" s="1417"/>
      <c r="S717" s="1417"/>
      <c r="T717" s="1417"/>
      <c r="U717" s="1417"/>
      <c r="V717" s="1417"/>
      <c r="W717" s="1417"/>
      <c r="X717" s="1417"/>
      <c r="Y717" s="1417"/>
      <c r="Z717" s="1417"/>
      <c r="AA717" s="1417"/>
      <c r="AB717" s="1417"/>
      <c r="AC717" s="1417"/>
      <c r="AD717" s="1417"/>
      <c r="AE717" s="1417"/>
      <c r="AF717" s="1417"/>
      <c r="AG717" s="1417"/>
    </row>
    <row r="718" spans="1:33" ht="12.75" customHeight="1">
      <c r="A718" s="1417"/>
      <c r="B718" s="1417"/>
      <c r="C718" s="1417"/>
      <c r="D718" s="1417"/>
      <c r="E718" s="1417"/>
      <c r="F718" s="1417"/>
      <c r="G718" s="1417"/>
      <c r="H718" s="1418"/>
      <c r="I718" s="1418"/>
      <c r="J718" s="1370"/>
      <c r="K718" s="1419"/>
      <c r="L718" s="1417"/>
      <c r="M718" s="1417"/>
      <c r="N718" s="1417"/>
      <c r="O718" s="1417"/>
      <c r="P718" s="1417"/>
      <c r="Q718" s="1417"/>
      <c r="R718" s="1417"/>
      <c r="S718" s="1417"/>
      <c r="T718" s="1417"/>
      <c r="U718" s="1417"/>
      <c r="V718" s="1417"/>
      <c r="W718" s="1417"/>
      <c r="X718" s="1417"/>
      <c r="Y718" s="1417"/>
      <c r="Z718" s="1417"/>
      <c r="AA718" s="1417"/>
      <c r="AB718" s="1417"/>
      <c r="AC718" s="1417"/>
      <c r="AD718" s="1417"/>
      <c r="AE718" s="1417"/>
      <c r="AF718" s="1417"/>
      <c r="AG718" s="1417"/>
    </row>
    <row r="719" spans="1:33" ht="12.75" customHeight="1">
      <c r="A719" s="1417"/>
      <c r="B719" s="1417"/>
      <c r="C719" s="1417"/>
      <c r="D719" s="1417"/>
      <c r="E719" s="1417"/>
      <c r="F719" s="1417"/>
      <c r="G719" s="1417"/>
      <c r="H719" s="1418"/>
      <c r="I719" s="1418"/>
      <c r="J719" s="1370"/>
      <c r="K719" s="1419"/>
      <c r="L719" s="1417"/>
      <c r="M719" s="1417"/>
      <c r="N719" s="1417"/>
      <c r="O719" s="1417"/>
      <c r="P719" s="1417"/>
      <c r="Q719" s="1417"/>
      <c r="R719" s="1417"/>
      <c r="S719" s="1417"/>
      <c r="T719" s="1417"/>
      <c r="U719" s="1417"/>
      <c r="V719" s="1417"/>
      <c r="W719" s="1417"/>
      <c r="X719" s="1417"/>
      <c r="Y719" s="1417"/>
      <c r="Z719" s="1417"/>
      <c r="AA719" s="1417"/>
      <c r="AB719" s="1417"/>
      <c r="AC719" s="1417"/>
      <c r="AD719" s="1417"/>
      <c r="AE719" s="1417"/>
      <c r="AF719" s="1417"/>
      <c r="AG719" s="1417"/>
    </row>
    <row r="720" spans="1:33" ht="12.75" customHeight="1">
      <c r="A720" s="1417"/>
      <c r="B720" s="1417"/>
      <c r="C720" s="1417"/>
      <c r="D720" s="1417"/>
      <c r="E720" s="1417"/>
      <c r="F720" s="1417"/>
      <c r="G720" s="1417"/>
      <c r="H720" s="1418"/>
      <c r="I720" s="1418"/>
      <c r="J720" s="1370"/>
      <c r="K720" s="1419"/>
      <c r="L720" s="1417"/>
      <c r="M720" s="1417"/>
      <c r="N720" s="1417"/>
      <c r="O720" s="1417"/>
      <c r="P720" s="1417"/>
      <c r="Q720" s="1417"/>
      <c r="R720" s="1417"/>
      <c r="S720" s="1417"/>
      <c r="T720" s="1417"/>
      <c r="U720" s="1417"/>
      <c r="V720" s="1417"/>
      <c r="W720" s="1417"/>
      <c r="X720" s="1417"/>
      <c r="Y720" s="1417"/>
      <c r="Z720" s="1417"/>
      <c r="AA720" s="1417"/>
      <c r="AB720" s="1417"/>
      <c r="AC720" s="1417"/>
      <c r="AD720" s="1417"/>
      <c r="AE720" s="1417"/>
      <c r="AF720" s="1417"/>
      <c r="AG720" s="1417"/>
    </row>
    <row r="721" spans="1:33" ht="12.75" customHeight="1">
      <c r="A721" s="1417"/>
      <c r="B721" s="1417"/>
      <c r="C721" s="1417"/>
      <c r="D721" s="1417"/>
      <c r="E721" s="1417"/>
      <c r="F721" s="1417"/>
      <c r="G721" s="1417"/>
      <c r="H721" s="1418"/>
      <c r="I721" s="1418"/>
      <c r="J721" s="1370"/>
      <c r="K721" s="1419"/>
      <c r="L721" s="1417"/>
      <c r="M721" s="1417"/>
      <c r="N721" s="1417"/>
      <c r="O721" s="1417"/>
      <c r="P721" s="1417"/>
      <c r="Q721" s="1417"/>
      <c r="R721" s="1417"/>
      <c r="S721" s="1417"/>
      <c r="T721" s="1417"/>
      <c r="U721" s="1417"/>
      <c r="V721" s="1417"/>
      <c r="W721" s="1417"/>
      <c r="X721" s="1417"/>
      <c r="Y721" s="1417"/>
      <c r="Z721" s="1417"/>
      <c r="AA721" s="1417"/>
      <c r="AB721" s="1417"/>
      <c r="AC721" s="1417"/>
      <c r="AD721" s="1417"/>
      <c r="AE721" s="1417"/>
      <c r="AF721" s="1417"/>
      <c r="AG721" s="1417"/>
    </row>
    <row r="722" spans="1:33" ht="12.75" customHeight="1">
      <c r="A722" s="1417"/>
      <c r="B722" s="1417"/>
      <c r="C722" s="1417"/>
      <c r="D722" s="1417"/>
      <c r="E722" s="1417"/>
      <c r="F722" s="1417"/>
      <c r="G722" s="1417"/>
      <c r="H722" s="1418"/>
      <c r="I722" s="1418"/>
      <c r="J722" s="1370"/>
      <c r="K722" s="1419"/>
      <c r="L722" s="1417"/>
      <c r="M722" s="1417"/>
      <c r="N722" s="1417"/>
      <c r="O722" s="1417"/>
      <c r="P722" s="1417"/>
      <c r="Q722" s="1417"/>
      <c r="R722" s="1417"/>
      <c r="S722" s="1417"/>
      <c r="T722" s="1417"/>
      <c r="U722" s="1417"/>
      <c r="V722" s="1417"/>
      <c r="W722" s="1417"/>
      <c r="X722" s="1417"/>
      <c r="Y722" s="1417"/>
      <c r="Z722" s="1417"/>
      <c r="AA722" s="1417"/>
      <c r="AB722" s="1417"/>
      <c r="AC722" s="1417"/>
      <c r="AD722" s="1417"/>
      <c r="AE722" s="1417"/>
      <c r="AF722" s="1417"/>
      <c r="AG722" s="1417"/>
    </row>
    <row r="723" spans="1:33" ht="12.75" customHeight="1">
      <c r="A723" s="1417"/>
      <c r="B723" s="1417"/>
      <c r="C723" s="1417"/>
      <c r="D723" s="1417"/>
      <c r="E723" s="1417"/>
      <c r="F723" s="1417"/>
      <c r="G723" s="1417"/>
      <c r="H723" s="1418"/>
      <c r="I723" s="1418"/>
      <c r="J723" s="1370"/>
      <c r="K723" s="1419"/>
      <c r="L723" s="1417"/>
      <c r="M723" s="1417"/>
      <c r="N723" s="1417"/>
      <c r="O723" s="1417"/>
      <c r="P723" s="1417"/>
      <c r="Q723" s="1417"/>
      <c r="R723" s="1417"/>
      <c r="S723" s="1417"/>
      <c r="T723" s="1417"/>
      <c r="U723" s="1417"/>
      <c r="V723" s="1417"/>
      <c r="W723" s="1417"/>
      <c r="X723" s="1417"/>
      <c r="Y723" s="1417"/>
      <c r="Z723" s="1417"/>
      <c r="AA723" s="1417"/>
      <c r="AB723" s="1417"/>
      <c r="AC723" s="1417"/>
      <c r="AD723" s="1417"/>
      <c r="AE723" s="1417"/>
      <c r="AF723" s="1417"/>
      <c r="AG723" s="1417"/>
    </row>
    <row r="724" spans="1:33" ht="12.75" customHeight="1">
      <c r="A724" s="1417"/>
      <c r="B724" s="1417"/>
      <c r="C724" s="1417"/>
      <c r="D724" s="1417"/>
      <c r="E724" s="1417"/>
      <c r="F724" s="1417"/>
      <c r="G724" s="1417"/>
      <c r="H724" s="1418"/>
      <c r="I724" s="1418"/>
      <c r="J724" s="1370"/>
      <c r="K724" s="1419"/>
      <c r="L724" s="1417"/>
      <c r="M724" s="1417"/>
      <c r="N724" s="1417"/>
      <c r="O724" s="1417"/>
      <c r="P724" s="1417"/>
      <c r="Q724" s="1417"/>
      <c r="R724" s="1417"/>
      <c r="S724" s="1417"/>
      <c r="T724" s="1417"/>
      <c r="U724" s="1417"/>
      <c r="V724" s="1417"/>
      <c r="W724" s="1417"/>
      <c r="X724" s="1417"/>
      <c r="Y724" s="1417"/>
      <c r="Z724" s="1417"/>
      <c r="AA724" s="1417"/>
      <c r="AB724" s="1417"/>
      <c r="AC724" s="1417"/>
      <c r="AD724" s="1417"/>
      <c r="AE724" s="1417"/>
      <c r="AF724" s="1417"/>
      <c r="AG724" s="1417"/>
    </row>
    <row r="725" spans="1:33" ht="12.75" customHeight="1">
      <c r="A725" s="1417"/>
      <c r="B725" s="1417"/>
      <c r="C725" s="1417"/>
      <c r="D725" s="1417"/>
      <c r="E725" s="1417"/>
      <c r="F725" s="1417"/>
      <c r="G725" s="1417"/>
      <c r="H725" s="1418"/>
      <c r="I725" s="1418"/>
      <c r="J725" s="1370"/>
      <c r="K725" s="1419"/>
      <c r="L725" s="1417"/>
      <c r="M725" s="1417"/>
      <c r="N725" s="1417"/>
      <c r="O725" s="1417"/>
      <c r="P725" s="1417"/>
      <c r="Q725" s="1417"/>
      <c r="R725" s="1417"/>
      <c r="S725" s="1417"/>
      <c r="T725" s="1417"/>
      <c r="U725" s="1417"/>
      <c r="V725" s="1417"/>
      <c r="W725" s="1417"/>
      <c r="X725" s="1417"/>
      <c r="Y725" s="1417"/>
      <c r="Z725" s="1417"/>
      <c r="AA725" s="1417"/>
      <c r="AB725" s="1417"/>
      <c r="AC725" s="1417"/>
      <c r="AD725" s="1417"/>
      <c r="AE725" s="1417"/>
      <c r="AF725" s="1417"/>
      <c r="AG725" s="1417"/>
    </row>
    <row r="726" spans="1:33" ht="12.75" customHeight="1">
      <c r="A726" s="1417"/>
      <c r="B726" s="1417"/>
      <c r="C726" s="1417"/>
      <c r="D726" s="1417"/>
      <c r="E726" s="1417"/>
      <c r="F726" s="1417"/>
      <c r="G726" s="1417"/>
      <c r="H726" s="1418"/>
      <c r="I726" s="1418"/>
      <c r="J726" s="1370"/>
      <c r="K726" s="1419"/>
      <c r="L726" s="1417"/>
      <c r="M726" s="1417"/>
      <c r="N726" s="1417"/>
      <c r="O726" s="1417"/>
      <c r="P726" s="1417"/>
      <c r="Q726" s="1417"/>
      <c r="R726" s="1417"/>
      <c r="S726" s="1417"/>
      <c r="T726" s="1417"/>
      <c r="U726" s="1417"/>
      <c r="V726" s="1417"/>
      <c r="W726" s="1417"/>
      <c r="X726" s="1417"/>
      <c r="Y726" s="1417"/>
      <c r="Z726" s="1417"/>
      <c r="AA726" s="1417"/>
      <c r="AB726" s="1417"/>
      <c r="AC726" s="1417"/>
      <c r="AD726" s="1417"/>
      <c r="AE726" s="1417"/>
      <c r="AF726" s="1417"/>
      <c r="AG726" s="1417"/>
    </row>
    <row r="727" spans="1:33" ht="12.75" customHeight="1">
      <c r="A727" s="1417"/>
      <c r="B727" s="1417"/>
      <c r="C727" s="1417"/>
      <c r="D727" s="1417"/>
      <c r="E727" s="1417"/>
      <c r="F727" s="1417"/>
      <c r="G727" s="1417"/>
      <c r="H727" s="1418"/>
      <c r="I727" s="1418"/>
      <c r="J727" s="1370"/>
      <c r="K727" s="1419"/>
      <c r="L727" s="1417"/>
      <c r="M727" s="1417"/>
      <c r="N727" s="1417"/>
      <c r="O727" s="1417"/>
      <c r="P727" s="1417"/>
      <c r="Q727" s="1417"/>
      <c r="R727" s="1417"/>
      <c r="S727" s="1417"/>
      <c r="T727" s="1417"/>
      <c r="U727" s="1417"/>
      <c r="V727" s="1417"/>
      <c r="W727" s="1417"/>
      <c r="X727" s="1417"/>
      <c r="Y727" s="1417"/>
      <c r="Z727" s="1417"/>
      <c r="AA727" s="1417"/>
      <c r="AB727" s="1417"/>
      <c r="AC727" s="1417"/>
      <c r="AD727" s="1417"/>
      <c r="AE727" s="1417"/>
      <c r="AF727" s="1417"/>
      <c r="AG727" s="1417"/>
    </row>
    <row r="728" spans="1:33" ht="12.75" customHeight="1">
      <c r="A728" s="1417"/>
      <c r="B728" s="1417"/>
      <c r="C728" s="1417"/>
      <c r="D728" s="1417"/>
      <c r="E728" s="1417"/>
      <c r="F728" s="1417"/>
      <c r="G728" s="1417"/>
      <c r="H728" s="1418"/>
      <c r="I728" s="1418"/>
      <c r="J728" s="1370"/>
      <c r="K728" s="1419"/>
      <c r="L728" s="1417"/>
      <c r="M728" s="1417"/>
      <c r="N728" s="1417"/>
      <c r="O728" s="1417"/>
      <c r="P728" s="1417"/>
      <c r="Q728" s="1417"/>
      <c r="R728" s="1417"/>
      <c r="S728" s="1417"/>
      <c r="T728" s="1417"/>
      <c r="U728" s="1417"/>
      <c r="V728" s="1417"/>
      <c r="W728" s="1417"/>
      <c r="X728" s="1417"/>
      <c r="Y728" s="1417"/>
      <c r="Z728" s="1417"/>
      <c r="AA728" s="1417"/>
      <c r="AB728" s="1417"/>
      <c r="AC728" s="1417"/>
      <c r="AD728" s="1417"/>
      <c r="AE728" s="1417"/>
      <c r="AF728" s="1417"/>
      <c r="AG728" s="1417"/>
    </row>
    <row r="729" spans="1:33" ht="12.75" customHeight="1">
      <c r="A729" s="1417"/>
      <c r="B729" s="1417"/>
      <c r="C729" s="1417"/>
      <c r="D729" s="1417"/>
      <c r="E729" s="1417"/>
      <c r="F729" s="1417"/>
      <c r="G729" s="1417"/>
      <c r="H729" s="1418"/>
      <c r="I729" s="1418"/>
      <c r="J729" s="1370"/>
      <c r="K729" s="1419"/>
      <c r="L729" s="1417"/>
      <c r="M729" s="1417"/>
      <c r="N729" s="1417"/>
      <c r="O729" s="1417"/>
      <c r="P729" s="1417"/>
      <c r="Q729" s="1417"/>
      <c r="R729" s="1417"/>
      <c r="S729" s="1417"/>
      <c r="T729" s="1417"/>
      <c r="U729" s="1417"/>
      <c r="V729" s="1417"/>
      <c r="W729" s="1417"/>
      <c r="X729" s="1417"/>
      <c r="Y729" s="1417"/>
      <c r="Z729" s="1417"/>
      <c r="AA729" s="1417"/>
      <c r="AB729" s="1417"/>
      <c r="AC729" s="1417"/>
      <c r="AD729" s="1417"/>
      <c r="AE729" s="1417"/>
      <c r="AF729" s="1417"/>
      <c r="AG729" s="1417"/>
    </row>
    <row r="730" spans="1:33" ht="12.75" customHeight="1">
      <c r="A730" s="1417"/>
      <c r="B730" s="1417"/>
      <c r="C730" s="1417"/>
      <c r="D730" s="1417"/>
      <c r="E730" s="1417"/>
      <c r="F730" s="1417"/>
      <c r="G730" s="1417"/>
      <c r="H730" s="1418"/>
      <c r="I730" s="1418"/>
      <c r="J730" s="1370"/>
      <c r="K730" s="1419"/>
      <c r="L730" s="1417"/>
      <c r="M730" s="1417"/>
      <c r="N730" s="1417"/>
      <c r="O730" s="1417"/>
      <c r="P730" s="1417"/>
      <c r="Q730" s="1417"/>
      <c r="R730" s="1417"/>
      <c r="S730" s="1417"/>
      <c r="T730" s="1417"/>
      <c r="U730" s="1417"/>
      <c r="V730" s="1417"/>
      <c r="W730" s="1417"/>
      <c r="X730" s="1417"/>
      <c r="Y730" s="1417"/>
      <c r="Z730" s="1417"/>
      <c r="AA730" s="1417"/>
      <c r="AB730" s="1417"/>
      <c r="AC730" s="1417"/>
      <c r="AD730" s="1417"/>
      <c r="AE730" s="1417"/>
      <c r="AF730" s="1417"/>
      <c r="AG730" s="1417"/>
    </row>
    <row r="731" spans="1:33" ht="12.75" customHeight="1">
      <c r="A731" s="1417"/>
      <c r="B731" s="1417"/>
      <c r="C731" s="1417"/>
      <c r="D731" s="1417"/>
      <c r="E731" s="1417"/>
      <c r="F731" s="1417"/>
      <c r="G731" s="1417"/>
      <c r="H731" s="1418"/>
      <c r="I731" s="1418"/>
      <c r="J731" s="1370"/>
      <c r="K731" s="1419"/>
      <c r="L731" s="1417"/>
      <c r="M731" s="1417"/>
      <c r="N731" s="1417"/>
      <c r="O731" s="1417"/>
      <c r="P731" s="1417"/>
      <c r="Q731" s="1417"/>
      <c r="R731" s="1417"/>
      <c r="S731" s="1417"/>
      <c r="T731" s="1417"/>
      <c r="U731" s="1417"/>
      <c r="V731" s="1417"/>
      <c r="W731" s="1417"/>
      <c r="X731" s="1417"/>
      <c r="Y731" s="1417"/>
      <c r="Z731" s="1417"/>
      <c r="AA731" s="1417"/>
      <c r="AB731" s="1417"/>
      <c r="AC731" s="1417"/>
      <c r="AD731" s="1417"/>
      <c r="AE731" s="1417"/>
      <c r="AF731" s="1417"/>
      <c r="AG731" s="1417"/>
    </row>
    <row r="732" spans="1:33" ht="12.75" customHeight="1">
      <c r="A732" s="1417"/>
      <c r="B732" s="1417"/>
      <c r="C732" s="1417"/>
      <c r="D732" s="1417"/>
      <c r="E732" s="1417"/>
      <c r="F732" s="1417"/>
      <c r="G732" s="1417"/>
      <c r="H732" s="1418"/>
      <c r="I732" s="1418"/>
      <c r="J732" s="1370"/>
      <c r="K732" s="1419"/>
      <c r="L732" s="1417"/>
      <c r="M732" s="1417"/>
      <c r="N732" s="1417"/>
      <c r="O732" s="1417"/>
      <c r="P732" s="1417"/>
      <c r="Q732" s="1417"/>
      <c r="R732" s="1417"/>
      <c r="S732" s="1417"/>
      <c r="T732" s="1417"/>
      <c r="U732" s="1417"/>
      <c r="V732" s="1417"/>
      <c r="W732" s="1417"/>
      <c r="X732" s="1417"/>
      <c r="Y732" s="1417"/>
      <c r="Z732" s="1417"/>
      <c r="AA732" s="1417"/>
      <c r="AB732" s="1417"/>
      <c r="AC732" s="1417"/>
      <c r="AD732" s="1417"/>
      <c r="AE732" s="1417"/>
      <c r="AF732" s="1417"/>
      <c r="AG732" s="1417"/>
    </row>
    <row r="733" spans="1:33" ht="12.75" customHeight="1">
      <c r="A733" s="1417"/>
      <c r="B733" s="1417"/>
      <c r="C733" s="1417"/>
      <c r="D733" s="1417"/>
      <c r="E733" s="1417"/>
      <c r="F733" s="1417"/>
      <c r="G733" s="1417"/>
      <c r="H733" s="1418"/>
      <c r="I733" s="1418"/>
      <c r="J733" s="1370"/>
      <c r="K733" s="1419"/>
      <c r="L733" s="1417"/>
      <c r="M733" s="1417"/>
      <c r="N733" s="1417"/>
      <c r="O733" s="1417"/>
      <c r="P733" s="1417"/>
      <c r="Q733" s="1417"/>
      <c r="R733" s="1417"/>
      <c r="S733" s="1417"/>
      <c r="T733" s="1417"/>
      <c r="U733" s="1417"/>
      <c r="V733" s="1417"/>
      <c r="W733" s="1417"/>
      <c r="X733" s="1417"/>
      <c r="Y733" s="1417"/>
      <c r="Z733" s="1417"/>
      <c r="AA733" s="1417"/>
      <c r="AB733" s="1417"/>
      <c r="AC733" s="1417"/>
      <c r="AD733" s="1417"/>
      <c r="AE733" s="1417"/>
      <c r="AF733" s="1417"/>
      <c r="AG733" s="1417"/>
    </row>
    <row r="734" spans="1:33" ht="12.75" customHeight="1">
      <c r="A734" s="1417"/>
      <c r="B734" s="1417"/>
      <c r="C734" s="1417"/>
      <c r="D734" s="1417"/>
      <c r="E734" s="1417"/>
      <c r="F734" s="1417"/>
      <c r="G734" s="1417"/>
      <c r="H734" s="1418"/>
      <c r="I734" s="1418"/>
      <c r="J734" s="1370"/>
      <c r="K734" s="1419"/>
      <c r="L734" s="1417"/>
      <c r="M734" s="1417"/>
      <c r="N734" s="1417"/>
      <c r="O734" s="1417"/>
      <c r="P734" s="1417"/>
      <c r="Q734" s="1417"/>
      <c r="R734" s="1417"/>
      <c r="S734" s="1417"/>
      <c r="T734" s="1417"/>
      <c r="U734" s="1417"/>
      <c r="V734" s="1417"/>
      <c r="W734" s="1417"/>
      <c r="X734" s="1417"/>
      <c r="Y734" s="1417"/>
      <c r="Z734" s="1417"/>
      <c r="AA734" s="1417"/>
      <c r="AB734" s="1417"/>
      <c r="AC734" s="1417"/>
      <c r="AD734" s="1417"/>
      <c r="AE734" s="1417"/>
      <c r="AF734" s="1417"/>
      <c r="AG734" s="1417"/>
    </row>
    <row r="735" spans="1:33" ht="12.75" customHeight="1">
      <c r="A735" s="1417"/>
      <c r="B735" s="1417"/>
      <c r="C735" s="1417"/>
      <c r="D735" s="1417"/>
      <c r="E735" s="1417"/>
      <c r="F735" s="1417"/>
      <c r="G735" s="1417"/>
      <c r="H735" s="1418"/>
      <c r="I735" s="1418"/>
      <c r="J735" s="1370"/>
      <c r="K735" s="1419"/>
      <c r="L735" s="1417"/>
      <c r="M735" s="1417"/>
      <c r="N735" s="1417"/>
      <c r="O735" s="1417"/>
      <c r="P735" s="1417"/>
      <c r="Q735" s="1417"/>
      <c r="R735" s="1417"/>
      <c r="S735" s="1417"/>
      <c r="T735" s="1417"/>
      <c r="U735" s="1417"/>
      <c r="V735" s="1417"/>
      <c r="W735" s="1417"/>
      <c r="X735" s="1417"/>
      <c r="Y735" s="1417"/>
      <c r="Z735" s="1417"/>
      <c r="AA735" s="1417"/>
      <c r="AB735" s="1417"/>
      <c r="AC735" s="1417"/>
      <c r="AD735" s="1417"/>
      <c r="AE735" s="1417"/>
      <c r="AF735" s="1417"/>
      <c r="AG735" s="1417"/>
    </row>
    <row r="736" spans="1:33" ht="12.75" customHeight="1">
      <c r="A736" s="1417"/>
      <c r="B736" s="1417"/>
      <c r="C736" s="1417"/>
      <c r="D736" s="1417"/>
      <c r="E736" s="1417"/>
      <c r="F736" s="1417"/>
      <c r="G736" s="1417"/>
      <c r="H736" s="1418"/>
      <c r="I736" s="1418"/>
      <c r="J736" s="1370"/>
      <c r="K736" s="1419"/>
      <c r="L736" s="1417"/>
      <c r="M736" s="1417"/>
      <c r="N736" s="1417"/>
      <c r="O736" s="1417"/>
      <c r="P736" s="1417"/>
      <c r="Q736" s="1417"/>
      <c r="R736" s="1417"/>
      <c r="S736" s="1417"/>
      <c r="T736" s="1417"/>
      <c r="U736" s="1417"/>
      <c r="V736" s="1417"/>
      <c r="W736" s="1417"/>
      <c r="X736" s="1417"/>
      <c r="Y736" s="1417"/>
      <c r="Z736" s="1417"/>
      <c r="AA736" s="1417"/>
      <c r="AB736" s="1417"/>
      <c r="AC736" s="1417"/>
      <c r="AD736" s="1417"/>
      <c r="AE736" s="1417"/>
      <c r="AF736" s="1417"/>
      <c r="AG736" s="1417"/>
    </row>
    <row r="737" spans="1:33" ht="12.75" customHeight="1">
      <c r="A737" s="1417"/>
      <c r="B737" s="1417"/>
      <c r="C737" s="1417"/>
      <c r="D737" s="1417"/>
      <c r="E737" s="1417"/>
      <c r="F737" s="1417"/>
      <c r="G737" s="1417"/>
      <c r="H737" s="1418"/>
      <c r="I737" s="1418"/>
      <c r="J737" s="1370"/>
      <c r="K737" s="1419"/>
      <c r="L737" s="1417"/>
      <c r="M737" s="1417"/>
      <c r="N737" s="1417"/>
      <c r="O737" s="1417"/>
      <c r="P737" s="1417"/>
      <c r="Q737" s="1417"/>
      <c r="R737" s="1417"/>
      <c r="S737" s="1417"/>
      <c r="T737" s="1417"/>
      <c r="U737" s="1417"/>
      <c r="V737" s="1417"/>
      <c r="W737" s="1417"/>
      <c r="X737" s="1417"/>
      <c r="Y737" s="1417"/>
      <c r="Z737" s="1417"/>
      <c r="AA737" s="1417"/>
      <c r="AB737" s="1417"/>
      <c r="AC737" s="1417"/>
      <c r="AD737" s="1417"/>
      <c r="AE737" s="1417"/>
      <c r="AF737" s="1417"/>
      <c r="AG737" s="1417"/>
    </row>
    <row r="738" spans="1:33" ht="12.75" customHeight="1">
      <c r="A738" s="1417"/>
      <c r="B738" s="1417"/>
      <c r="C738" s="1417"/>
      <c r="D738" s="1417"/>
      <c r="E738" s="1417"/>
      <c r="F738" s="1417"/>
      <c r="G738" s="1417"/>
      <c r="H738" s="1418"/>
      <c r="I738" s="1418"/>
      <c r="J738" s="1370"/>
      <c r="K738" s="1419"/>
      <c r="L738" s="1417"/>
      <c r="M738" s="1417"/>
      <c r="N738" s="1417"/>
      <c r="O738" s="1417"/>
      <c r="P738" s="1417"/>
      <c r="Q738" s="1417"/>
      <c r="R738" s="1417"/>
      <c r="S738" s="1417"/>
      <c r="T738" s="1417"/>
      <c r="U738" s="1417"/>
      <c r="V738" s="1417"/>
      <c r="W738" s="1417"/>
      <c r="X738" s="1417"/>
      <c r="Y738" s="1417"/>
      <c r="Z738" s="1417"/>
      <c r="AA738" s="1417"/>
      <c r="AB738" s="1417"/>
      <c r="AC738" s="1417"/>
      <c r="AD738" s="1417"/>
      <c r="AE738" s="1417"/>
      <c r="AF738" s="1417"/>
      <c r="AG738" s="1417"/>
    </row>
    <row r="739" spans="1:33" ht="12.75" customHeight="1">
      <c r="A739" s="1417"/>
      <c r="B739" s="1417"/>
      <c r="C739" s="1417"/>
      <c r="D739" s="1417"/>
      <c r="E739" s="1417"/>
      <c r="F739" s="1417"/>
      <c r="G739" s="1417"/>
      <c r="H739" s="1418"/>
      <c r="I739" s="1418"/>
      <c r="J739" s="1370"/>
      <c r="K739" s="1419"/>
      <c r="L739" s="1417"/>
      <c r="M739" s="1417"/>
      <c r="N739" s="1417"/>
      <c r="O739" s="1417"/>
      <c r="P739" s="1417"/>
      <c r="Q739" s="1417"/>
      <c r="R739" s="1417"/>
      <c r="S739" s="1417"/>
      <c r="T739" s="1417"/>
      <c r="U739" s="1417"/>
      <c r="V739" s="1417"/>
      <c r="W739" s="1417"/>
      <c r="X739" s="1417"/>
      <c r="Y739" s="1417"/>
      <c r="Z739" s="1417"/>
      <c r="AA739" s="1417"/>
      <c r="AB739" s="1417"/>
      <c r="AC739" s="1417"/>
      <c r="AD739" s="1417"/>
      <c r="AE739" s="1417"/>
      <c r="AF739" s="1417"/>
      <c r="AG739" s="1417"/>
    </row>
    <row r="740" spans="1:33" ht="12.75" customHeight="1">
      <c r="A740" s="1417"/>
      <c r="B740" s="1417"/>
      <c r="C740" s="1417"/>
      <c r="D740" s="1417"/>
      <c r="E740" s="1417"/>
      <c r="F740" s="1417"/>
      <c r="G740" s="1417"/>
      <c r="H740" s="1418"/>
      <c r="I740" s="1418"/>
      <c r="J740" s="1370"/>
      <c r="K740" s="1419"/>
      <c r="L740" s="1417"/>
      <c r="M740" s="1417"/>
      <c r="N740" s="1417"/>
      <c r="O740" s="1417"/>
      <c r="P740" s="1417"/>
      <c r="Q740" s="1417"/>
      <c r="R740" s="1417"/>
      <c r="S740" s="1417"/>
      <c r="T740" s="1417"/>
      <c r="U740" s="1417"/>
      <c r="V740" s="1417"/>
      <c r="W740" s="1417"/>
      <c r="X740" s="1417"/>
      <c r="Y740" s="1417"/>
      <c r="Z740" s="1417"/>
      <c r="AA740" s="1417"/>
      <c r="AB740" s="1417"/>
      <c r="AC740" s="1417"/>
      <c r="AD740" s="1417"/>
      <c r="AE740" s="1417"/>
      <c r="AF740" s="1417"/>
      <c r="AG740" s="1417"/>
    </row>
    <row r="741" spans="1:33" ht="12.75" customHeight="1">
      <c r="A741" s="1417"/>
      <c r="B741" s="1417"/>
      <c r="C741" s="1417"/>
      <c r="D741" s="1417"/>
      <c r="E741" s="1417"/>
      <c r="F741" s="1417"/>
      <c r="G741" s="1417"/>
      <c r="H741" s="1418"/>
      <c r="I741" s="1418"/>
      <c r="J741" s="1370"/>
      <c r="K741" s="1419"/>
      <c r="L741" s="1417"/>
      <c r="M741" s="1417"/>
      <c r="N741" s="1417"/>
      <c r="O741" s="1417"/>
      <c r="P741" s="1417"/>
      <c r="Q741" s="1417"/>
      <c r="R741" s="1417"/>
      <c r="S741" s="1417"/>
      <c r="T741" s="1417"/>
      <c r="U741" s="1417"/>
      <c r="V741" s="1417"/>
      <c r="W741" s="1417"/>
      <c r="X741" s="1417"/>
      <c r="Y741" s="1417"/>
      <c r="Z741" s="1417"/>
      <c r="AA741" s="1417"/>
      <c r="AB741" s="1417"/>
      <c r="AC741" s="1417"/>
      <c r="AD741" s="1417"/>
      <c r="AE741" s="1417"/>
      <c r="AF741" s="1417"/>
      <c r="AG741" s="1417"/>
    </row>
    <row r="742" spans="1:33" ht="12.75" customHeight="1">
      <c r="A742" s="1417"/>
      <c r="B742" s="1417"/>
      <c r="C742" s="1417"/>
      <c r="D742" s="1417"/>
      <c r="E742" s="1417"/>
      <c r="F742" s="1417"/>
      <c r="G742" s="1417"/>
      <c r="H742" s="1418"/>
      <c r="I742" s="1418"/>
      <c r="J742" s="1370"/>
      <c r="K742" s="1419"/>
      <c r="L742" s="1417"/>
      <c r="M742" s="1417"/>
      <c r="N742" s="1417"/>
      <c r="O742" s="1417"/>
      <c r="P742" s="1417"/>
      <c r="Q742" s="1417"/>
      <c r="R742" s="1417"/>
      <c r="S742" s="1417"/>
      <c r="T742" s="1417"/>
      <c r="U742" s="1417"/>
      <c r="V742" s="1417"/>
      <c r="W742" s="1417"/>
      <c r="X742" s="1417"/>
      <c r="Y742" s="1417"/>
      <c r="Z742" s="1417"/>
      <c r="AA742" s="1417"/>
      <c r="AB742" s="1417"/>
      <c r="AC742" s="1417"/>
      <c r="AD742" s="1417"/>
      <c r="AE742" s="1417"/>
      <c r="AF742" s="1417"/>
      <c r="AG742" s="1417"/>
    </row>
    <row r="743" spans="1:33" ht="12.75" customHeight="1">
      <c r="A743" s="1417"/>
      <c r="B743" s="1417"/>
      <c r="C743" s="1417"/>
      <c r="D743" s="1417"/>
      <c r="E743" s="1417"/>
      <c r="F743" s="1417"/>
      <c r="G743" s="1417"/>
      <c r="H743" s="1418"/>
      <c r="I743" s="1418"/>
      <c r="J743" s="1370"/>
      <c r="K743" s="1419"/>
      <c r="L743" s="1417"/>
      <c r="M743" s="1417"/>
      <c r="N743" s="1417"/>
      <c r="O743" s="1417"/>
      <c r="P743" s="1417"/>
      <c r="Q743" s="1417"/>
      <c r="R743" s="1417"/>
      <c r="S743" s="1417"/>
      <c r="T743" s="1417"/>
      <c r="U743" s="1417"/>
      <c r="V743" s="1417"/>
      <c r="W743" s="1417"/>
      <c r="X743" s="1417"/>
      <c r="Y743" s="1417"/>
      <c r="Z743" s="1417"/>
      <c r="AA743" s="1417"/>
      <c r="AB743" s="1417"/>
      <c r="AC743" s="1417"/>
      <c r="AD743" s="1417"/>
      <c r="AE743" s="1417"/>
      <c r="AF743" s="1417"/>
      <c r="AG743" s="1417"/>
    </row>
    <row r="744" spans="1:33" ht="12.75" customHeight="1">
      <c r="A744" s="1417"/>
      <c r="B744" s="1417"/>
      <c r="C744" s="1417"/>
      <c r="D744" s="1417"/>
      <c r="E744" s="1417"/>
      <c r="F744" s="1417"/>
      <c r="G744" s="1417"/>
      <c r="H744" s="1418"/>
      <c r="I744" s="1418"/>
      <c r="J744" s="1370"/>
      <c r="K744" s="1419"/>
      <c r="L744" s="1417"/>
      <c r="M744" s="1417"/>
      <c r="N744" s="1417"/>
      <c r="O744" s="1417"/>
      <c r="P744" s="1417"/>
      <c r="Q744" s="1417"/>
      <c r="R744" s="1417"/>
      <c r="S744" s="1417"/>
      <c r="T744" s="1417"/>
      <c r="U744" s="1417"/>
      <c r="V744" s="1417"/>
      <c r="W744" s="1417"/>
      <c r="X744" s="1417"/>
      <c r="Y744" s="1417"/>
      <c r="Z744" s="1417"/>
      <c r="AA744" s="1417"/>
      <c r="AB744" s="1417"/>
      <c r="AC744" s="1417"/>
      <c r="AD744" s="1417"/>
      <c r="AE744" s="1417"/>
      <c r="AF744" s="1417"/>
      <c r="AG744" s="1417"/>
    </row>
    <row r="745" spans="1:33" ht="12.75" customHeight="1">
      <c r="A745" s="1417"/>
      <c r="B745" s="1417"/>
      <c r="C745" s="1417"/>
      <c r="D745" s="1417"/>
      <c r="E745" s="1417"/>
      <c r="F745" s="1417"/>
      <c r="G745" s="1417"/>
      <c r="H745" s="1418"/>
      <c r="I745" s="1418"/>
      <c r="J745" s="1370"/>
      <c r="K745" s="1419"/>
      <c r="L745" s="1417"/>
      <c r="M745" s="1417"/>
      <c r="N745" s="1417"/>
      <c r="O745" s="1417"/>
      <c r="P745" s="1417"/>
      <c r="Q745" s="1417"/>
      <c r="R745" s="1417"/>
      <c r="S745" s="1417"/>
      <c r="T745" s="1417"/>
      <c r="U745" s="1417"/>
      <c r="V745" s="1417"/>
      <c r="W745" s="1417"/>
      <c r="X745" s="1417"/>
      <c r="Y745" s="1417"/>
      <c r="Z745" s="1417"/>
      <c r="AA745" s="1417"/>
      <c r="AB745" s="1417"/>
      <c r="AC745" s="1417"/>
      <c r="AD745" s="1417"/>
      <c r="AE745" s="1417"/>
      <c r="AF745" s="1417"/>
      <c r="AG745" s="1417"/>
    </row>
    <row r="746" spans="1:33" ht="12.75" customHeight="1">
      <c r="A746" s="1417"/>
      <c r="B746" s="1417"/>
      <c r="C746" s="1417"/>
      <c r="D746" s="1417"/>
      <c r="E746" s="1417"/>
      <c r="F746" s="1417"/>
      <c r="G746" s="1417"/>
      <c r="H746" s="1418"/>
      <c r="I746" s="1418"/>
      <c r="J746" s="1370"/>
      <c r="K746" s="1419"/>
      <c r="L746" s="1417"/>
      <c r="M746" s="1417"/>
      <c r="N746" s="1417"/>
      <c r="O746" s="1417"/>
      <c r="P746" s="1417"/>
      <c r="Q746" s="1417"/>
      <c r="R746" s="1417"/>
      <c r="S746" s="1417"/>
      <c r="T746" s="1417"/>
      <c r="U746" s="1417"/>
      <c r="V746" s="1417"/>
      <c r="W746" s="1417"/>
      <c r="X746" s="1417"/>
      <c r="Y746" s="1417"/>
      <c r="Z746" s="1417"/>
      <c r="AA746" s="1417"/>
      <c r="AB746" s="1417"/>
      <c r="AC746" s="1417"/>
      <c r="AD746" s="1417"/>
      <c r="AE746" s="1417"/>
      <c r="AF746" s="1417"/>
      <c r="AG746" s="1417"/>
    </row>
    <row r="747" spans="1:33" ht="12.75" customHeight="1">
      <c r="A747" s="1417"/>
      <c r="B747" s="1417"/>
      <c r="C747" s="1417"/>
      <c r="D747" s="1417"/>
      <c r="E747" s="1417"/>
      <c r="F747" s="1417"/>
      <c r="G747" s="1417"/>
      <c r="H747" s="1418"/>
      <c r="I747" s="1418"/>
      <c r="J747" s="1370"/>
      <c r="K747" s="1419"/>
      <c r="L747" s="1417"/>
      <c r="M747" s="1417"/>
      <c r="N747" s="1417"/>
      <c r="O747" s="1417"/>
      <c r="P747" s="1417"/>
      <c r="Q747" s="1417"/>
      <c r="R747" s="1417"/>
      <c r="S747" s="1417"/>
      <c r="T747" s="1417"/>
      <c r="U747" s="1417"/>
      <c r="V747" s="1417"/>
      <c r="W747" s="1417"/>
      <c r="X747" s="1417"/>
      <c r="Y747" s="1417"/>
      <c r="Z747" s="1417"/>
      <c r="AA747" s="1417"/>
      <c r="AB747" s="1417"/>
      <c r="AC747" s="1417"/>
      <c r="AD747" s="1417"/>
      <c r="AE747" s="1417"/>
      <c r="AF747" s="1417"/>
      <c r="AG747" s="1417"/>
    </row>
    <row r="748" spans="1:33" ht="12.75" customHeight="1">
      <c r="A748" s="1417"/>
      <c r="B748" s="1417"/>
      <c r="C748" s="1417"/>
      <c r="D748" s="1417"/>
      <c r="E748" s="1417"/>
      <c r="F748" s="1417"/>
      <c r="G748" s="1417"/>
      <c r="H748" s="1418"/>
      <c r="I748" s="1418"/>
      <c r="J748" s="1370"/>
      <c r="K748" s="1419"/>
      <c r="L748" s="1417"/>
      <c r="M748" s="1417"/>
      <c r="N748" s="1417"/>
      <c r="O748" s="1417"/>
      <c r="P748" s="1417"/>
      <c r="Q748" s="1417"/>
      <c r="R748" s="1417"/>
      <c r="S748" s="1417"/>
      <c r="T748" s="1417"/>
      <c r="U748" s="1417"/>
      <c r="V748" s="1417"/>
      <c r="W748" s="1417"/>
      <c r="X748" s="1417"/>
      <c r="Y748" s="1417"/>
      <c r="Z748" s="1417"/>
      <c r="AA748" s="1417"/>
      <c r="AB748" s="1417"/>
      <c r="AC748" s="1417"/>
      <c r="AD748" s="1417"/>
      <c r="AE748" s="1417"/>
      <c r="AF748" s="1417"/>
      <c r="AG748" s="1417"/>
    </row>
    <row r="749" spans="1:33" ht="12.75" customHeight="1">
      <c r="A749" s="1417"/>
      <c r="B749" s="1417"/>
      <c r="C749" s="1417"/>
      <c r="D749" s="1417"/>
      <c r="E749" s="1417"/>
      <c r="F749" s="1417"/>
      <c r="G749" s="1417"/>
      <c r="H749" s="1418"/>
      <c r="I749" s="1418"/>
      <c r="J749" s="1370"/>
      <c r="K749" s="1419"/>
      <c r="L749" s="1417"/>
      <c r="M749" s="1417"/>
      <c r="N749" s="1417"/>
      <c r="O749" s="1417"/>
      <c r="P749" s="1417"/>
      <c r="Q749" s="1417"/>
      <c r="R749" s="1417"/>
      <c r="S749" s="1417"/>
      <c r="T749" s="1417"/>
      <c r="U749" s="1417"/>
      <c r="V749" s="1417"/>
      <c r="W749" s="1417"/>
      <c r="X749" s="1417"/>
      <c r="Y749" s="1417"/>
      <c r="Z749" s="1417"/>
      <c r="AA749" s="1417"/>
      <c r="AB749" s="1417"/>
      <c r="AC749" s="1417"/>
      <c r="AD749" s="1417"/>
      <c r="AE749" s="1417"/>
      <c r="AF749" s="1417"/>
      <c r="AG749" s="1417"/>
    </row>
    <row r="750" spans="1:33" ht="12.75" customHeight="1">
      <c r="A750" s="1417"/>
      <c r="B750" s="1417"/>
      <c r="C750" s="1417"/>
      <c r="D750" s="1417"/>
      <c r="E750" s="1417"/>
      <c r="F750" s="1417"/>
      <c r="G750" s="1417"/>
      <c r="H750" s="1418"/>
      <c r="I750" s="1418"/>
      <c r="J750" s="1370"/>
      <c r="K750" s="1419"/>
      <c r="L750" s="1417"/>
      <c r="M750" s="1417"/>
      <c r="N750" s="1417"/>
      <c r="O750" s="1417"/>
      <c r="P750" s="1417"/>
      <c r="Q750" s="1417"/>
      <c r="R750" s="1417"/>
      <c r="S750" s="1417"/>
      <c r="T750" s="1417"/>
      <c r="U750" s="1417"/>
      <c r="V750" s="1417"/>
      <c r="W750" s="1417"/>
      <c r="X750" s="1417"/>
      <c r="Y750" s="1417"/>
      <c r="Z750" s="1417"/>
      <c r="AA750" s="1417"/>
      <c r="AB750" s="1417"/>
      <c r="AC750" s="1417"/>
      <c r="AD750" s="1417"/>
      <c r="AE750" s="1417"/>
      <c r="AF750" s="1417"/>
      <c r="AG750" s="1417"/>
    </row>
    <row r="751" spans="1:33" ht="12.75" customHeight="1">
      <c r="A751" s="1417"/>
      <c r="B751" s="1417"/>
      <c r="C751" s="1417"/>
      <c r="D751" s="1417"/>
      <c r="E751" s="1417"/>
      <c r="F751" s="1417"/>
      <c r="G751" s="1417"/>
      <c r="H751" s="1418"/>
      <c r="I751" s="1418"/>
      <c r="J751" s="1370"/>
      <c r="K751" s="1419"/>
      <c r="L751" s="1417"/>
      <c r="M751" s="1417"/>
      <c r="N751" s="1417"/>
      <c r="O751" s="1417"/>
      <c r="P751" s="1417"/>
      <c r="Q751" s="1417"/>
      <c r="R751" s="1417"/>
      <c r="S751" s="1417"/>
      <c r="T751" s="1417"/>
      <c r="U751" s="1417"/>
      <c r="V751" s="1417"/>
      <c r="W751" s="1417"/>
      <c r="X751" s="1417"/>
      <c r="Y751" s="1417"/>
      <c r="Z751" s="1417"/>
      <c r="AA751" s="1417"/>
      <c r="AB751" s="1417"/>
      <c r="AC751" s="1417"/>
      <c r="AD751" s="1417"/>
      <c r="AE751" s="1417"/>
      <c r="AF751" s="1417"/>
      <c r="AG751" s="1417"/>
    </row>
    <row r="752" spans="1:33" ht="12.75" customHeight="1">
      <c r="A752" s="1417"/>
      <c r="B752" s="1417"/>
      <c r="C752" s="1417"/>
      <c r="D752" s="1417"/>
      <c r="E752" s="1417"/>
      <c r="F752" s="1417"/>
      <c r="G752" s="1417"/>
      <c r="H752" s="1418"/>
      <c r="I752" s="1418"/>
      <c r="J752" s="1370"/>
      <c r="K752" s="1419"/>
      <c r="L752" s="1417"/>
      <c r="M752" s="1417"/>
      <c r="N752" s="1417"/>
      <c r="O752" s="1417"/>
      <c r="P752" s="1417"/>
      <c r="Q752" s="1417"/>
      <c r="R752" s="1417"/>
      <c r="S752" s="1417"/>
      <c r="T752" s="1417"/>
      <c r="U752" s="1417"/>
      <c r="V752" s="1417"/>
      <c r="W752" s="1417"/>
      <c r="X752" s="1417"/>
      <c r="Y752" s="1417"/>
      <c r="Z752" s="1417"/>
      <c r="AA752" s="1417"/>
      <c r="AB752" s="1417"/>
      <c r="AC752" s="1417"/>
      <c r="AD752" s="1417"/>
      <c r="AE752" s="1417"/>
      <c r="AF752" s="1417"/>
      <c r="AG752" s="1417"/>
    </row>
    <row r="753" spans="1:33" ht="12.75" customHeight="1">
      <c r="A753" s="1417"/>
      <c r="B753" s="1417"/>
      <c r="C753" s="1417"/>
      <c r="D753" s="1417"/>
      <c r="E753" s="1417"/>
      <c r="F753" s="1417"/>
      <c r="G753" s="1417"/>
      <c r="H753" s="1418"/>
      <c r="I753" s="1418"/>
      <c r="J753" s="1370"/>
      <c r="K753" s="1419"/>
      <c r="L753" s="1417"/>
      <c r="M753" s="1417"/>
      <c r="N753" s="1417"/>
      <c r="O753" s="1417"/>
      <c r="P753" s="1417"/>
      <c r="Q753" s="1417"/>
      <c r="R753" s="1417"/>
      <c r="S753" s="1417"/>
      <c r="T753" s="1417"/>
      <c r="U753" s="1417"/>
      <c r="V753" s="1417"/>
      <c r="W753" s="1417"/>
      <c r="X753" s="1417"/>
      <c r="Y753" s="1417"/>
      <c r="Z753" s="1417"/>
      <c r="AA753" s="1417"/>
      <c r="AB753" s="1417"/>
      <c r="AC753" s="1417"/>
      <c r="AD753" s="1417"/>
      <c r="AE753" s="1417"/>
      <c r="AF753" s="1417"/>
      <c r="AG753" s="1417"/>
    </row>
    <row r="754" spans="1:33" ht="12.75" customHeight="1">
      <c r="A754" s="1417"/>
      <c r="B754" s="1417"/>
      <c r="C754" s="1417"/>
      <c r="D754" s="1417"/>
      <c r="E754" s="1417"/>
      <c r="F754" s="1417"/>
      <c r="G754" s="1417"/>
      <c r="H754" s="1418"/>
      <c r="I754" s="1418"/>
      <c r="J754" s="1370"/>
      <c r="K754" s="1419"/>
      <c r="L754" s="1417"/>
      <c r="M754" s="1417"/>
      <c r="N754" s="1417"/>
      <c r="O754" s="1417"/>
      <c r="P754" s="1417"/>
      <c r="Q754" s="1417"/>
      <c r="R754" s="1417"/>
      <c r="S754" s="1417"/>
      <c r="T754" s="1417"/>
      <c r="U754" s="1417"/>
      <c r="V754" s="1417"/>
      <c r="W754" s="1417"/>
      <c r="X754" s="1417"/>
      <c r="Y754" s="1417"/>
      <c r="Z754" s="1417"/>
      <c r="AA754" s="1417"/>
      <c r="AB754" s="1417"/>
      <c r="AC754" s="1417"/>
      <c r="AD754" s="1417"/>
      <c r="AE754" s="1417"/>
      <c r="AF754" s="1417"/>
      <c r="AG754" s="1417"/>
    </row>
    <row r="755" spans="1:33" ht="12.75" customHeight="1">
      <c r="A755" s="1417"/>
      <c r="B755" s="1417"/>
      <c r="C755" s="1417"/>
      <c r="D755" s="1417"/>
      <c r="E755" s="1417"/>
      <c r="F755" s="1417"/>
      <c r="G755" s="1417"/>
      <c r="H755" s="1418"/>
      <c r="I755" s="1418"/>
      <c r="J755" s="1370"/>
      <c r="K755" s="1419"/>
      <c r="L755" s="1417"/>
      <c r="M755" s="1417"/>
      <c r="N755" s="1417"/>
      <c r="O755" s="1417"/>
      <c r="P755" s="1417"/>
      <c r="Q755" s="1417"/>
      <c r="R755" s="1417"/>
      <c r="S755" s="1417"/>
      <c r="T755" s="1417"/>
      <c r="U755" s="1417"/>
      <c r="V755" s="1417"/>
      <c r="W755" s="1417"/>
      <c r="X755" s="1417"/>
      <c r="Y755" s="1417"/>
      <c r="Z755" s="1417"/>
      <c r="AA755" s="1417"/>
      <c r="AB755" s="1417"/>
      <c r="AC755" s="1417"/>
      <c r="AD755" s="1417"/>
      <c r="AE755" s="1417"/>
      <c r="AF755" s="1417"/>
      <c r="AG755" s="1417"/>
    </row>
    <row r="756" spans="1:33" ht="12.75" customHeight="1">
      <c r="A756" s="1417"/>
      <c r="B756" s="1417"/>
      <c r="C756" s="1417"/>
      <c r="D756" s="1417"/>
      <c r="E756" s="1417"/>
      <c r="F756" s="1417"/>
      <c r="G756" s="1417"/>
      <c r="H756" s="1418"/>
      <c r="I756" s="1418"/>
      <c r="J756" s="1370"/>
      <c r="K756" s="1419"/>
      <c r="L756" s="1417"/>
      <c r="M756" s="1417"/>
      <c r="N756" s="1417"/>
      <c r="O756" s="1417"/>
      <c r="P756" s="1417"/>
      <c r="Q756" s="1417"/>
      <c r="R756" s="1417"/>
      <c r="S756" s="1417"/>
      <c r="T756" s="1417"/>
      <c r="U756" s="1417"/>
      <c r="V756" s="1417"/>
      <c r="W756" s="1417"/>
      <c r="X756" s="1417"/>
      <c r="Y756" s="1417"/>
      <c r="Z756" s="1417"/>
      <c r="AA756" s="1417"/>
      <c r="AB756" s="1417"/>
      <c r="AC756" s="1417"/>
      <c r="AD756" s="1417"/>
      <c r="AE756" s="1417"/>
      <c r="AF756" s="1417"/>
      <c r="AG756" s="1417"/>
    </row>
    <row r="757" spans="1:33" ht="12.75" customHeight="1">
      <c r="A757" s="1417"/>
      <c r="B757" s="1417"/>
      <c r="C757" s="1417"/>
      <c r="D757" s="1417"/>
      <c r="E757" s="1417"/>
      <c r="F757" s="1417"/>
      <c r="G757" s="1417"/>
      <c r="H757" s="1418"/>
      <c r="I757" s="1418"/>
      <c r="J757" s="1370"/>
      <c r="K757" s="1419"/>
      <c r="L757" s="1417"/>
      <c r="M757" s="1417"/>
      <c r="N757" s="1417"/>
      <c r="O757" s="1417"/>
      <c r="P757" s="1417"/>
      <c r="Q757" s="1417"/>
      <c r="R757" s="1417"/>
      <c r="S757" s="1417"/>
      <c r="T757" s="1417"/>
      <c r="U757" s="1417"/>
      <c r="V757" s="1417"/>
      <c r="W757" s="1417"/>
      <c r="X757" s="1417"/>
      <c r="Y757" s="1417"/>
      <c r="Z757" s="1417"/>
      <c r="AA757" s="1417"/>
      <c r="AB757" s="1417"/>
      <c r="AC757" s="1417"/>
      <c r="AD757" s="1417"/>
      <c r="AE757" s="1417"/>
      <c r="AF757" s="1417"/>
      <c r="AG757" s="1417"/>
    </row>
    <row r="758" spans="1:33" ht="12.75" customHeight="1">
      <c r="A758" s="1417"/>
      <c r="B758" s="1417"/>
      <c r="C758" s="1417"/>
      <c r="D758" s="1417"/>
      <c r="E758" s="1417"/>
      <c r="F758" s="1417"/>
      <c r="G758" s="1417"/>
      <c r="H758" s="1418"/>
      <c r="I758" s="1418"/>
      <c r="J758" s="1370"/>
      <c r="K758" s="1419"/>
      <c r="L758" s="1417"/>
      <c r="M758" s="1417"/>
      <c r="N758" s="1417"/>
      <c r="O758" s="1417"/>
      <c r="P758" s="1417"/>
      <c r="Q758" s="1417"/>
      <c r="R758" s="1417"/>
      <c r="S758" s="1417"/>
      <c r="T758" s="1417"/>
      <c r="U758" s="1417"/>
      <c r="V758" s="1417"/>
      <c r="W758" s="1417"/>
      <c r="X758" s="1417"/>
      <c r="Y758" s="1417"/>
      <c r="Z758" s="1417"/>
      <c r="AA758" s="1417"/>
      <c r="AB758" s="1417"/>
      <c r="AC758" s="1417"/>
      <c r="AD758" s="1417"/>
      <c r="AE758" s="1417"/>
      <c r="AF758" s="1417"/>
      <c r="AG758" s="1417"/>
    </row>
    <row r="759" spans="1:33" ht="12.75" customHeight="1">
      <c r="A759" s="1417"/>
      <c r="B759" s="1417"/>
      <c r="C759" s="1417"/>
      <c r="D759" s="1417"/>
      <c r="E759" s="1417"/>
      <c r="F759" s="1417"/>
      <c r="G759" s="1417"/>
      <c r="H759" s="1418"/>
      <c r="I759" s="1418"/>
      <c r="J759" s="1370"/>
      <c r="K759" s="1419"/>
      <c r="L759" s="1417"/>
      <c r="M759" s="1417"/>
      <c r="N759" s="1417"/>
      <c r="O759" s="1417"/>
      <c r="P759" s="1417"/>
      <c r="Q759" s="1417"/>
      <c r="R759" s="1417"/>
      <c r="S759" s="1417"/>
      <c r="T759" s="1417"/>
      <c r="U759" s="1417"/>
      <c r="V759" s="1417"/>
      <c r="W759" s="1417"/>
      <c r="X759" s="1417"/>
      <c r="Y759" s="1417"/>
      <c r="Z759" s="1417"/>
      <c r="AA759" s="1417"/>
      <c r="AB759" s="1417"/>
      <c r="AC759" s="1417"/>
      <c r="AD759" s="1417"/>
      <c r="AE759" s="1417"/>
      <c r="AF759" s="1417"/>
      <c r="AG759" s="1417"/>
    </row>
    <row r="760" spans="1:33" ht="12.75" customHeight="1">
      <c r="A760" s="1417"/>
      <c r="B760" s="1417"/>
      <c r="C760" s="1417"/>
      <c r="D760" s="1417"/>
      <c r="E760" s="1417"/>
      <c r="F760" s="1417"/>
      <c r="G760" s="1417"/>
      <c r="H760" s="1418"/>
      <c r="I760" s="1418"/>
      <c r="J760" s="1370"/>
      <c r="K760" s="1419"/>
      <c r="L760" s="1417"/>
      <c r="M760" s="1417"/>
      <c r="N760" s="1417"/>
      <c r="O760" s="1417"/>
      <c r="P760" s="1417"/>
      <c r="Q760" s="1417"/>
      <c r="R760" s="1417"/>
      <c r="S760" s="1417"/>
      <c r="T760" s="1417"/>
      <c r="U760" s="1417"/>
      <c r="V760" s="1417"/>
      <c r="W760" s="1417"/>
      <c r="X760" s="1417"/>
      <c r="Y760" s="1417"/>
      <c r="Z760" s="1417"/>
      <c r="AA760" s="1417"/>
      <c r="AB760" s="1417"/>
      <c r="AC760" s="1417"/>
      <c r="AD760" s="1417"/>
      <c r="AE760" s="1417"/>
      <c r="AF760" s="1417"/>
      <c r="AG760" s="1417"/>
    </row>
    <row r="761" spans="1:33" ht="12.75" customHeight="1">
      <c r="A761" s="1417"/>
      <c r="B761" s="1417"/>
      <c r="C761" s="1417"/>
      <c r="D761" s="1417"/>
      <c r="E761" s="1417"/>
      <c r="F761" s="1417"/>
      <c r="G761" s="1417"/>
      <c r="H761" s="1418"/>
      <c r="I761" s="1418"/>
      <c r="J761" s="1370"/>
      <c r="K761" s="1419"/>
      <c r="L761" s="1417"/>
      <c r="M761" s="1417"/>
      <c r="N761" s="1417"/>
      <c r="O761" s="1417"/>
      <c r="P761" s="1417"/>
      <c r="Q761" s="1417"/>
      <c r="R761" s="1417"/>
      <c r="S761" s="1417"/>
      <c r="T761" s="1417"/>
      <c r="U761" s="1417"/>
      <c r="V761" s="1417"/>
      <c r="W761" s="1417"/>
      <c r="X761" s="1417"/>
      <c r="Y761" s="1417"/>
      <c r="Z761" s="1417"/>
      <c r="AA761" s="1417"/>
      <c r="AB761" s="1417"/>
      <c r="AC761" s="1417"/>
      <c r="AD761" s="1417"/>
      <c r="AE761" s="1417"/>
      <c r="AF761" s="1417"/>
      <c r="AG761" s="1417"/>
    </row>
    <row r="762" spans="1:33" ht="12.75" customHeight="1">
      <c r="A762" s="1417"/>
      <c r="B762" s="1417"/>
      <c r="C762" s="1417"/>
      <c r="D762" s="1417"/>
      <c r="E762" s="1417"/>
      <c r="F762" s="1417"/>
      <c r="G762" s="1417"/>
      <c r="H762" s="1418"/>
      <c r="I762" s="1418"/>
      <c r="J762" s="1370"/>
      <c r="K762" s="1419"/>
      <c r="L762" s="1417"/>
      <c r="M762" s="1417"/>
      <c r="N762" s="1417"/>
      <c r="O762" s="1417"/>
      <c r="P762" s="1417"/>
      <c r="Q762" s="1417"/>
      <c r="R762" s="1417"/>
      <c r="S762" s="1417"/>
      <c r="T762" s="1417"/>
      <c r="U762" s="1417"/>
      <c r="V762" s="1417"/>
      <c r="W762" s="1417"/>
      <c r="X762" s="1417"/>
      <c r="Y762" s="1417"/>
      <c r="Z762" s="1417"/>
      <c r="AA762" s="1417"/>
      <c r="AB762" s="1417"/>
      <c r="AC762" s="1417"/>
      <c r="AD762" s="1417"/>
      <c r="AE762" s="1417"/>
      <c r="AF762" s="1417"/>
      <c r="AG762" s="1417"/>
    </row>
    <row r="763" spans="1:33" ht="12.75" customHeight="1">
      <c r="A763" s="1417"/>
      <c r="B763" s="1417"/>
      <c r="C763" s="1417"/>
      <c r="D763" s="1417"/>
      <c r="E763" s="1417"/>
      <c r="F763" s="1417"/>
      <c r="G763" s="1417"/>
      <c r="H763" s="1418"/>
      <c r="I763" s="1418"/>
      <c r="J763" s="1370"/>
      <c r="K763" s="1419"/>
      <c r="L763" s="1417"/>
      <c r="M763" s="1417"/>
      <c r="N763" s="1417"/>
      <c r="O763" s="1417"/>
      <c r="P763" s="1417"/>
      <c r="Q763" s="1417"/>
      <c r="R763" s="1417"/>
      <c r="S763" s="1417"/>
      <c r="T763" s="1417"/>
      <c r="U763" s="1417"/>
      <c r="V763" s="1417"/>
      <c r="W763" s="1417"/>
      <c r="X763" s="1417"/>
      <c r="Y763" s="1417"/>
      <c r="Z763" s="1417"/>
      <c r="AA763" s="1417"/>
      <c r="AB763" s="1417"/>
      <c r="AC763" s="1417"/>
      <c r="AD763" s="1417"/>
      <c r="AE763" s="1417"/>
      <c r="AF763" s="1417"/>
      <c r="AG763" s="1417"/>
    </row>
    <row r="764" spans="1:33" ht="12.75" customHeight="1">
      <c r="A764" s="1417"/>
      <c r="B764" s="1417"/>
      <c r="C764" s="1417"/>
      <c r="D764" s="1417"/>
      <c r="E764" s="1417"/>
      <c r="F764" s="1417"/>
      <c r="G764" s="1417"/>
      <c r="H764" s="1418"/>
      <c r="I764" s="1418"/>
      <c r="J764" s="1370"/>
      <c r="K764" s="1419"/>
      <c r="L764" s="1417"/>
      <c r="M764" s="1417"/>
      <c r="N764" s="1417"/>
      <c r="O764" s="1417"/>
      <c r="P764" s="1417"/>
      <c r="Q764" s="1417"/>
      <c r="R764" s="1417"/>
      <c r="S764" s="1417"/>
      <c r="T764" s="1417"/>
      <c r="U764" s="1417"/>
      <c r="V764" s="1417"/>
      <c r="W764" s="1417"/>
      <c r="X764" s="1417"/>
      <c r="Y764" s="1417"/>
      <c r="Z764" s="1417"/>
      <c r="AA764" s="1417"/>
      <c r="AB764" s="1417"/>
      <c r="AC764" s="1417"/>
      <c r="AD764" s="1417"/>
      <c r="AE764" s="1417"/>
      <c r="AF764" s="1417"/>
      <c r="AG764" s="1417"/>
    </row>
    <row r="765" spans="1:33" ht="12.75" customHeight="1">
      <c r="A765" s="1417"/>
      <c r="B765" s="1417"/>
      <c r="C765" s="1417"/>
      <c r="D765" s="1417"/>
      <c r="E765" s="1417"/>
      <c r="F765" s="1417"/>
      <c r="G765" s="1417"/>
      <c r="H765" s="1418"/>
      <c r="I765" s="1418"/>
      <c r="J765" s="1370"/>
      <c r="K765" s="1419"/>
      <c r="L765" s="1417"/>
      <c r="M765" s="1417"/>
      <c r="N765" s="1417"/>
      <c r="O765" s="1417"/>
      <c r="P765" s="1417"/>
      <c r="Q765" s="1417"/>
      <c r="R765" s="1417"/>
      <c r="S765" s="1417"/>
      <c r="T765" s="1417"/>
      <c r="U765" s="1417"/>
      <c r="V765" s="1417"/>
      <c r="W765" s="1417"/>
      <c r="X765" s="1417"/>
      <c r="Y765" s="1417"/>
      <c r="Z765" s="1417"/>
      <c r="AA765" s="1417"/>
      <c r="AB765" s="1417"/>
      <c r="AC765" s="1417"/>
      <c r="AD765" s="1417"/>
      <c r="AE765" s="1417"/>
      <c r="AF765" s="1417"/>
      <c r="AG765" s="1417"/>
    </row>
    <row r="766" spans="1:33" ht="12.75" customHeight="1">
      <c r="A766" s="1417"/>
      <c r="B766" s="1417"/>
      <c r="C766" s="1417"/>
      <c r="D766" s="1417"/>
      <c r="E766" s="1417"/>
      <c r="F766" s="1417"/>
      <c r="G766" s="1417"/>
      <c r="H766" s="1418"/>
      <c r="I766" s="1418"/>
      <c r="J766" s="1370"/>
      <c r="K766" s="1419"/>
      <c r="L766" s="1417"/>
      <c r="M766" s="1417"/>
      <c r="N766" s="1417"/>
      <c r="O766" s="1417"/>
      <c r="P766" s="1417"/>
      <c r="Q766" s="1417"/>
      <c r="R766" s="1417"/>
      <c r="S766" s="1417"/>
      <c r="T766" s="1417"/>
      <c r="U766" s="1417"/>
      <c r="V766" s="1417"/>
      <c r="W766" s="1417"/>
      <c r="X766" s="1417"/>
      <c r="Y766" s="1417"/>
      <c r="Z766" s="1417"/>
      <c r="AA766" s="1417"/>
      <c r="AB766" s="1417"/>
      <c r="AC766" s="1417"/>
      <c r="AD766" s="1417"/>
      <c r="AE766" s="1417"/>
      <c r="AF766" s="1417"/>
      <c r="AG766" s="1417"/>
    </row>
    <row r="767" spans="1:33" ht="12.75" customHeight="1">
      <c r="A767" s="1417"/>
      <c r="B767" s="1417"/>
      <c r="C767" s="1417"/>
      <c r="D767" s="1417"/>
      <c r="E767" s="1417"/>
      <c r="F767" s="1417"/>
      <c r="G767" s="1417"/>
      <c r="H767" s="1418"/>
      <c r="I767" s="1418"/>
      <c r="J767" s="1370"/>
      <c r="K767" s="1419"/>
      <c r="L767" s="1417"/>
      <c r="M767" s="1417"/>
      <c r="N767" s="1417"/>
      <c r="O767" s="1417"/>
      <c r="P767" s="1417"/>
      <c r="Q767" s="1417"/>
      <c r="R767" s="1417"/>
      <c r="S767" s="1417"/>
      <c r="T767" s="1417"/>
      <c r="U767" s="1417"/>
      <c r="V767" s="1417"/>
      <c r="W767" s="1417"/>
      <c r="X767" s="1417"/>
      <c r="Y767" s="1417"/>
      <c r="Z767" s="1417"/>
      <c r="AA767" s="1417"/>
      <c r="AB767" s="1417"/>
      <c r="AC767" s="1417"/>
      <c r="AD767" s="1417"/>
      <c r="AE767" s="1417"/>
      <c r="AF767" s="1417"/>
      <c r="AG767" s="1417"/>
    </row>
    <row r="768" spans="1:33" ht="12.75" customHeight="1">
      <c r="A768" s="1417"/>
      <c r="B768" s="1417"/>
      <c r="C768" s="1417"/>
      <c r="D768" s="1417"/>
      <c r="E768" s="1417"/>
      <c r="F768" s="1417"/>
      <c r="G768" s="1417"/>
      <c r="H768" s="1418"/>
      <c r="I768" s="1418"/>
      <c r="J768" s="1370"/>
      <c r="K768" s="1419"/>
      <c r="L768" s="1417"/>
      <c r="M768" s="1417"/>
      <c r="N768" s="1417"/>
      <c r="O768" s="1417"/>
      <c r="P768" s="1417"/>
      <c r="Q768" s="1417"/>
      <c r="R768" s="1417"/>
      <c r="S768" s="1417"/>
      <c r="T768" s="1417"/>
      <c r="U768" s="1417"/>
      <c r="V768" s="1417"/>
      <c r="W768" s="1417"/>
      <c r="X768" s="1417"/>
      <c r="Y768" s="1417"/>
      <c r="Z768" s="1417"/>
      <c r="AA768" s="1417"/>
      <c r="AB768" s="1417"/>
      <c r="AC768" s="1417"/>
      <c r="AD768" s="1417"/>
      <c r="AE768" s="1417"/>
      <c r="AF768" s="1417"/>
      <c r="AG768" s="1417"/>
    </row>
    <row r="769" spans="1:33" ht="12.75" customHeight="1">
      <c r="A769" s="1417"/>
      <c r="B769" s="1417"/>
      <c r="C769" s="1417"/>
      <c r="D769" s="1417"/>
      <c r="E769" s="1417"/>
      <c r="F769" s="1417"/>
      <c r="G769" s="1417"/>
      <c r="H769" s="1418"/>
      <c r="I769" s="1418"/>
      <c r="J769" s="1370"/>
      <c r="K769" s="1419"/>
      <c r="L769" s="1417"/>
      <c r="M769" s="1417"/>
      <c r="N769" s="1417"/>
      <c r="O769" s="1417"/>
      <c r="P769" s="1417"/>
      <c r="Q769" s="1417"/>
      <c r="R769" s="1417"/>
      <c r="S769" s="1417"/>
      <c r="T769" s="1417"/>
      <c r="U769" s="1417"/>
      <c r="V769" s="1417"/>
      <c r="W769" s="1417"/>
      <c r="X769" s="1417"/>
      <c r="Y769" s="1417"/>
      <c r="Z769" s="1417"/>
      <c r="AA769" s="1417"/>
      <c r="AB769" s="1417"/>
      <c r="AC769" s="1417"/>
      <c r="AD769" s="1417"/>
      <c r="AE769" s="1417"/>
      <c r="AF769" s="1417"/>
      <c r="AG769" s="1417"/>
    </row>
    <row r="770" spans="1:33" ht="12.75" customHeight="1">
      <c r="A770" s="1417"/>
      <c r="B770" s="1417"/>
      <c r="C770" s="1417"/>
      <c r="D770" s="1417"/>
      <c r="E770" s="1417"/>
      <c r="F770" s="1417"/>
      <c r="G770" s="1417"/>
      <c r="H770" s="1418"/>
      <c r="I770" s="1418"/>
      <c r="J770" s="1370"/>
      <c r="K770" s="1419"/>
      <c r="L770" s="1417"/>
      <c r="M770" s="1417"/>
      <c r="N770" s="1417"/>
      <c r="O770" s="1417"/>
      <c r="P770" s="1417"/>
      <c r="Q770" s="1417"/>
      <c r="R770" s="1417"/>
      <c r="S770" s="1417"/>
      <c r="T770" s="1417"/>
      <c r="U770" s="1417"/>
      <c r="V770" s="1417"/>
      <c r="W770" s="1417"/>
      <c r="X770" s="1417"/>
      <c r="Y770" s="1417"/>
      <c r="Z770" s="1417"/>
      <c r="AA770" s="1417"/>
      <c r="AB770" s="1417"/>
      <c r="AC770" s="1417"/>
      <c r="AD770" s="1417"/>
      <c r="AE770" s="1417"/>
      <c r="AF770" s="1417"/>
      <c r="AG770" s="1417"/>
    </row>
    <row r="771" spans="1:33" ht="12.75" customHeight="1">
      <c r="A771" s="1417"/>
      <c r="B771" s="1417"/>
      <c r="C771" s="1417"/>
      <c r="D771" s="1417"/>
      <c r="E771" s="1417"/>
      <c r="F771" s="1417"/>
      <c r="G771" s="1417"/>
      <c r="H771" s="1418"/>
      <c r="I771" s="1418"/>
      <c r="J771" s="1370"/>
      <c r="K771" s="1419"/>
      <c r="L771" s="1417"/>
      <c r="M771" s="1417"/>
      <c r="N771" s="1417"/>
      <c r="O771" s="1417"/>
      <c r="P771" s="1417"/>
      <c r="Q771" s="1417"/>
      <c r="R771" s="1417"/>
      <c r="S771" s="1417"/>
      <c r="T771" s="1417"/>
      <c r="U771" s="1417"/>
      <c r="V771" s="1417"/>
      <c r="W771" s="1417"/>
      <c r="X771" s="1417"/>
      <c r="Y771" s="1417"/>
      <c r="Z771" s="1417"/>
      <c r="AA771" s="1417"/>
      <c r="AB771" s="1417"/>
      <c r="AC771" s="1417"/>
      <c r="AD771" s="1417"/>
      <c r="AE771" s="1417"/>
      <c r="AF771" s="1417"/>
      <c r="AG771" s="1417"/>
    </row>
    <row r="772" spans="1:33" ht="12.75" customHeight="1">
      <c r="A772" s="1417"/>
      <c r="B772" s="1417"/>
      <c r="C772" s="1417"/>
      <c r="D772" s="1417"/>
      <c r="E772" s="1417"/>
      <c r="F772" s="1417"/>
      <c r="G772" s="1417"/>
      <c r="H772" s="1418"/>
      <c r="I772" s="1418"/>
      <c r="J772" s="1370"/>
      <c r="K772" s="1419"/>
      <c r="L772" s="1417"/>
      <c r="M772" s="1417"/>
      <c r="N772" s="1417"/>
      <c r="O772" s="1417"/>
      <c r="P772" s="1417"/>
      <c r="Q772" s="1417"/>
      <c r="R772" s="1417"/>
      <c r="S772" s="1417"/>
      <c r="T772" s="1417"/>
      <c r="U772" s="1417"/>
      <c r="V772" s="1417"/>
      <c r="W772" s="1417"/>
      <c r="X772" s="1417"/>
      <c r="Y772" s="1417"/>
      <c r="Z772" s="1417"/>
      <c r="AA772" s="1417"/>
      <c r="AB772" s="1417"/>
      <c r="AC772" s="1417"/>
      <c r="AD772" s="1417"/>
      <c r="AE772" s="1417"/>
      <c r="AF772" s="1417"/>
      <c r="AG772" s="1417"/>
    </row>
    <row r="773" spans="1:33" ht="12.75" customHeight="1">
      <c r="A773" s="1417"/>
      <c r="B773" s="1417"/>
      <c r="C773" s="1417"/>
      <c r="D773" s="1417"/>
      <c r="E773" s="1417"/>
      <c r="F773" s="1417"/>
      <c r="G773" s="1417"/>
      <c r="H773" s="1418"/>
      <c r="I773" s="1418"/>
      <c r="J773" s="1370"/>
      <c r="K773" s="1419"/>
      <c r="L773" s="1417"/>
      <c r="M773" s="1417"/>
      <c r="N773" s="1417"/>
      <c r="O773" s="1417"/>
      <c r="P773" s="1417"/>
      <c r="Q773" s="1417"/>
      <c r="R773" s="1417"/>
      <c r="S773" s="1417"/>
      <c r="T773" s="1417"/>
      <c r="U773" s="1417"/>
      <c r="V773" s="1417"/>
      <c r="W773" s="1417"/>
      <c r="X773" s="1417"/>
      <c r="Y773" s="1417"/>
      <c r="Z773" s="1417"/>
      <c r="AA773" s="1417"/>
      <c r="AB773" s="1417"/>
      <c r="AC773" s="1417"/>
      <c r="AD773" s="1417"/>
      <c r="AE773" s="1417"/>
      <c r="AF773" s="1417"/>
      <c r="AG773" s="1417"/>
    </row>
    <row r="774" spans="1:33" ht="12.75" customHeight="1">
      <c r="A774" s="1417"/>
      <c r="B774" s="1417"/>
      <c r="C774" s="1417"/>
      <c r="D774" s="1417"/>
      <c r="E774" s="1417"/>
      <c r="F774" s="1417"/>
      <c r="G774" s="1417"/>
      <c r="H774" s="1418"/>
      <c r="I774" s="1418"/>
      <c r="J774" s="1370"/>
      <c r="K774" s="1419"/>
      <c r="L774" s="1417"/>
      <c r="M774" s="1417"/>
      <c r="N774" s="1417"/>
      <c r="O774" s="1417"/>
      <c r="P774" s="1417"/>
      <c r="Q774" s="1417"/>
      <c r="R774" s="1417"/>
      <c r="S774" s="1417"/>
      <c r="T774" s="1417"/>
      <c r="U774" s="1417"/>
      <c r="V774" s="1417"/>
      <c r="W774" s="1417"/>
      <c r="X774" s="1417"/>
      <c r="Y774" s="1417"/>
      <c r="Z774" s="1417"/>
      <c r="AA774" s="1417"/>
      <c r="AB774" s="1417"/>
      <c r="AC774" s="1417"/>
      <c r="AD774" s="1417"/>
      <c r="AE774" s="1417"/>
      <c r="AF774" s="1417"/>
      <c r="AG774" s="1417"/>
    </row>
    <row r="775" spans="1:33" ht="12.75" customHeight="1">
      <c r="A775" s="1417"/>
      <c r="B775" s="1417"/>
      <c r="C775" s="1417"/>
      <c r="D775" s="1417"/>
      <c r="E775" s="1417"/>
      <c r="F775" s="1417"/>
      <c r="G775" s="1417"/>
      <c r="H775" s="1418"/>
      <c r="I775" s="1418"/>
      <c r="J775" s="1370"/>
      <c r="K775" s="1419"/>
      <c r="L775" s="1417"/>
      <c r="M775" s="1417"/>
      <c r="N775" s="1417"/>
      <c r="O775" s="1417"/>
      <c r="P775" s="1417"/>
      <c r="Q775" s="1417"/>
      <c r="R775" s="1417"/>
      <c r="S775" s="1417"/>
      <c r="T775" s="1417"/>
      <c r="U775" s="1417"/>
      <c r="V775" s="1417"/>
      <c r="W775" s="1417"/>
      <c r="X775" s="1417"/>
      <c r="Y775" s="1417"/>
      <c r="Z775" s="1417"/>
      <c r="AA775" s="1417"/>
      <c r="AB775" s="1417"/>
      <c r="AC775" s="1417"/>
      <c r="AD775" s="1417"/>
      <c r="AE775" s="1417"/>
      <c r="AF775" s="1417"/>
      <c r="AG775" s="1417"/>
    </row>
    <row r="776" spans="1:33" ht="12.75" customHeight="1">
      <c r="A776" s="1417"/>
      <c r="B776" s="1417"/>
      <c r="C776" s="1417"/>
      <c r="D776" s="1417"/>
      <c r="E776" s="1417"/>
      <c r="F776" s="1417"/>
      <c r="G776" s="1417"/>
      <c r="H776" s="1418"/>
      <c r="I776" s="1418"/>
      <c r="J776" s="1370"/>
      <c r="K776" s="1419"/>
      <c r="L776" s="1417"/>
      <c r="M776" s="1417"/>
      <c r="N776" s="1417"/>
      <c r="O776" s="1417"/>
      <c r="P776" s="1417"/>
      <c r="Q776" s="1417"/>
      <c r="R776" s="1417"/>
      <c r="S776" s="1417"/>
      <c r="T776" s="1417"/>
      <c r="U776" s="1417"/>
      <c r="V776" s="1417"/>
      <c r="W776" s="1417"/>
      <c r="X776" s="1417"/>
      <c r="Y776" s="1417"/>
      <c r="Z776" s="1417"/>
      <c r="AA776" s="1417"/>
      <c r="AB776" s="1417"/>
      <c r="AC776" s="1417"/>
      <c r="AD776" s="1417"/>
      <c r="AE776" s="1417"/>
      <c r="AF776" s="1417"/>
      <c r="AG776" s="1417"/>
    </row>
    <row r="777" spans="1:33" ht="12.75" customHeight="1">
      <c r="A777" s="1417"/>
      <c r="B777" s="1417"/>
      <c r="C777" s="1417"/>
      <c r="D777" s="1417"/>
      <c r="E777" s="1417"/>
      <c r="F777" s="1417"/>
      <c r="G777" s="1417"/>
      <c r="H777" s="1418"/>
      <c r="I777" s="1418"/>
      <c r="J777" s="1370"/>
      <c r="K777" s="1419"/>
      <c r="L777" s="1417"/>
      <c r="M777" s="1417"/>
      <c r="N777" s="1417"/>
      <c r="O777" s="1417"/>
      <c r="P777" s="1417"/>
      <c r="Q777" s="1417"/>
      <c r="R777" s="1417"/>
      <c r="S777" s="1417"/>
      <c r="T777" s="1417"/>
      <c r="U777" s="1417"/>
      <c r="V777" s="1417"/>
      <c r="W777" s="1417"/>
      <c r="X777" s="1417"/>
      <c r="Y777" s="1417"/>
      <c r="Z777" s="1417"/>
      <c r="AA777" s="1417"/>
      <c r="AB777" s="1417"/>
      <c r="AC777" s="1417"/>
      <c r="AD777" s="1417"/>
      <c r="AE777" s="1417"/>
      <c r="AF777" s="1417"/>
      <c r="AG777" s="1417"/>
    </row>
    <row r="778" spans="1:33" ht="12.75" customHeight="1">
      <c r="A778" s="1417"/>
      <c r="B778" s="1417"/>
      <c r="C778" s="1417"/>
      <c r="D778" s="1417"/>
      <c r="E778" s="1417"/>
      <c r="F778" s="1417"/>
      <c r="G778" s="1417"/>
      <c r="H778" s="1418"/>
      <c r="I778" s="1418"/>
      <c r="J778" s="1370"/>
      <c r="K778" s="1419"/>
      <c r="L778" s="1417"/>
      <c r="M778" s="1417"/>
      <c r="N778" s="1417"/>
      <c r="O778" s="1417"/>
      <c r="P778" s="1417"/>
      <c r="Q778" s="1417"/>
      <c r="R778" s="1417"/>
      <c r="S778" s="1417"/>
      <c r="T778" s="1417"/>
      <c r="U778" s="1417"/>
      <c r="V778" s="1417"/>
      <c r="W778" s="1417"/>
      <c r="X778" s="1417"/>
      <c r="Y778" s="1417"/>
      <c r="Z778" s="1417"/>
      <c r="AA778" s="1417"/>
      <c r="AB778" s="1417"/>
      <c r="AC778" s="1417"/>
      <c r="AD778" s="1417"/>
      <c r="AE778" s="1417"/>
      <c r="AF778" s="1417"/>
      <c r="AG778" s="1417"/>
    </row>
    <row r="779" spans="1:33" ht="12.75" customHeight="1">
      <c r="A779" s="1417"/>
      <c r="B779" s="1417"/>
      <c r="C779" s="1417"/>
      <c r="D779" s="1417"/>
      <c r="E779" s="1417"/>
      <c r="F779" s="1417"/>
      <c r="G779" s="1417"/>
      <c r="H779" s="1418"/>
      <c r="I779" s="1418"/>
      <c r="J779" s="1370"/>
      <c r="K779" s="1419"/>
      <c r="L779" s="1417"/>
      <c r="M779" s="1417"/>
      <c r="N779" s="1417"/>
      <c r="O779" s="1417"/>
      <c r="P779" s="1417"/>
      <c r="Q779" s="1417"/>
      <c r="R779" s="1417"/>
      <c r="S779" s="1417"/>
      <c r="T779" s="1417"/>
      <c r="U779" s="1417"/>
      <c r="V779" s="1417"/>
      <c r="W779" s="1417"/>
      <c r="X779" s="1417"/>
      <c r="Y779" s="1417"/>
      <c r="Z779" s="1417"/>
      <c r="AA779" s="1417"/>
      <c r="AB779" s="1417"/>
      <c r="AC779" s="1417"/>
      <c r="AD779" s="1417"/>
      <c r="AE779" s="1417"/>
      <c r="AF779" s="1417"/>
      <c r="AG779" s="1417"/>
    </row>
    <row r="780" spans="1:33" ht="12.75" customHeight="1">
      <c r="A780" s="1417"/>
      <c r="B780" s="1417"/>
      <c r="C780" s="1417"/>
      <c r="D780" s="1417"/>
      <c r="E780" s="1417"/>
      <c r="F780" s="1417"/>
      <c r="G780" s="1417"/>
      <c r="H780" s="1418"/>
      <c r="I780" s="1418"/>
      <c r="J780" s="1370"/>
      <c r="K780" s="1419"/>
      <c r="L780" s="1417"/>
      <c r="M780" s="1417"/>
      <c r="N780" s="1417"/>
      <c r="O780" s="1417"/>
      <c r="P780" s="1417"/>
      <c r="Q780" s="1417"/>
      <c r="R780" s="1417"/>
      <c r="S780" s="1417"/>
      <c r="T780" s="1417"/>
      <c r="U780" s="1417"/>
      <c r="V780" s="1417"/>
      <c r="W780" s="1417"/>
      <c r="X780" s="1417"/>
      <c r="Y780" s="1417"/>
      <c r="Z780" s="1417"/>
      <c r="AA780" s="1417"/>
      <c r="AB780" s="1417"/>
      <c r="AC780" s="1417"/>
      <c r="AD780" s="1417"/>
      <c r="AE780" s="1417"/>
      <c r="AF780" s="1417"/>
      <c r="AG780" s="1417"/>
    </row>
    <row r="781" spans="1:33" ht="12.75" customHeight="1">
      <c r="A781" s="1417"/>
      <c r="B781" s="1417"/>
      <c r="C781" s="1417"/>
      <c r="D781" s="1417"/>
      <c r="E781" s="1417"/>
      <c r="F781" s="1417"/>
      <c r="G781" s="1417"/>
      <c r="H781" s="1418"/>
      <c r="I781" s="1418"/>
      <c r="J781" s="1370"/>
      <c r="K781" s="1419"/>
      <c r="L781" s="1417"/>
      <c r="M781" s="1417"/>
      <c r="N781" s="1417"/>
      <c r="O781" s="1417"/>
      <c r="P781" s="1417"/>
      <c r="Q781" s="1417"/>
      <c r="R781" s="1417"/>
      <c r="S781" s="1417"/>
      <c r="T781" s="1417"/>
      <c r="U781" s="1417"/>
      <c r="V781" s="1417"/>
      <c r="W781" s="1417"/>
      <c r="X781" s="1417"/>
      <c r="Y781" s="1417"/>
      <c r="Z781" s="1417"/>
      <c r="AA781" s="1417"/>
      <c r="AB781" s="1417"/>
      <c r="AC781" s="1417"/>
      <c r="AD781" s="1417"/>
      <c r="AE781" s="1417"/>
      <c r="AF781" s="1417"/>
      <c r="AG781" s="1417"/>
    </row>
    <row r="782" spans="1:33" ht="12.75" customHeight="1">
      <c r="A782" s="1417"/>
      <c r="B782" s="1417"/>
      <c r="C782" s="1417"/>
      <c r="D782" s="1417"/>
      <c r="E782" s="1417"/>
      <c r="F782" s="1417"/>
      <c r="G782" s="1417"/>
      <c r="H782" s="1418"/>
      <c r="I782" s="1418"/>
      <c r="J782" s="1370"/>
      <c r="K782" s="1419"/>
      <c r="L782" s="1417"/>
      <c r="M782" s="1417"/>
      <c r="N782" s="1417"/>
      <c r="O782" s="1417"/>
      <c r="P782" s="1417"/>
      <c r="Q782" s="1417"/>
      <c r="R782" s="1417"/>
      <c r="S782" s="1417"/>
      <c r="T782" s="1417"/>
      <c r="U782" s="1417"/>
      <c r="V782" s="1417"/>
      <c r="W782" s="1417"/>
      <c r="X782" s="1417"/>
      <c r="Y782" s="1417"/>
      <c r="Z782" s="1417"/>
      <c r="AA782" s="1417"/>
      <c r="AB782" s="1417"/>
      <c r="AC782" s="1417"/>
      <c r="AD782" s="1417"/>
      <c r="AE782" s="1417"/>
      <c r="AF782" s="1417"/>
      <c r="AG782" s="1417"/>
    </row>
    <row r="783" spans="1:33" ht="12.75" customHeight="1">
      <c r="A783" s="1417"/>
      <c r="B783" s="1417"/>
      <c r="C783" s="1417"/>
      <c r="D783" s="1417"/>
      <c r="E783" s="1417"/>
      <c r="F783" s="1417"/>
      <c r="G783" s="1417"/>
      <c r="H783" s="1418"/>
      <c r="I783" s="1418"/>
      <c r="J783" s="1370"/>
      <c r="K783" s="1419"/>
      <c r="L783" s="1417"/>
      <c r="M783" s="1417"/>
      <c r="N783" s="1417"/>
      <c r="O783" s="1417"/>
      <c r="P783" s="1417"/>
      <c r="Q783" s="1417"/>
      <c r="R783" s="1417"/>
      <c r="S783" s="1417"/>
      <c r="T783" s="1417"/>
      <c r="U783" s="1417"/>
      <c r="V783" s="1417"/>
      <c r="W783" s="1417"/>
      <c r="X783" s="1417"/>
      <c r="Y783" s="1417"/>
      <c r="Z783" s="1417"/>
      <c r="AA783" s="1417"/>
      <c r="AB783" s="1417"/>
      <c r="AC783" s="1417"/>
      <c r="AD783" s="1417"/>
      <c r="AE783" s="1417"/>
      <c r="AF783" s="1417"/>
      <c r="AG783" s="1417"/>
    </row>
    <row r="784" spans="1:33" ht="12.75" customHeight="1">
      <c r="A784" s="1417"/>
      <c r="B784" s="1417"/>
      <c r="C784" s="1417"/>
      <c r="D784" s="1417"/>
      <c r="E784" s="1417"/>
      <c r="F784" s="1417"/>
      <c r="G784" s="1417"/>
      <c r="H784" s="1418"/>
      <c r="I784" s="1418"/>
      <c r="J784" s="1370"/>
      <c r="K784" s="1419"/>
      <c r="L784" s="1417"/>
      <c r="M784" s="1417"/>
      <c r="N784" s="1417"/>
      <c r="O784" s="1417"/>
      <c r="P784" s="1417"/>
      <c r="Q784" s="1417"/>
      <c r="R784" s="1417"/>
      <c r="S784" s="1417"/>
      <c r="T784" s="1417"/>
      <c r="U784" s="1417"/>
      <c r="V784" s="1417"/>
      <c r="W784" s="1417"/>
      <c r="X784" s="1417"/>
      <c r="Y784" s="1417"/>
      <c r="Z784" s="1417"/>
      <c r="AA784" s="1417"/>
      <c r="AB784" s="1417"/>
      <c r="AC784" s="1417"/>
      <c r="AD784" s="1417"/>
      <c r="AE784" s="1417"/>
      <c r="AF784" s="1417"/>
      <c r="AG784" s="1417"/>
    </row>
    <row r="785" spans="1:33" ht="12.75" customHeight="1">
      <c r="A785" s="1417"/>
      <c r="B785" s="1417"/>
      <c r="C785" s="1417"/>
      <c r="D785" s="1417"/>
      <c r="E785" s="1417"/>
      <c r="F785" s="1417"/>
      <c r="G785" s="1417"/>
      <c r="H785" s="1418"/>
      <c r="I785" s="1418"/>
      <c r="J785" s="1370"/>
      <c r="K785" s="1419"/>
      <c r="L785" s="1417"/>
      <c r="M785" s="1417"/>
      <c r="N785" s="1417"/>
      <c r="O785" s="1417"/>
      <c r="P785" s="1417"/>
      <c r="Q785" s="1417"/>
      <c r="R785" s="1417"/>
      <c r="S785" s="1417"/>
      <c r="T785" s="1417"/>
      <c r="U785" s="1417"/>
      <c r="V785" s="1417"/>
      <c r="W785" s="1417"/>
      <c r="X785" s="1417"/>
      <c r="Y785" s="1417"/>
      <c r="Z785" s="1417"/>
      <c r="AA785" s="1417"/>
      <c r="AB785" s="1417"/>
      <c r="AC785" s="1417"/>
      <c r="AD785" s="1417"/>
      <c r="AE785" s="1417"/>
      <c r="AF785" s="1417"/>
      <c r="AG785" s="1417"/>
    </row>
    <row r="786" spans="1:33" ht="12.75" customHeight="1">
      <c r="A786" s="1417"/>
      <c r="B786" s="1417"/>
      <c r="C786" s="1417"/>
      <c r="D786" s="1417"/>
      <c r="E786" s="1417"/>
      <c r="F786" s="1417"/>
      <c r="G786" s="1417"/>
      <c r="H786" s="1418"/>
      <c r="I786" s="1418"/>
      <c r="J786" s="1370"/>
      <c r="K786" s="1419"/>
      <c r="L786" s="1417"/>
      <c r="M786" s="1417"/>
      <c r="N786" s="1417"/>
      <c r="O786" s="1417"/>
      <c r="P786" s="1417"/>
      <c r="Q786" s="1417"/>
      <c r="R786" s="1417"/>
      <c r="S786" s="1417"/>
      <c r="T786" s="1417"/>
      <c r="U786" s="1417"/>
      <c r="V786" s="1417"/>
      <c r="W786" s="1417"/>
      <c r="X786" s="1417"/>
      <c r="Y786" s="1417"/>
      <c r="Z786" s="1417"/>
      <c r="AA786" s="1417"/>
      <c r="AB786" s="1417"/>
      <c r="AC786" s="1417"/>
      <c r="AD786" s="1417"/>
      <c r="AE786" s="1417"/>
      <c r="AF786" s="1417"/>
      <c r="AG786" s="1417"/>
    </row>
    <row r="787" spans="1:33" ht="12.75" customHeight="1">
      <c r="A787" s="1417"/>
      <c r="B787" s="1417"/>
      <c r="C787" s="1417"/>
      <c r="D787" s="1417"/>
      <c r="E787" s="1417"/>
      <c r="F787" s="1417"/>
      <c r="G787" s="1417"/>
      <c r="H787" s="1418"/>
      <c r="I787" s="1418"/>
      <c r="J787" s="1370"/>
      <c r="K787" s="1419"/>
      <c r="L787" s="1417"/>
      <c r="M787" s="1417"/>
      <c r="N787" s="1417"/>
      <c r="O787" s="1417"/>
      <c r="P787" s="1417"/>
      <c r="Q787" s="1417"/>
      <c r="R787" s="1417"/>
      <c r="S787" s="1417"/>
      <c r="T787" s="1417"/>
      <c r="U787" s="1417"/>
      <c r="V787" s="1417"/>
      <c r="W787" s="1417"/>
      <c r="X787" s="1417"/>
      <c r="Y787" s="1417"/>
      <c r="Z787" s="1417"/>
      <c r="AA787" s="1417"/>
      <c r="AB787" s="1417"/>
      <c r="AC787" s="1417"/>
      <c r="AD787" s="1417"/>
      <c r="AE787" s="1417"/>
      <c r="AF787" s="1417"/>
      <c r="AG787" s="1417"/>
    </row>
    <row r="788" spans="1:33" ht="12.75" customHeight="1">
      <c r="A788" s="1417"/>
      <c r="B788" s="1417"/>
      <c r="C788" s="1417"/>
      <c r="D788" s="1417"/>
      <c r="E788" s="1417"/>
      <c r="F788" s="1417"/>
      <c r="G788" s="1417"/>
      <c r="H788" s="1418"/>
      <c r="I788" s="1418"/>
      <c r="J788" s="1370"/>
      <c r="K788" s="1419"/>
      <c r="L788" s="1417"/>
      <c r="M788" s="1417"/>
      <c r="N788" s="1417"/>
      <c r="O788" s="1417"/>
      <c r="P788" s="1417"/>
      <c r="Q788" s="1417"/>
      <c r="R788" s="1417"/>
      <c r="S788" s="1417"/>
      <c r="T788" s="1417"/>
      <c r="U788" s="1417"/>
      <c r="V788" s="1417"/>
      <c r="W788" s="1417"/>
      <c r="X788" s="1417"/>
      <c r="Y788" s="1417"/>
      <c r="Z788" s="1417"/>
      <c r="AA788" s="1417"/>
      <c r="AB788" s="1417"/>
      <c r="AC788" s="1417"/>
      <c r="AD788" s="1417"/>
      <c r="AE788" s="1417"/>
      <c r="AF788" s="1417"/>
      <c r="AG788" s="1417"/>
    </row>
    <row r="789" spans="1:33" ht="12.75" customHeight="1">
      <c r="A789" s="1417"/>
      <c r="B789" s="1417"/>
      <c r="C789" s="1417"/>
      <c r="D789" s="1417"/>
      <c r="E789" s="1417"/>
      <c r="F789" s="1417"/>
      <c r="G789" s="1417"/>
      <c r="H789" s="1418"/>
      <c r="I789" s="1418"/>
      <c r="J789" s="1370"/>
      <c r="K789" s="1419"/>
      <c r="L789" s="1417"/>
      <c r="M789" s="1417"/>
      <c r="N789" s="1417"/>
      <c r="O789" s="1417"/>
      <c r="P789" s="1417"/>
      <c r="Q789" s="1417"/>
      <c r="R789" s="1417"/>
      <c r="S789" s="1417"/>
      <c r="T789" s="1417"/>
      <c r="U789" s="1417"/>
      <c r="V789" s="1417"/>
      <c r="W789" s="1417"/>
      <c r="X789" s="1417"/>
      <c r="Y789" s="1417"/>
      <c r="Z789" s="1417"/>
      <c r="AA789" s="1417"/>
      <c r="AB789" s="1417"/>
      <c r="AC789" s="1417"/>
      <c r="AD789" s="1417"/>
      <c r="AE789" s="1417"/>
      <c r="AF789" s="1417"/>
      <c r="AG789" s="1417"/>
    </row>
    <row r="790" spans="1:33" ht="12.75" customHeight="1">
      <c r="A790" s="1417"/>
      <c r="B790" s="1417"/>
      <c r="C790" s="1417"/>
      <c r="D790" s="1417"/>
      <c r="E790" s="1417"/>
      <c r="F790" s="1417"/>
      <c r="G790" s="1417"/>
      <c r="H790" s="1418"/>
      <c r="I790" s="1418"/>
      <c r="J790" s="1370"/>
      <c r="K790" s="1419"/>
      <c r="L790" s="1417"/>
      <c r="M790" s="1417"/>
      <c r="N790" s="1417"/>
      <c r="O790" s="1417"/>
      <c r="P790" s="1417"/>
      <c r="Q790" s="1417"/>
      <c r="R790" s="1417"/>
      <c r="S790" s="1417"/>
      <c r="T790" s="1417"/>
      <c r="U790" s="1417"/>
      <c r="V790" s="1417"/>
      <c r="W790" s="1417"/>
      <c r="X790" s="1417"/>
      <c r="Y790" s="1417"/>
      <c r="Z790" s="1417"/>
      <c r="AA790" s="1417"/>
      <c r="AB790" s="1417"/>
      <c r="AC790" s="1417"/>
      <c r="AD790" s="1417"/>
      <c r="AE790" s="1417"/>
      <c r="AF790" s="1417"/>
      <c r="AG790" s="1417"/>
    </row>
    <row r="791" spans="1:33" ht="12.75" customHeight="1">
      <c r="A791" s="1417"/>
      <c r="B791" s="1417"/>
      <c r="C791" s="1417"/>
      <c r="D791" s="1417"/>
      <c r="E791" s="1417"/>
      <c r="F791" s="1417"/>
      <c r="G791" s="1417"/>
      <c r="H791" s="1418"/>
      <c r="I791" s="1418"/>
      <c r="J791" s="1370"/>
      <c r="K791" s="1419"/>
      <c r="L791" s="1417"/>
      <c r="M791" s="1417"/>
      <c r="N791" s="1417"/>
      <c r="O791" s="1417"/>
      <c r="P791" s="1417"/>
      <c r="Q791" s="1417"/>
      <c r="R791" s="1417"/>
      <c r="S791" s="1417"/>
      <c r="T791" s="1417"/>
      <c r="U791" s="1417"/>
      <c r="V791" s="1417"/>
      <c r="W791" s="1417"/>
      <c r="X791" s="1417"/>
      <c r="Y791" s="1417"/>
      <c r="Z791" s="1417"/>
      <c r="AA791" s="1417"/>
      <c r="AB791" s="1417"/>
      <c r="AC791" s="1417"/>
      <c r="AD791" s="1417"/>
      <c r="AE791" s="1417"/>
      <c r="AF791" s="1417"/>
      <c r="AG791" s="1417"/>
    </row>
    <row r="792" spans="1:33" ht="12.75" customHeight="1">
      <c r="A792" s="1417"/>
      <c r="B792" s="1417"/>
      <c r="C792" s="1417"/>
      <c r="D792" s="1417"/>
      <c r="E792" s="1417"/>
      <c r="F792" s="1417"/>
      <c r="G792" s="1417"/>
      <c r="H792" s="1418"/>
      <c r="I792" s="1418"/>
      <c r="J792" s="1370"/>
      <c r="K792" s="1419"/>
      <c r="L792" s="1417"/>
      <c r="M792" s="1417"/>
      <c r="N792" s="1417"/>
      <c r="O792" s="1417"/>
      <c r="P792" s="1417"/>
      <c r="Q792" s="1417"/>
      <c r="R792" s="1417"/>
      <c r="S792" s="1417"/>
      <c r="T792" s="1417"/>
      <c r="U792" s="1417"/>
      <c r="V792" s="1417"/>
      <c r="W792" s="1417"/>
      <c r="X792" s="1417"/>
      <c r="Y792" s="1417"/>
      <c r="Z792" s="1417"/>
      <c r="AA792" s="1417"/>
      <c r="AB792" s="1417"/>
      <c r="AC792" s="1417"/>
      <c r="AD792" s="1417"/>
      <c r="AE792" s="1417"/>
      <c r="AF792" s="1417"/>
      <c r="AG792" s="1417"/>
    </row>
    <row r="793" spans="1:33" ht="12.75" customHeight="1">
      <c r="A793" s="1417"/>
      <c r="B793" s="1417"/>
      <c r="C793" s="1417"/>
      <c r="D793" s="1417"/>
      <c r="E793" s="1417"/>
      <c r="F793" s="1417"/>
      <c r="G793" s="1417"/>
      <c r="H793" s="1418"/>
      <c r="I793" s="1418"/>
      <c r="J793" s="1370"/>
      <c r="K793" s="1419"/>
      <c r="L793" s="1417"/>
      <c r="M793" s="1417"/>
      <c r="N793" s="1417"/>
      <c r="O793" s="1417"/>
      <c r="P793" s="1417"/>
      <c r="Q793" s="1417"/>
      <c r="R793" s="1417"/>
      <c r="S793" s="1417"/>
      <c r="T793" s="1417"/>
      <c r="U793" s="1417"/>
      <c r="V793" s="1417"/>
      <c r="W793" s="1417"/>
      <c r="X793" s="1417"/>
      <c r="Y793" s="1417"/>
      <c r="Z793" s="1417"/>
      <c r="AA793" s="1417"/>
      <c r="AB793" s="1417"/>
      <c r="AC793" s="1417"/>
      <c r="AD793" s="1417"/>
      <c r="AE793" s="1417"/>
      <c r="AF793" s="1417"/>
      <c r="AG793" s="1417"/>
    </row>
    <row r="794" spans="1:33" ht="12.75" customHeight="1">
      <c r="A794" s="1417"/>
      <c r="B794" s="1417"/>
      <c r="C794" s="1417"/>
      <c r="D794" s="1417"/>
      <c r="E794" s="1417"/>
      <c r="F794" s="1417"/>
      <c r="G794" s="1417"/>
      <c r="H794" s="1418"/>
      <c r="I794" s="1418"/>
      <c r="J794" s="1370"/>
      <c r="K794" s="1419"/>
      <c r="L794" s="1417"/>
      <c r="M794" s="1417"/>
      <c r="N794" s="1417"/>
      <c r="O794" s="1417"/>
      <c r="P794" s="1417"/>
      <c r="Q794" s="1417"/>
      <c r="R794" s="1417"/>
      <c r="S794" s="1417"/>
      <c r="T794" s="1417"/>
      <c r="U794" s="1417"/>
      <c r="V794" s="1417"/>
      <c r="W794" s="1417"/>
      <c r="X794" s="1417"/>
      <c r="Y794" s="1417"/>
      <c r="Z794" s="1417"/>
      <c r="AA794" s="1417"/>
      <c r="AB794" s="1417"/>
      <c r="AC794" s="1417"/>
      <c r="AD794" s="1417"/>
      <c r="AE794" s="1417"/>
      <c r="AF794" s="1417"/>
      <c r="AG794" s="1417"/>
    </row>
    <row r="795" spans="1:33" ht="12.75" customHeight="1">
      <c r="A795" s="1417"/>
      <c r="B795" s="1417"/>
      <c r="C795" s="1417"/>
      <c r="D795" s="1417"/>
      <c r="E795" s="1417"/>
      <c r="F795" s="1417"/>
      <c r="G795" s="1417"/>
      <c r="H795" s="1418"/>
      <c r="I795" s="1418"/>
      <c r="J795" s="1370"/>
      <c r="K795" s="1419"/>
      <c r="L795" s="1417"/>
      <c r="M795" s="1417"/>
      <c r="N795" s="1417"/>
      <c r="O795" s="1417"/>
      <c r="P795" s="1417"/>
      <c r="Q795" s="1417"/>
      <c r="R795" s="1417"/>
      <c r="S795" s="1417"/>
      <c r="T795" s="1417"/>
      <c r="U795" s="1417"/>
      <c r="V795" s="1417"/>
      <c r="W795" s="1417"/>
      <c r="X795" s="1417"/>
      <c r="Y795" s="1417"/>
      <c r="Z795" s="1417"/>
      <c r="AA795" s="1417"/>
      <c r="AB795" s="1417"/>
      <c r="AC795" s="1417"/>
      <c r="AD795" s="1417"/>
      <c r="AE795" s="1417"/>
      <c r="AF795" s="1417"/>
      <c r="AG795" s="1417"/>
    </row>
    <row r="796" spans="1:33" ht="12.75" customHeight="1">
      <c r="A796" s="1417"/>
      <c r="B796" s="1417"/>
      <c r="C796" s="1417"/>
      <c r="D796" s="1417"/>
      <c r="E796" s="1417"/>
      <c r="F796" s="1417"/>
      <c r="G796" s="1417"/>
      <c r="H796" s="1418"/>
      <c r="I796" s="1418"/>
      <c r="J796" s="1370"/>
      <c r="K796" s="1419"/>
      <c r="L796" s="1417"/>
      <c r="M796" s="1417"/>
      <c r="N796" s="1417"/>
      <c r="O796" s="1417"/>
      <c r="P796" s="1417"/>
      <c r="Q796" s="1417"/>
      <c r="R796" s="1417"/>
      <c r="S796" s="1417"/>
      <c r="T796" s="1417"/>
      <c r="U796" s="1417"/>
      <c r="V796" s="1417"/>
      <c r="W796" s="1417"/>
      <c r="X796" s="1417"/>
      <c r="Y796" s="1417"/>
      <c r="Z796" s="1417"/>
      <c r="AA796" s="1417"/>
      <c r="AB796" s="1417"/>
      <c r="AC796" s="1417"/>
      <c r="AD796" s="1417"/>
      <c r="AE796" s="1417"/>
      <c r="AF796" s="1417"/>
      <c r="AG796" s="1417"/>
    </row>
    <row r="797" spans="1:33" ht="12.75" customHeight="1">
      <c r="A797" s="1417"/>
      <c r="B797" s="1417"/>
      <c r="C797" s="1417"/>
      <c r="D797" s="1417"/>
      <c r="E797" s="1417"/>
      <c r="F797" s="1417"/>
      <c r="G797" s="1417"/>
      <c r="H797" s="1418"/>
      <c r="I797" s="1418"/>
      <c r="J797" s="1370"/>
      <c r="K797" s="1419"/>
      <c r="L797" s="1417"/>
      <c r="M797" s="1417"/>
      <c r="N797" s="1417"/>
      <c r="O797" s="1417"/>
      <c r="P797" s="1417"/>
      <c r="Q797" s="1417"/>
      <c r="R797" s="1417"/>
      <c r="S797" s="1417"/>
      <c r="T797" s="1417"/>
      <c r="U797" s="1417"/>
      <c r="V797" s="1417"/>
      <c r="W797" s="1417"/>
      <c r="X797" s="1417"/>
      <c r="Y797" s="1417"/>
      <c r="Z797" s="1417"/>
      <c r="AA797" s="1417"/>
      <c r="AB797" s="1417"/>
      <c r="AC797" s="1417"/>
      <c r="AD797" s="1417"/>
      <c r="AE797" s="1417"/>
      <c r="AF797" s="1417"/>
      <c r="AG797" s="1417"/>
    </row>
    <row r="798" spans="1:33" ht="12.75" customHeight="1">
      <c r="A798" s="1417"/>
      <c r="B798" s="1417"/>
      <c r="C798" s="1417"/>
      <c r="D798" s="1417"/>
      <c r="E798" s="1417"/>
      <c r="F798" s="1417"/>
      <c r="G798" s="1417"/>
      <c r="H798" s="1418"/>
      <c r="I798" s="1418"/>
      <c r="J798" s="1370"/>
      <c r="K798" s="1419"/>
      <c r="L798" s="1417"/>
      <c r="M798" s="1417"/>
      <c r="N798" s="1417"/>
      <c r="O798" s="1417"/>
      <c r="P798" s="1417"/>
      <c r="Q798" s="1417"/>
      <c r="R798" s="1417"/>
      <c r="S798" s="1417"/>
      <c r="T798" s="1417"/>
      <c r="U798" s="1417"/>
      <c r="V798" s="1417"/>
      <c r="W798" s="1417"/>
      <c r="X798" s="1417"/>
      <c r="Y798" s="1417"/>
      <c r="Z798" s="1417"/>
      <c r="AA798" s="1417"/>
      <c r="AB798" s="1417"/>
      <c r="AC798" s="1417"/>
      <c r="AD798" s="1417"/>
      <c r="AE798" s="1417"/>
      <c r="AF798" s="1417"/>
      <c r="AG798" s="1417"/>
    </row>
    <row r="799" spans="1:33" ht="12.75" customHeight="1">
      <c r="A799" s="1417"/>
      <c r="B799" s="1417"/>
      <c r="C799" s="1417"/>
      <c r="D799" s="1417"/>
      <c r="E799" s="1417"/>
      <c r="F799" s="1417"/>
      <c r="G799" s="1417"/>
      <c r="H799" s="1418"/>
      <c r="I799" s="1418"/>
      <c r="J799" s="1370"/>
      <c r="K799" s="1419"/>
      <c r="L799" s="1417"/>
      <c r="M799" s="1417"/>
      <c r="N799" s="1417"/>
      <c r="O799" s="1417"/>
      <c r="P799" s="1417"/>
      <c r="Q799" s="1417"/>
      <c r="R799" s="1417"/>
      <c r="S799" s="1417"/>
      <c r="T799" s="1417"/>
      <c r="U799" s="1417"/>
      <c r="V799" s="1417"/>
      <c r="W799" s="1417"/>
      <c r="X799" s="1417"/>
      <c r="Y799" s="1417"/>
      <c r="Z799" s="1417"/>
      <c r="AA799" s="1417"/>
      <c r="AB799" s="1417"/>
      <c r="AC799" s="1417"/>
      <c r="AD799" s="1417"/>
      <c r="AE799" s="1417"/>
      <c r="AF799" s="1417"/>
      <c r="AG799" s="1417"/>
    </row>
    <row r="800" spans="1:33" ht="12.75" customHeight="1">
      <c r="A800" s="1417"/>
      <c r="B800" s="1417"/>
      <c r="C800" s="1417"/>
      <c r="D800" s="1417"/>
      <c r="E800" s="1417"/>
      <c r="F800" s="1417"/>
      <c r="G800" s="1417"/>
      <c r="H800" s="1418"/>
      <c r="I800" s="1418"/>
      <c r="J800" s="1370"/>
      <c r="K800" s="1419"/>
      <c r="L800" s="1417"/>
      <c r="M800" s="1417"/>
      <c r="N800" s="1417"/>
      <c r="O800" s="1417"/>
      <c r="P800" s="1417"/>
      <c r="Q800" s="1417"/>
      <c r="R800" s="1417"/>
      <c r="S800" s="1417"/>
      <c r="T800" s="1417"/>
      <c r="U800" s="1417"/>
      <c r="V800" s="1417"/>
      <c r="W800" s="1417"/>
      <c r="X800" s="1417"/>
      <c r="Y800" s="1417"/>
      <c r="Z800" s="1417"/>
      <c r="AA800" s="1417"/>
      <c r="AB800" s="1417"/>
      <c r="AC800" s="1417"/>
      <c r="AD800" s="1417"/>
      <c r="AE800" s="1417"/>
      <c r="AF800" s="1417"/>
      <c r="AG800" s="1417"/>
    </row>
    <row r="801" spans="1:33" ht="12.75" customHeight="1">
      <c r="A801" s="1417"/>
      <c r="B801" s="1417"/>
      <c r="C801" s="1417"/>
      <c r="D801" s="1417"/>
      <c r="E801" s="1417"/>
      <c r="F801" s="1417"/>
      <c r="G801" s="1417"/>
      <c r="H801" s="1418"/>
      <c r="I801" s="1418"/>
      <c r="J801" s="1370"/>
      <c r="K801" s="1419"/>
      <c r="L801" s="1417"/>
      <c r="M801" s="1417"/>
      <c r="N801" s="1417"/>
      <c r="O801" s="1417"/>
      <c r="P801" s="1417"/>
      <c r="Q801" s="1417"/>
      <c r="R801" s="1417"/>
      <c r="S801" s="1417"/>
      <c r="T801" s="1417"/>
      <c r="U801" s="1417"/>
      <c r="V801" s="1417"/>
      <c r="W801" s="1417"/>
      <c r="X801" s="1417"/>
      <c r="Y801" s="1417"/>
      <c r="Z801" s="1417"/>
      <c r="AA801" s="1417"/>
      <c r="AB801" s="1417"/>
      <c r="AC801" s="1417"/>
      <c r="AD801" s="1417"/>
      <c r="AE801" s="1417"/>
      <c r="AF801" s="1417"/>
      <c r="AG801" s="1417"/>
    </row>
    <row r="802" spans="1:33" ht="12.75" customHeight="1">
      <c r="A802" s="1417"/>
      <c r="B802" s="1417"/>
      <c r="C802" s="1417"/>
      <c r="D802" s="1417"/>
      <c r="E802" s="1417"/>
      <c r="F802" s="1417"/>
      <c r="G802" s="1417"/>
      <c r="H802" s="1418"/>
      <c r="I802" s="1418"/>
      <c r="J802" s="1370"/>
      <c r="K802" s="1419"/>
      <c r="L802" s="1417"/>
      <c r="M802" s="1417"/>
      <c r="N802" s="1417"/>
      <c r="O802" s="1417"/>
      <c r="P802" s="1417"/>
      <c r="Q802" s="1417"/>
      <c r="R802" s="1417"/>
      <c r="S802" s="1417"/>
      <c r="T802" s="1417"/>
      <c r="U802" s="1417"/>
      <c r="V802" s="1417"/>
      <c r="W802" s="1417"/>
      <c r="X802" s="1417"/>
      <c r="Y802" s="1417"/>
      <c r="Z802" s="1417"/>
      <c r="AA802" s="1417"/>
      <c r="AB802" s="1417"/>
      <c r="AC802" s="1417"/>
      <c r="AD802" s="1417"/>
      <c r="AE802" s="1417"/>
      <c r="AF802" s="1417"/>
      <c r="AG802" s="1417"/>
    </row>
    <row r="803" spans="1:33" ht="12.75" customHeight="1">
      <c r="A803" s="1417"/>
      <c r="B803" s="1417"/>
      <c r="C803" s="1417"/>
      <c r="D803" s="1417"/>
      <c r="E803" s="1417"/>
      <c r="F803" s="1417"/>
      <c r="G803" s="1417"/>
      <c r="H803" s="1418"/>
      <c r="I803" s="1418"/>
      <c r="J803" s="1370"/>
      <c r="K803" s="1419"/>
      <c r="L803" s="1417"/>
      <c r="M803" s="1417"/>
      <c r="N803" s="1417"/>
      <c r="O803" s="1417"/>
      <c r="P803" s="1417"/>
      <c r="Q803" s="1417"/>
      <c r="R803" s="1417"/>
      <c r="S803" s="1417"/>
      <c r="T803" s="1417"/>
      <c r="U803" s="1417"/>
      <c r="V803" s="1417"/>
      <c r="W803" s="1417"/>
      <c r="X803" s="1417"/>
      <c r="Y803" s="1417"/>
      <c r="Z803" s="1417"/>
      <c r="AA803" s="1417"/>
      <c r="AB803" s="1417"/>
      <c r="AC803" s="1417"/>
      <c r="AD803" s="1417"/>
      <c r="AE803" s="1417"/>
      <c r="AF803" s="1417"/>
      <c r="AG803" s="1417"/>
    </row>
    <row r="804" spans="1:33" ht="12.75" customHeight="1">
      <c r="A804" s="1417"/>
      <c r="B804" s="1417"/>
      <c r="C804" s="1417"/>
      <c r="D804" s="1417"/>
      <c r="E804" s="1417"/>
      <c r="F804" s="1417"/>
      <c r="G804" s="1417"/>
      <c r="H804" s="1418"/>
      <c r="I804" s="1418"/>
      <c r="J804" s="1370"/>
      <c r="K804" s="1419"/>
      <c r="L804" s="1417"/>
      <c r="M804" s="1417"/>
      <c r="N804" s="1417"/>
      <c r="O804" s="1417"/>
      <c r="P804" s="1417"/>
      <c r="Q804" s="1417"/>
      <c r="R804" s="1417"/>
      <c r="S804" s="1417"/>
      <c r="T804" s="1417"/>
      <c r="U804" s="1417"/>
      <c r="V804" s="1417"/>
      <c r="W804" s="1417"/>
      <c r="X804" s="1417"/>
      <c r="Y804" s="1417"/>
      <c r="Z804" s="1417"/>
      <c r="AA804" s="1417"/>
      <c r="AB804" s="1417"/>
      <c r="AC804" s="1417"/>
      <c r="AD804" s="1417"/>
      <c r="AE804" s="1417"/>
      <c r="AF804" s="1417"/>
      <c r="AG804" s="1417"/>
    </row>
    <row r="805" spans="1:33" ht="12.75" customHeight="1">
      <c r="A805" s="1417"/>
      <c r="B805" s="1417"/>
      <c r="C805" s="1417"/>
      <c r="D805" s="1417"/>
      <c r="E805" s="1417"/>
      <c r="F805" s="1417"/>
      <c r="G805" s="1417"/>
      <c r="H805" s="1418"/>
      <c r="I805" s="1418"/>
      <c r="J805" s="1370"/>
      <c r="K805" s="1419"/>
      <c r="L805" s="1417"/>
      <c r="M805" s="1417"/>
      <c r="N805" s="1417"/>
      <c r="O805" s="1417"/>
      <c r="P805" s="1417"/>
      <c r="Q805" s="1417"/>
      <c r="R805" s="1417"/>
      <c r="S805" s="1417"/>
      <c r="T805" s="1417"/>
      <c r="U805" s="1417"/>
      <c r="V805" s="1417"/>
      <c r="W805" s="1417"/>
      <c r="X805" s="1417"/>
      <c r="Y805" s="1417"/>
      <c r="Z805" s="1417"/>
      <c r="AA805" s="1417"/>
      <c r="AB805" s="1417"/>
      <c r="AC805" s="1417"/>
      <c r="AD805" s="1417"/>
      <c r="AE805" s="1417"/>
      <c r="AF805" s="1417"/>
      <c r="AG805" s="1417"/>
    </row>
    <row r="806" spans="1:33" ht="12.75" customHeight="1">
      <c r="A806" s="1417"/>
      <c r="B806" s="1417"/>
      <c r="C806" s="1417"/>
      <c r="D806" s="1417"/>
      <c r="E806" s="1417"/>
      <c r="F806" s="1417"/>
      <c r="G806" s="1417"/>
      <c r="H806" s="1418"/>
      <c r="I806" s="1418"/>
      <c r="J806" s="1370"/>
      <c r="K806" s="1419"/>
      <c r="L806" s="1417"/>
      <c r="M806" s="1417"/>
      <c r="N806" s="1417"/>
      <c r="O806" s="1417"/>
      <c r="P806" s="1417"/>
      <c r="Q806" s="1417"/>
      <c r="R806" s="1417"/>
      <c r="S806" s="1417"/>
      <c r="T806" s="1417"/>
      <c r="U806" s="1417"/>
      <c r="V806" s="1417"/>
      <c r="W806" s="1417"/>
      <c r="X806" s="1417"/>
      <c r="Y806" s="1417"/>
      <c r="Z806" s="1417"/>
      <c r="AA806" s="1417"/>
      <c r="AB806" s="1417"/>
      <c r="AC806" s="1417"/>
      <c r="AD806" s="1417"/>
      <c r="AE806" s="1417"/>
      <c r="AF806" s="1417"/>
      <c r="AG806" s="1417"/>
    </row>
    <row r="807" spans="1:33" ht="12.75" customHeight="1">
      <c r="A807" s="1417"/>
      <c r="B807" s="1417"/>
      <c r="C807" s="1417"/>
      <c r="D807" s="1417"/>
      <c r="E807" s="1417"/>
      <c r="F807" s="1417"/>
      <c r="G807" s="1417"/>
      <c r="H807" s="1418"/>
      <c r="I807" s="1418"/>
      <c r="J807" s="1370"/>
      <c r="K807" s="1419"/>
      <c r="L807" s="1417"/>
      <c r="M807" s="1417"/>
      <c r="N807" s="1417"/>
      <c r="O807" s="1417"/>
      <c r="P807" s="1417"/>
      <c r="Q807" s="1417"/>
      <c r="R807" s="1417"/>
      <c r="S807" s="1417"/>
      <c r="T807" s="1417"/>
      <c r="U807" s="1417"/>
      <c r="V807" s="1417"/>
      <c r="W807" s="1417"/>
      <c r="X807" s="1417"/>
      <c r="Y807" s="1417"/>
      <c r="Z807" s="1417"/>
      <c r="AA807" s="1417"/>
      <c r="AB807" s="1417"/>
      <c r="AC807" s="1417"/>
      <c r="AD807" s="1417"/>
      <c r="AE807" s="1417"/>
      <c r="AF807" s="1417"/>
      <c r="AG807" s="1417"/>
    </row>
    <row r="808" spans="1:33" ht="12.75" customHeight="1">
      <c r="A808" s="1417"/>
      <c r="B808" s="1417"/>
      <c r="C808" s="1417"/>
      <c r="D808" s="1417"/>
      <c r="E808" s="1417"/>
      <c r="F808" s="1417"/>
      <c r="G808" s="1417"/>
      <c r="H808" s="1418"/>
      <c r="I808" s="1418"/>
      <c r="J808" s="1370"/>
      <c r="K808" s="1419"/>
      <c r="L808" s="1417"/>
      <c r="M808" s="1417"/>
      <c r="N808" s="1417"/>
      <c r="O808" s="1417"/>
      <c r="P808" s="1417"/>
      <c r="Q808" s="1417"/>
      <c r="R808" s="1417"/>
      <c r="S808" s="1417"/>
      <c r="T808" s="1417"/>
      <c r="U808" s="1417"/>
      <c r="V808" s="1417"/>
      <c r="W808" s="1417"/>
      <c r="X808" s="1417"/>
      <c r="Y808" s="1417"/>
      <c r="Z808" s="1417"/>
      <c r="AA808" s="1417"/>
      <c r="AB808" s="1417"/>
      <c r="AC808" s="1417"/>
      <c r="AD808" s="1417"/>
      <c r="AE808" s="1417"/>
      <c r="AF808" s="1417"/>
      <c r="AG808" s="1417"/>
    </row>
    <row r="809" spans="1:33" ht="12.75" customHeight="1">
      <c r="A809" s="1417"/>
      <c r="B809" s="1417"/>
      <c r="C809" s="1417"/>
      <c r="D809" s="1417"/>
      <c r="E809" s="1417"/>
      <c r="F809" s="1417"/>
      <c r="G809" s="1417"/>
      <c r="H809" s="1418"/>
      <c r="I809" s="1418"/>
      <c r="J809" s="1370"/>
      <c r="K809" s="1419"/>
      <c r="L809" s="1417"/>
      <c r="M809" s="1417"/>
      <c r="N809" s="1417"/>
      <c r="O809" s="1417"/>
      <c r="P809" s="1417"/>
      <c r="Q809" s="1417"/>
      <c r="R809" s="1417"/>
      <c r="S809" s="1417"/>
      <c r="T809" s="1417"/>
      <c r="U809" s="1417"/>
      <c r="V809" s="1417"/>
      <c r="W809" s="1417"/>
      <c r="X809" s="1417"/>
      <c r="Y809" s="1417"/>
      <c r="Z809" s="1417"/>
      <c r="AA809" s="1417"/>
      <c r="AB809" s="1417"/>
      <c r="AC809" s="1417"/>
      <c r="AD809" s="1417"/>
      <c r="AE809" s="1417"/>
      <c r="AF809" s="1417"/>
      <c r="AG809" s="1417"/>
    </row>
    <row r="810" spans="1:33" ht="12.75" customHeight="1">
      <c r="A810" s="1417"/>
      <c r="B810" s="1417"/>
      <c r="C810" s="1417"/>
      <c r="D810" s="1417"/>
      <c r="E810" s="1417"/>
      <c r="F810" s="1417"/>
      <c r="G810" s="1417"/>
      <c r="H810" s="1418"/>
      <c r="I810" s="1418"/>
      <c r="J810" s="1370"/>
      <c r="K810" s="1419"/>
      <c r="L810" s="1417"/>
      <c r="M810" s="1417"/>
      <c r="N810" s="1417"/>
      <c r="O810" s="1417"/>
      <c r="P810" s="1417"/>
      <c r="Q810" s="1417"/>
      <c r="R810" s="1417"/>
      <c r="S810" s="1417"/>
      <c r="T810" s="1417"/>
      <c r="U810" s="1417"/>
      <c r="V810" s="1417"/>
      <c r="W810" s="1417"/>
      <c r="X810" s="1417"/>
      <c r="Y810" s="1417"/>
      <c r="Z810" s="1417"/>
      <c r="AA810" s="1417"/>
      <c r="AB810" s="1417"/>
      <c r="AC810" s="1417"/>
      <c r="AD810" s="1417"/>
      <c r="AE810" s="1417"/>
      <c r="AF810" s="1417"/>
      <c r="AG810" s="1417"/>
    </row>
    <row r="811" spans="1:33" ht="12.75" customHeight="1">
      <c r="A811" s="1417"/>
      <c r="B811" s="1417"/>
      <c r="C811" s="1417"/>
      <c r="D811" s="1417"/>
      <c r="E811" s="1417"/>
      <c r="F811" s="1417"/>
      <c r="G811" s="1417"/>
      <c r="H811" s="1418"/>
      <c r="I811" s="1418"/>
      <c r="J811" s="1370"/>
      <c r="K811" s="1419"/>
      <c r="L811" s="1417"/>
      <c r="M811" s="1417"/>
      <c r="N811" s="1417"/>
      <c r="O811" s="1417"/>
      <c r="P811" s="1417"/>
      <c r="Q811" s="1417"/>
      <c r="R811" s="1417"/>
      <c r="S811" s="1417"/>
      <c r="T811" s="1417"/>
      <c r="U811" s="1417"/>
      <c r="V811" s="1417"/>
      <c r="W811" s="1417"/>
      <c r="X811" s="1417"/>
      <c r="Y811" s="1417"/>
      <c r="Z811" s="1417"/>
      <c r="AA811" s="1417"/>
      <c r="AB811" s="1417"/>
      <c r="AC811" s="1417"/>
      <c r="AD811" s="1417"/>
      <c r="AE811" s="1417"/>
      <c r="AF811" s="1417"/>
      <c r="AG811" s="1417"/>
    </row>
    <row r="812" spans="1:33" ht="12.75" customHeight="1">
      <c r="A812" s="1417"/>
      <c r="B812" s="1417"/>
      <c r="C812" s="1417"/>
      <c r="D812" s="1417"/>
      <c r="E812" s="1417"/>
      <c r="F812" s="1417"/>
      <c r="G812" s="1417"/>
      <c r="H812" s="1418"/>
      <c r="I812" s="1418"/>
      <c r="J812" s="1370"/>
      <c r="K812" s="1419"/>
      <c r="L812" s="1417"/>
      <c r="M812" s="1417"/>
      <c r="N812" s="1417"/>
      <c r="O812" s="1417"/>
      <c r="P812" s="1417"/>
      <c r="Q812" s="1417"/>
      <c r="R812" s="1417"/>
      <c r="S812" s="1417"/>
      <c r="T812" s="1417"/>
      <c r="U812" s="1417"/>
      <c r="V812" s="1417"/>
      <c r="W812" s="1417"/>
      <c r="X812" s="1417"/>
      <c r="Y812" s="1417"/>
      <c r="Z812" s="1417"/>
      <c r="AA812" s="1417"/>
      <c r="AB812" s="1417"/>
      <c r="AC812" s="1417"/>
      <c r="AD812" s="1417"/>
      <c r="AE812" s="1417"/>
      <c r="AF812" s="1417"/>
      <c r="AG812" s="1417"/>
    </row>
    <row r="813" spans="1:33" ht="12.75" customHeight="1">
      <c r="A813" s="1417"/>
      <c r="B813" s="1417"/>
      <c r="C813" s="1417"/>
      <c r="D813" s="1417"/>
      <c r="E813" s="1417"/>
      <c r="F813" s="1417"/>
      <c r="G813" s="1417"/>
      <c r="H813" s="1418"/>
      <c r="I813" s="1418"/>
      <c r="J813" s="1370"/>
      <c r="K813" s="1419"/>
      <c r="L813" s="1417"/>
      <c r="M813" s="1417"/>
      <c r="N813" s="1417"/>
      <c r="O813" s="1417"/>
      <c r="P813" s="1417"/>
      <c r="Q813" s="1417"/>
      <c r="R813" s="1417"/>
      <c r="S813" s="1417"/>
      <c r="T813" s="1417"/>
      <c r="U813" s="1417"/>
      <c r="V813" s="1417"/>
      <c r="W813" s="1417"/>
      <c r="X813" s="1417"/>
      <c r="Y813" s="1417"/>
      <c r="Z813" s="1417"/>
      <c r="AA813" s="1417"/>
      <c r="AB813" s="1417"/>
      <c r="AC813" s="1417"/>
      <c r="AD813" s="1417"/>
      <c r="AE813" s="1417"/>
      <c r="AF813" s="1417"/>
      <c r="AG813" s="1417"/>
    </row>
    <row r="814" spans="1:33" ht="12.75" customHeight="1">
      <c r="A814" s="1417"/>
      <c r="B814" s="1417"/>
      <c r="C814" s="1417"/>
      <c r="D814" s="1417"/>
      <c r="E814" s="1417"/>
      <c r="F814" s="1417"/>
      <c r="G814" s="1417"/>
      <c r="H814" s="1418"/>
      <c r="I814" s="1418"/>
      <c r="J814" s="1370"/>
      <c r="K814" s="1419"/>
      <c r="L814" s="1417"/>
      <c r="M814" s="1417"/>
      <c r="N814" s="1417"/>
      <c r="O814" s="1417"/>
      <c r="P814" s="1417"/>
      <c r="Q814" s="1417"/>
      <c r="R814" s="1417"/>
      <c r="S814" s="1417"/>
      <c r="T814" s="1417"/>
      <c r="U814" s="1417"/>
      <c r="V814" s="1417"/>
      <c r="W814" s="1417"/>
      <c r="X814" s="1417"/>
      <c r="Y814" s="1417"/>
      <c r="Z814" s="1417"/>
      <c r="AA814" s="1417"/>
      <c r="AB814" s="1417"/>
      <c r="AC814" s="1417"/>
      <c r="AD814" s="1417"/>
      <c r="AE814" s="1417"/>
      <c r="AF814" s="1417"/>
      <c r="AG814" s="1417"/>
    </row>
    <row r="815" spans="1:33" ht="12.75" customHeight="1">
      <c r="A815" s="1417"/>
      <c r="B815" s="1417"/>
      <c r="C815" s="1417"/>
      <c r="D815" s="1417"/>
      <c r="E815" s="1417"/>
      <c r="F815" s="1417"/>
      <c r="G815" s="1417"/>
      <c r="H815" s="1418"/>
      <c r="I815" s="1418"/>
      <c r="J815" s="1370"/>
      <c r="K815" s="1419"/>
      <c r="L815" s="1417"/>
      <c r="M815" s="1417"/>
      <c r="N815" s="1417"/>
      <c r="O815" s="1417"/>
      <c r="P815" s="1417"/>
      <c r="Q815" s="1417"/>
      <c r="R815" s="1417"/>
      <c r="S815" s="1417"/>
      <c r="T815" s="1417"/>
      <c r="U815" s="1417"/>
      <c r="V815" s="1417"/>
      <c r="W815" s="1417"/>
      <c r="X815" s="1417"/>
      <c r="Y815" s="1417"/>
      <c r="Z815" s="1417"/>
      <c r="AA815" s="1417"/>
      <c r="AB815" s="1417"/>
      <c r="AC815" s="1417"/>
      <c r="AD815" s="1417"/>
      <c r="AE815" s="1417"/>
      <c r="AF815" s="1417"/>
      <c r="AG815" s="1417"/>
    </row>
    <row r="816" spans="1:33" ht="12.75" customHeight="1">
      <c r="A816" s="1417"/>
      <c r="B816" s="1417"/>
      <c r="C816" s="1417"/>
      <c r="D816" s="1417"/>
      <c r="E816" s="1417"/>
      <c r="F816" s="1417"/>
      <c r="G816" s="1417"/>
      <c r="H816" s="1418"/>
      <c r="I816" s="1418"/>
      <c r="J816" s="1370"/>
      <c r="K816" s="1419"/>
      <c r="L816" s="1417"/>
      <c r="M816" s="1417"/>
      <c r="N816" s="1417"/>
      <c r="O816" s="1417"/>
      <c r="P816" s="1417"/>
      <c r="Q816" s="1417"/>
      <c r="R816" s="1417"/>
      <c r="S816" s="1417"/>
      <c r="T816" s="1417"/>
      <c r="U816" s="1417"/>
      <c r="V816" s="1417"/>
      <c r="W816" s="1417"/>
      <c r="X816" s="1417"/>
      <c r="Y816" s="1417"/>
      <c r="Z816" s="1417"/>
      <c r="AA816" s="1417"/>
      <c r="AB816" s="1417"/>
      <c r="AC816" s="1417"/>
      <c r="AD816" s="1417"/>
      <c r="AE816" s="1417"/>
      <c r="AF816" s="1417"/>
      <c r="AG816" s="1417"/>
    </row>
    <row r="817" spans="1:33" ht="12.75" customHeight="1">
      <c r="A817" s="1417"/>
      <c r="B817" s="1417"/>
      <c r="C817" s="1417"/>
      <c r="D817" s="1417"/>
      <c r="E817" s="1417"/>
      <c r="F817" s="1417"/>
      <c r="G817" s="1417"/>
      <c r="H817" s="1418"/>
      <c r="I817" s="1418"/>
      <c r="J817" s="1370"/>
      <c r="K817" s="1419"/>
      <c r="L817" s="1417"/>
      <c r="M817" s="1417"/>
      <c r="N817" s="1417"/>
      <c r="O817" s="1417"/>
      <c r="P817" s="1417"/>
      <c r="Q817" s="1417"/>
      <c r="R817" s="1417"/>
      <c r="S817" s="1417"/>
      <c r="T817" s="1417"/>
      <c r="U817" s="1417"/>
      <c r="V817" s="1417"/>
      <c r="W817" s="1417"/>
      <c r="X817" s="1417"/>
      <c r="Y817" s="1417"/>
      <c r="Z817" s="1417"/>
      <c r="AA817" s="1417"/>
      <c r="AB817" s="1417"/>
      <c r="AC817" s="1417"/>
      <c r="AD817" s="1417"/>
      <c r="AE817" s="1417"/>
      <c r="AF817" s="1417"/>
      <c r="AG817" s="1417"/>
    </row>
    <row r="818" spans="1:33" ht="12.75" customHeight="1">
      <c r="A818" s="1417"/>
      <c r="B818" s="1417"/>
      <c r="C818" s="1417"/>
      <c r="D818" s="1417"/>
      <c r="E818" s="1417"/>
      <c r="F818" s="1417"/>
      <c r="G818" s="1417"/>
      <c r="H818" s="1418"/>
      <c r="I818" s="1418"/>
      <c r="J818" s="1370"/>
      <c r="K818" s="1419"/>
      <c r="L818" s="1417"/>
      <c r="M818" s="1417"/>
      <c r="N818" s="1417"/>
      <c r="O818" s="1417"/>
      <c r="P818" s="1417"/>
      <c r="Q818" s="1417"/>
      <c r="R818" s="1417"/>
      <c r="S818" s="1417"/>
      <c r="T818" s="1417"/>
      <c r="U818" s="1417"/>
      <c r="V818" s="1417"/>
      <c r="W818" s="1417"/>
      <c r="X818" s="1417"/>
      <c r="Y818" s="1417"/>
      <c r="Z818" s="1417"/>
      <c r="AA818" s="1417"/>
      <c r="AB818" s="1417"/>
      <c r="AC818" s="1417"/>
      <c r="AD818" s="1417"/>
      <c r="AE818" s="1417"/>
      <c r="AF818" s="1417"/>
      <c r="AG818" s="1417"/>
    </row>
    <row r="819" spans="1:33" ht="12.75" customHeight="1">
      <c r="A819" s="1417"/>
      <c r="B819" s="1417"/>
      <c r="C819" s="1417"/>
      <c r="D819" s="1417"/>
      <c r="E819" s="1417"/>
      <c r="F819" s="1417"/>
      <c r="G819" s="1417"/>
      <c r="H819" s="1418"/>
      <c r="I819" s="1418"/>
      <c r="J819" s="1370"/>
      <c r="K819" s="1419"/>
      <c r="L819" s="1417"/>
      <c r="M819" s="1417"/>
      <c r="N819" s="1417"/>
      <c r="O819" s="1417"/>
      <c r="P819" s="1417"/>
      <c r="Q819" s="1417"/>
      <c r="R819" s="1417"/>
      <c r="S819" s="1417"/>
      <c r="T819" s="1417"/>
      <c r="U819" s="1417"/>
      <c r="V819" s="1417"/>
      <c r="W819" s="1417"/>
      <c r="X819" s="1417"/>
      <c r="Y819" s="1417"/>
      <c r="Z819" s="1417"/>
      <c r="AA819" s="1417"/>
      <c r="AB819" s="1417"/>
      <c r="AC819" s="1417"/>
      <c r="AD819" s="1417"/>
      <c r="AE819" s="1417"/>
      <c r="AF819" s="1417"/>
      <c r="AG819" s="1417"/>
    </row>
    <row r="820" spans="1:33" ht="12.75" customHeight="1">
      <c r="A820" s="1417"/>
      <c r="B820" s="1417"/>
      <c r="C820" s="1417"/>
      <c r="D820" s="1417"/>
      <c r="E820" s="1417"/>
      <c r="F820" s="1417"/>
      <c r="G820" s="1417"/>
      <c r="H820" s="1418"/>
      <c r="I820" s="1418"/>
      <c r="J820" s="1370"/>
      <c r="K820" s="1419"/>
      <c r="L820" s="1417"/>
      <c r="M820" s="1417"/>
      <c r="N820" s="1417"/>
      <c r="O820" s="1417"/>
      <c r="P820" s="1417"/>
      <c r="Q820" s="1417"/>
      <c r="R820" s="1417"/>
      <c r="S820" s="1417"/>
      <c r="T820" s="1417"/>
      <c r="U820" s="1417"/>
      <c r="V820" s="1417"/>
      <c r="W820" s="1417"/>
      <c r="X820" s="1417"/>
      <c r="Y820" s="1417"/>
      <c r="Z820" s="1417"/>
      <c r="AA820" s="1417"/>
      <c r="AB820" s="1417"/>
      <c r="AC820" s="1417"/>
      <c r="AD820" s="1417"/>
      <c r="AE820" s="1417"/>
      <c r="AF820" s="1417"/>
      <c r="AG820" s="1417"/>
    </row>
    <row r="821" spans="1:33" ht="12.75" customHeight="1">
      <c r="A821" s="1417"/>
      <c r="B821" s="1417"/>
      <c r="C821" s="1417"/>
      <c r="D821" s="1417"/>
      <c r="E821" s="1417"/>
      <c r="F821" s="1417"/>
      <c r="G821" s="1417"/>
      <c r="H821" s="1418"/>
      <c r="I821" s="1418"/>
      <c r="J821" s="1370"/>
      <c r="K821" s="1419"/>
      <c r="L821" s="1417"/>
      <c r="M821" s="1417"/>
      <c r="N821" s="1417"/>
      <c r="O821" s="1417"/>
      <c r="P821" s="1417"/>
      <c r="Q821" s="1417"/>
      <c r="R821" s="1417"/>
      <c r="S821" s="1417"/>
      <c r="T821" s="1417"/>
      <c r="U821" s="1417"/>
      <c r="V821" s="1417"/>
      <c r="W821" s="1417"/>
      <c r="X821" s="1417"/>
      <c r="Y821" s="1417"/>
      <c r="Z821" s="1417"/>
      <c r="AA821" s="1417"/>
      <c r="AB821" s="1417"/>
      <c r="AC821" s="1417"/>
      <c r="AD821" s="1417"/>
      <c r="AE821" s="1417"/>
      <c r="AF821" s="1417"/>
      <c r="AG821" s="1417"/>
    </row>
    <row r="822" spans="1:33" ht="12.75" customHeight="1">
      <c r="A822" s="1417"/>
      <c r="B822" s="1417"/>
      <c r="C822" s="1417"/>
      <c r="D822" s="1417"/>
      <c r="E822" s="1417"/>
      <c r="F822" s="1417"/>
      <c r="G822" s="1417"/>
      <c r="H822" s="1418"/>
      <c r="I822" s="1418"/>
      <c r="J822" s="1370"/>
      <c r="K822" s="1419"/>
      <c r="L822" s="1417"/>
      <c r="M822" s="1417"/>
      <c r="N822" s="1417"/>
      <c r="O822" s="1417"/>
      <c r="P822" s="1417"/>
      <c r="Q822" s="1417"/>
      <c r="R822" s="1417"/>
      <c r="S822" s="1417"/>
      <c r="T822" s="1417"/>
      <c r="U822" s="1417"/>
      <c r="V822" s="1417"/>
      <c r="W822" s="1417"/>
      <c r="X822" s="1417"/>
      <c r="Y822" s="1417"/>
      <c r="Z822" s="1417"/>
      <c r="AA822" s="1417"/>
      <c r="AB822" s="1417"/>
      <c r="AC822" s="1417"/>
      <c r="AD822" s="1417"/>
      <c r="AE822" s="1417"/>
      <c r="AF822" s="1417"/>
      <c r="AG822" s="1417"/>
    </row>
    <row r="823" spans="1:33" ht="12.75" customHeight="1">
      <c r="A823" s="1417"/>
      <c r="B823" s="1417"/>
      <c r="C823" s="1417"/>
      <c r="D823" s="1417"/>
      <c r="E823" s="1417"/>
      <c r="F823" s="1417"/>
      <c r="G823" s="1417"/>
      <c r="H823" s="1418"/>
      <c r="I823" s="1418"/>
      <c r="J823" s="1370"/>
      <c r="K823" s="1419"/>
      <c r="L823" s="1417"/>
      <c r="M823" s="1417"/>
      <c r="N823" s="1417"/>
      <c r="O823" s="1417"/>
      <c r="P823" s="1417"/>
      <c r="Q823" s="1417"/>
      <c r="R823" s="1417"/>
      <c r="S823" s="1417"/>
      <c r="T823" s="1417"/>
      <c r="U823" s="1417"/>
      <c r="V823" s="1417"/>
      <c r="W823" s="1417"/>
      <c r="X823" s="1417"/>
      <c r="Y823" s="1417"/>
      <c r="Z823" s="1417"/>
      <c r="AA823" s="1417"/>
      <c r="AB823" s="1417"/>
      <c r="AC823" s="1417"/>
      <c r="AD823" s="1417"/>
      <c r="AE823" s="1417"/>
      <c r="AF823" s="1417"/>
      <c r="AG823" s="1417"/>
    </row>
    <row r="824" spans="1:33" ht="12.75" customHeight="1">
      <c r="A824" s="1417"/>
      <c r="B824" s="1417"/>
      <c r="C824" s="1417"/>
      <c r="D824" s="1417"/>
      <c r="E824" s="1417"/>
      <c r="F824" s="1417"/>
      <c r="G824" s="1417"/>
      <c r="H824" s="1418"/>
      <c r="I824" s="1418"/>
      <c r="J824" s="1370"/>
      <c r="K824" s="1419"/>
      <c r="L824" s="1417"/>
      <c r="M824" s="1417"/>
      <c r="N824" s="1417"/>
      <c r="O824" s="1417"/>
      <c r="P824" s="1417"/>
      <c r="Q824" s="1417"/>
      <c r="R824" s="1417"/>
      <c r="S824" s="1417"/>
      <c r="T824" s="1417"/>
      <c r="U824" s="1417"/>
      <c r="V824" s="1417"/>
      <c r="W824" s="1417"/>
      <c r="X824" s="1417"/>
      <c r="Y824" s="1417"/>
      <c r="Z824" s="1417"/>
      <c r="AA824" s="1417"/>
      <c r="AB824" s="1417"/>
      <c r="AC824" s="1417"/>
      <c r="AD824" s="1417"/>
      <c r="AE824" s="1417"/>
      <c r="AF824" s="1417"/>
      <c r="AG824" s="1417"/>
    </row>
    <row r="825" spans="1:33" ht="12.75" customHeight="1">
      <c r="A825" s="1417"/>
      <c r="B825" s="1417"/>
      <c r="C825" s="1417"/>
      <c r="D825" s="1417"/>
      <c r="E825" s="1417"/>
      <c r="F825" s="1417"/>
      <c r="G825" s="1417"/>
      <c r="H825" s="1418"/>
      <c r="I825" s="1418"/>
      <c r="J825" s="1370"/>
      <c r="K825" s="1419"/>
      <c r="L825" s="1417"/>
      <c r="M825" s="1417"/>
      <c r="N825" s="1417"/>
      <c r="O825" s="1417"/>
      <c r="P825" s="1417"/>
      <c r="Q825" s="1417"/>
      <c r="R825" s="1417"/>
      <c r="S825" s="1417"/>
      <c r="T825" s="1417"/>
      <c r="U825" s="1417"/>
      <c r="V825" s="1417"/>
      <c r="W825" s="1417"/>
      <c r="X825" s="1417"/>
      <c r="Y825" s="1417"/>
      <c r="Z825" s="1417"/>
      <c r="AA825" s="1417"/>
      <c r="AB825" s="1417"/>
      <c r="AC825" s="1417"/>
      <c r="AD825" s="1417"/>
      <c r="AE825" s="1417"/>
      <c r="AF825" s="1417"/>
      <c r="AG825" s="1417"/>
    </row>
    <row r="826" spans="1:33" ht="12.75" customHeight="1">
      <c r="A826" s="1417"/>
      <c r="B826" s="1417"/>
      <c r="C826" s="1417"/>
      <c r="D826" s="1417"/>
      <c r="E826" s="1417"/>
      <c r="F826" s="1417"/>
      <c r="G826" s="1417"/>
      <c r="H826" s="1418"/>
      <c r="I826" s="1418"/>
      <c r="J826" s="1370"/>
      <c r="K826" s="1419"/>
      <c r="L826" s="1417"/>
      <c r="M826" s="1417"/>
      <c r="N826" s="1417"/>
      <c r="O826" s="1417"/>
      <c r="P826" s="1417"/>
      <c r="Q826" s="1417"/>
      <c r="R826" s="1417"/>
      <c r="S826" s="1417"/>
      <c r="T826" s="1417"/>
      <c r="U826" s="1417"/>
      <c r="V826" s="1417"/>
      <c r="W826" s="1417"/>
      <c r="X826" s="1417"/>
      <c r="Y826" s="1417"/>
      <c r="Z826" s="1417"/>
      <c r="AA826" s="1417"/>
      <c r="AB826" s="1417"/>
      <c r="AC826" s="1417"/>
      <c r="AD826" s="1417"/>
      <c r="AE826" s="1417"/>
      <c r="AF826" s="1417"/>
      <c r="AG826" s="1417"/>
    </row>
    <row r="827" spans="1:33" ht="12.75" customHeight="1">
      <c r="A827" s="1417"/>
      <c r="B827" s="1417"/>
      <c r="C827" s="1417"/>
      <c r="D827" s="1417"/>
      <c r="E827" s="1417"/>
      <c r="F827" s="1417"/>
      <c r="G827" s="1417"/>
      <c r="H827" s="1418"/>
      <c r="I827" s="1418"/>
      <c r="J827" s="1370"/>
      <c r="K827" s="1419"/>
      <c r="L827" s="1417"/>
      <c r="M827" s="1417"/>
      <c r="N827" s="1417"/>
      <c r="O827" s="1417"/>
      <c r="P827" s="1417"/>
      <c r="Q827" s="1417"/>
      <c r="R827" s="1417"/>
      <c r="S827" s="1417"/>
      <c r="T827" s="1417"/>
      <c r="U827" s="1417"/>
      <c r="V827" s="1417"/>
      <c r="W827" s="1417"/>
      <c r="X827" s="1417"/>
      <c r="Y827" s="1417"/>
      <c r="Z827" s="1417"/>
      <c r="AA827" s="1417"/>
      <c r="AB827" s="1417"/>
      <c r="AC827" s="1417"/>
      <c r="AD827" s="1417"/>
      <c r="AE827" s="1417"/>
      <c r="AF827" s="1417"/>
      <c r="AG827" s="1417"/>
    </row>
    <row r="828" spans="1:33" ht="12.75" customHeight="1">
      <c r="A828" s="1417"/>
      <c r="B828" s="1417"/>
      <c r="C828" s="1417"/>
      <c r="D828" s="1417"/>
      <c r="E828" s="1417"/>
      <c r="F828" s="1417"/>
      <c r="G828" s="1417"/>
      <c r="H828" s="1418"/>
      <c r="I828" s="1418"/>
      <c r="J828" s="1370"/>
      <c r="K828" s="1419"/>
      <c r="L828" s="1417"/>
      <c r="M828" s="1417"/>
      <c r="N828" s="1417"/>
      <c r="O828" s="1417"/>
      <c r="P828" s="1417"/>
      <c r="Q828" s="1417"/>
      <c r="R828" s="1417"/>
      <c r="S828" s="1417"/>
      <c r="T828" s="1417"/>
      <c r="U828" s="1417"/>
      <c r="V828" s="1417"/>
      <c r="W828" s="1417"/>
      <c r="X828" s="1417"/>
      <c r="Y828" s="1417"/>
      <c r="Z828" s="1417"/>
      <c r="AA828" s="1417"/>
      <c r="AB828" s="1417"/>
      <c r="AC828" s="1417"/>
      <c r="AD828" s="1417"/>
      <c r="AE828" s="1417"/>
      <c r="AF828" s="1417"/>
      <c r="AG828" s="1417"/>
    </row>
    <row r="829" spans="1:33" ht="12.75" customHeight="1">
      <c r="A829" s="1417"/>
      <c r="B829" s="1417"/>
      <c r="C829" s="1417"/>
      <c r="D829" s="1417"/>
      <c r="E829" s="1417"/>
      <c r="F829" s="1417"/>
      <c r="G829" s="1417"/>
      <c r="H829" s="1418"/>
      <c r="I829" s="1418"/>
      <c r="J829" s="1370"/>
      <c r="K829" s="1419"/>
      <c r="L829" s="1417"/>
      <c r="M829" s="1417"/>
      <c r="N829" s="1417"/>
      <c r="O829" s="1417"/>
      <c r="P829" s="1417"/>
      <c r="Q829" s="1417"/>
      <c r="R829" s="1417"/>
      <c r="S829" s="1417"/>
      <c r="T829" s="1417"/>
      <c r="U829" s="1417"/>
      <c r="V829" s="1417"/>
      <c r="W829" s="1417"/>
      <c r="X829" s="1417"/>
      <c r="Y829" s="1417"/>
      <c r="Z829" s="1417"/>
      <c r="AA829" s="1417"/>
      <c r="AB829" s="1417"/>
      <c r="AC829" s="1417"/>
      <c r="AD829" s="1417"/>
      <c r="AE829" s="1417"/>
      <c r="AF829" s="1417"/>
      <c r="AG829" s="1417"/>
    </row>
    <row r="830" spans="1:33" ht="12.75" customHeight="1">
      <c r="A830" s="1417"/>
      <c r="B830" s="1417"/>
      <c r="C830" s="1417"/>
      <c r="D830" s="1417"/>
      <c r="E830" s="1417"/>
      <c r="F830" s="1417"/>
      <c r="G830" s="1417"/>
      <c r="H830" s="1418"/>
      <c r="I830" s="1418"/>
      <c r="J830" s="1370"/>
      <c r="K830" s="1419"/>
      <c r="L830" s="1417"/>
      <c r="M830" s="1417"/>
      <c r="N830" s="1417"/>
      <c r="O830" s="1417"/>
      <c r="P830" s="1417"/>
      <c r="Q830" s="1417"/>
      <c r="R830" s="1417"/>
      <c r="S830" s="1417"/>
      <c r="T830" s="1417"/>
      <c r="U830" s="1417"/>
      <c r="V830" s="1417"/>
      <c r="W830" s="1417"/>
      <c r="X830" s="1417"/>
      <c r="Y830" s="1417"/>
      <c r="Z830" s="1417"/>
      <c r="AA830" s="1417"/>
      <c r="AB830" s="1417"/>
      <c r="AC830" s="1417"/>
      <c r="AD830" s="1417"/>
      <c r="AE830" s="1417"/>
      <c r="AF830" s="1417"/>
      <c r="AG830" s="1417"/>
    </row>
    <row r="831" spans="1:33" ht="12.75" customHeight="1">
      <c r="A831" s="1417"/>
      <c r="B831" s="1417"/>
      <c r="C831" s="1417"/>
      <c r="D831" s="1417"/>
      <c r="E831" s="1417"/>
      <c r="F831" s="1417"/>
      <c r="G831" s="1417"/>
      <c r="H831" s="1418"/>
      <c r="I831" s="1418"/>
      <c r="J831" s="1370"/>
      <c r="K831" s="1419"/>
      <c r="L831" s="1417"/>
      <c r="M831" s="1417"/>
      <c r="N831" s="1417"/>
      <c r="O831" s="1417"/>
      <c r="P831" s="1417"/>
      <c r="Q831" s="1417"/>
      <c r="R831" s="1417"/>
      <c r="S831" s="1417"/>
      <c r="T831" s="1417"/>
      <c r="U831" s="1417"/>
      <c r="V831" s="1417"/>
      <c r="W831" s="1417"/>
      <c r="X831" s="1417"/>
      <c r="Y831" s="1417"/>
      <c r="Z831" s="1417"/>
      <c r="AA831" s="1417"/>
      <c r="AB831" s="1417"/>
      <c r="AC831" s="1417"/>
      <c r="AD831" s="1417"/>
      <c r="AE831" s="1417"/>
      <c r="AF831" s="1417"/>
      <c r="AG831" s="1417"/>
    </row>
    <row r="832" spans="1:33" ht="12.75" customHeight="1">
      <c r="A832" s="1417"/>
      <c r="B832" s="1417"/>
      <c r="C832" s="1417"/>
      <c r="D832" s="1417"/>
      <c r="E832" s="1417"/>
      <c r="F832" s="1417"/>
      <c r="G832" s="1417"/>
      <c r="H832" s="1418"/>
      <c r="I832" s="1418"/>
      <c r="J832" s="1370"/>
      <c r="K832" s="1419"/>
      <c r="L832" s="1417"/>
      <c r="M832" s="1417"/>
      <c r="N832" s="1417"/>
      <c r="O832" s="1417"/>
      <c r="P832" s="1417"/>
      <c r="Q832" s="1417"/>
      <c r="R832" s="1417"/>
      <c r="S832" s="1417"/>
      <c r="T832" s="1417"/>
      <c r="U832" s="1417"/>
      <c r="V832" s="1417"/>
      <c r="W832" s="1417"/>
      <c r="X832" s="1417"/>
      <c r="Y832" s="1417"/>
      <c r="Z832" s="1417"/>
      <c r="AA832" s="1417"/>
      <c r="AB832" s="1417"/>
      <c r="AC832" s="1417"/>
      <c r="AD832" s="1417"/>
      <c r="AE832" s="1417"/>
      <c r="AF832" s="1417"/>
      <c r="AG832" s="1417"/>
    </row>
    <row r="833" spans="1:33" ht="12.75" customHeight="1">
      <c r="A833" s="1417"/>
      <c r="B833" s="1417"/>
      <c r="C833" s="1417"/>
      <c r="D833" s="1417"/>
      <c r="E833" s="1417"/>
      <c r="F833" s="1417"/>
      <c r="G833" s="1417"/>
      <c r="H833" s="1418"/>
      <c r="I833" s="1418"/>
      <c r="J833" s="1370"/>
      <c r="K833" s="1419"/>
      <c r="L833" s="1417"/>
      <c r="M833" s="1417"/>
      <c r="N833" s="1417"/>
      <c r="O833" s="1417"/>
      <c r="P833" s="1417"/>
      <c r="Q833" s="1417"/>
      <c r="R833" s="1417"/>
      <c r="S833" s="1417"/>
      <c r="T833" s="1417"/>
      <c r="U833" s="1417"/>
      <c r="V833" s="1417"/>
      <c r="W833" s="1417"/>
      <c r="X833" s="1417"/>
      <c r="Y833" s="1417"/>
      <c r="Z833" s="1417"/>
      <c r="AA833" s="1417"/>
      <c r="AB833" s="1417"/>
      <c r="AC833" s="1417"/>
      <c r="AD833" s="1417"/>
      <c r="AE833" s="1417"/>
      <c r="AF833" s="1417"/>
      <c r="AG833" s="1417"/>
    </row>
    <row r="834" spans="1:33" ht="12.75" customHeight="1">
      <c r="A834" s="1417"/>
      <c r="B834" s="1417"/>
      <c r="C834" s="1417"/>
      <c r="D834" s="1417"/>
      <c r="E834" s="1417"/>
      <c r="F834" s="1417"/>
      <c r="G834" s="1417"/>
      <c r="H834" s="1418"/>
      <c r="I834" s="1418"/>
      <c r="J834" s="1370"/>
      <c r="K834" s="1419"/>
      <c r="L834" s="1417"/>
      <c r="M834" s="1417"/>
      <c r="N834" s="1417"/>
      <c r="O834" s="1417"/>
      <c r="P834" s="1417"/>
      <c r="Q834" s="1417"/>
      <c r="R834" s="1417"/>
      <c r="S834" s="1417"/>
      <c r="T834" s="1417"/>
      <c r="U834" s="1417"/>
      <c r="V834" s="1417"/>
      <c r="W834" s="1417"/>
      <c r="X834" s="1417"/>
      <c r="Y834" s="1417"/>
      <c r="Z834" s="1417"/>
      <c r="AA834" s="1417"/>
      <c r="AB834" s="1417"/>
      <c r="AC834" s="1417"/>
      <c r="AD834" s="1417"/>
      <c r="AE834" s="1417"/>
      <c r="AF834" s="1417"/>
      <c r="AG834" s="1417"/>
    </row>
    <row r="835" spans="1:33" ht="12.75" customHeight="1">
      <c r="A835" s="1417"/>
      <c r="B835" s="1417"/>
      <c r="C835" s="1417"/>
      <c r="D835" s="1417"/>
      <c r="E835" s="1417"/>
      <c r="F835" s="1417"/>
      <c r="G835" s="1417"/>
      <c r="H835" s="1418"/>
      <c r="I835" s="1418"/>
      <c r="J835" s="1370"/>
      <c r="K835" s="1419"/>
      <c r="L835" s="1417"/>
      <c r="M835" s="1417"/>
      <c r="N835" s="1417"/>
      <c r="O835" s="1417"/>
      <c r="P835" s="1417"/>
      <c r="Q835" s="1417"/>
      <c r="R835" s="1417"/>
      <c r="S835" s="1417"/>
      <c r="T835" s="1417"/>
      <c r="U835" s="1417"/>
      <c r="V835" s="1417"/>
      <c r="W835" s="1417"/>
      <c r="X835" s="1417"/>
      <c r="Y835" s="1417"/>
      <c r="Z835" s="1417"/>
      <c r="AA835" s="1417"/>
      <c r="AB835" s="1417"/>
      <c r="AC835" s="1417"/>
      <c r="AD835" s="1417"/>
      <c r="AE835" s="1417"/>
      <c r="AF835" s="1417"/>
      <c r="AG835" s="1417"/>
    </row>
    <row r="836" spans="1:33" ht="12.75" customHeight="1">
      <c r="A836" s="1417"/>
      <c r="B836" s="1417"/>
      <c r="C836" s="1417"/>
      <c r="D836" s="1417"/>
      <c r="E836" s="1417"/>
      <c r="F836" s="1417"/>
      <c r="G836" s="1417"/>
      <c r="H836" s="1418"/>
      <c r="I836" s="1418"/>
      <c r="J836" s="1370"/>
      <c r="K836" s="1419"/>
      <c r="L836" s="1417"/>
      <c r="M836" s="1417"/>
      <c r="N836" s="1417"/>
      <c r="O836" s="1417"/>
      <c r="P836" s="1417"/>
      <c r="Q836" s="1417"/>
      <c r="R836" s="1417"/>
      <c r="S836" s="1417"/>
      <c r="T836" s="1417"/>
      <c r="U836" s="1417"/>
      <c r="V836" s="1417"/>
      <c r="W836" s="1417"/>
      <c r="X836" s="1417"/>
      <c r="Y836" s="1417"/>
      <c r="Z836" s="1417"/>
      <c r="AA836" s="1417"/>
      <c r="AB836" s="1417"/>
      <c r="AC836" s="1417"/>
      <c r="AD836" s="1417"/>
      <c r="AE836" s="1417"/>
      <c r="AF836" s="1417"/>
      <c r="AG836" s="1417"/>
    </row>
    <row r="837" spans="1:33" ht="12.75" customHeight="1">
      <c r="A837" s="1417"/>
      <c r="B837" s="1417"/>
      <c r="C837" s="1417"/>
      <c r="D837" s="1417"/>
      <c r="E837" s="1417"/>
      <c r="F837" s="1417"/>
      <c r="G837" s="1417"/>
      <c r="H837" s="1418"/>
      <c r="I837" s="1418"/>
      <c r="J837" s="1370"/>
      <c r="K837" s="1419"/>
      <c r="L837" s="1417"/>
      <c r="M837" s="1417"/>
      <c r="N837" s="1417"/>
      <c r="O837" s="1417"/>
      <c r="P837" s="1417"/>
      <c r="Q837" s="1417"/>
      <c r="R837" s="1417"/>
      <c r="S837" s="1417"/>
      <c r="T837" s="1417"/>
      <c r="U837" s="1417"/>
      <c r="V837" s="1417"/>
      <c r="W837" s="1417"/>
      <c r="X837" s="1417"/>
      <c r="Y837" s="1417"/>
      <c r="Z837" s="1417"/>
      <c r="AA837" s="1417"/>
      <c r="AB837" s="1417"/>
      <c r="AC837" s="1417"/>
      <c r="AD837" s="1417"/>
      <c r="AE837" s="1417"/>
      <c r="AF837" s="1417"/>
      <c r="AG837" s="1417"/>
    </row>
    <row r="838" spans="1:33" ht="12.75" customHeight="1">
      <c r="A838" s="1417"/>
      <c r="B838" s="1417"/>
      <c r="C838" s="1417"/>
      <c r="D838" s="1417"/>
      <c r="E838" s="1417"/>
      <c r="F838" s="1417"/>
      <c r="G838" s="1417"/>
      <c r="H838" s="1418"/>
      <c r="I838" s="1418"/>
      <c r="J838" s="1370"/>
      <c r="K838" s="1419"/>
      <c r="L838" s="1417"/>
      <c r="M838" s="1417"/>
      <c r="N838" s="1417"/>
      <c r="O838" s="1417"/>
      <c r="P838" s="1417"/>
      <c r="Q838" s="1417"/>
      <c r="R838" s="1417"/>
      <c r="S838" s="1417"/>
      <c r="T838" s="1417"/>
      <c r="U838" s="1417"/>
      <c r="V838" s="1417"/>
      <c r="W838" s="1417"/>
      <c r="X838" s="1417"/>
      <c r="Y838" s="1417"/>
      <c r="Z838" s="1417"/>
      <c r="AA838" s="1417"/>
      <c r="AB838" s="1417"/>
      <c r="AC838" s="1417"/>
      <c r="AD838" s="1417"/>
      <c r="AE838" s="1417"/>
      <c r="AF838" s="1417"/>
      <c r="AG838" s="1417"/>
    </row>
    <row r="839" spans="1:33" ht="12.75" customHeight="1">
      <c r="A839" s="1417"/>
      <c r="B839" s="1417"/>
      <c r="C839" s="1417"/>
      <c r="D839" s="1417"/>
      <c r="E839" s="1417"/>
      <c r="F839" s="1417"/>
      <c r="G839" s="1417"/>
      <c r="H839" s="1418"/>
      <c r="I839" s="1418"/>
      <c r="J839" s="1370"/>
      <c r="K839" s="1419"/>
      <c r="L839" s="1417"/>
      <c r="M839" s="1417"/>
      <c r="N839" s="1417"/>
      <c r="O839" s="1417"/>
      <c r="P839" s="1417"/>
      <c r="Q839" s="1417"/>
      <c r="R839" s="1417"/>
      <c r="S839" s="1417"/>
      <c r="T839" s="1417"/>
      <c r="U839" s="1417"/>
      <c r="V839" s="1417"/>
      <c r="W839" s="1417"/>
      <c r="X839" s="1417"/>
      <c r="Y839" s="1417"/>
      <c r="Z839" s="1417"/>
      <c r="AA839" s="1417"/>
      <c r="AB839" s="1417"/>
      <c r="AC839" s="1417"/>
      <c r="AD839" s="1417"/>
      <c r="AE839" s="1417"/>
      <c r="AF839" s="1417"/>
      <c r="AG839" s="1417"/>
    </row>
    <row r="840" spans="1:33" ht="12.75" customHeight="1">
      <c r="A840" s="1417"/>
      <c r="B840" s="1417"/>
      <c r="C840" s="1417"/>
      <c r="D840" s="1417"/>
      <c r="E840" s="1417"/>
      <c r="F840" s="1417"/>
      <c r="G840" s="1417"/>
      <c r="H840" s="1418"/>
      <c r="I840" s="1418"/>
      <c r="J840" s="1370"/>
      <c r="K840" s="1419"/>
      <c r="L840" s="1417"/>
      <c r="M840" s="1417"/>
      <c r="N840" s="1417"/>
      <c r="O840" s="1417"/>
      <c r="P840" s="1417"/>
      <c r="Q840" s="1417"/>
      <c r="R840" s="1417"/>
      <c r="S840" s="1417"/>
      <c r="T840" s="1417"/>
      <c r="U840" s="1417"/>
      <c r="V840" s="1417"/>
      <c r="W840" s="1417"/>
      <c r="X840" s="1417"/>
      <c r="Y840" s="1417"/>
      <c r="Z840" s="1417"/>
      <c r="AA840" s="1417"/>
      <c r="AB840" s="1417"/>
      <c r="AC840" s="1417"/>
      <c r="AD840" s="1417"/>
      <c r="AE840" s="1417"/>
      <c r="AF840" s="1417"/>
      <c r="AG840" s="1417"/>
    </row>
    <row r="841" spans="1:33" ht="12.75" customHeight="1">
      <c r="A841" s="1417"/>
      <c r="B841" s="1417"/>
      <c r="C841" s="1417"/>
      <c r="D841" s="1417"/>
      <c r="E841" s="1417"/>
      <c r="F841" s="1417"/>
      <c r="G841" s="1417"/>
      <c r="H841" s="1418"/>
      <c r="I841" s="1418"/>
      <c r="J841" s="1370"/>
      <c r="K841" s="1419"/>
      <c r="L841" s="1417"/>
      <c r="M841" s="1417"/>
      <c r="N841" s="1417"/>
      <c r="O841" s="1417"/>
      <c r="P841" s="1417"/>
      <c r="Q841" s="1417"/>
      <c r="R841" s="1417"/>
      <c r="S841" s="1417"/>
      <c r="T841" s="1417"/>
      <c r="U841" s="1417"/>
      <c r="V841" s="1417"/>
      <c r="W841" s="1417"/>
      <c r="X841" s="1417"/>
      <c r="Y841" s="1417"/>
      <c r="Z841" s="1417"/>
      <c r="AA841" s="1417"/>
      <c r="AB841" s="1417"/>
      <c r="AC841" s="1417"/>
      <c r="AD841" s="1417"/>
      <c r="AE841" s="1417"/>
      <c r="AF841" s="1417"/>
      <c r="AG841" s="1417"/>
    </row>
    <row r="842" spans="1:33" ht="12.75" customHeight="1">
      <c r="A842" s="1417"/>
      <c r="B842" s="1417"/>
      <c r="C842" s="1417"/>
      <c r="D842" s="1417"/>
      <c r="E842" s="1417"/>
      <c r="F842" s="1417"/>
      <c r="G842" s="1417"/>
      <c r="H842" s="1418"/>
      <c r="I842" s="1418"/>
      <c r="J842" s="1370"/>
      <c r="K842" s="1419"/>
      <c r="L842" s="1417"/>
      <c r="M842" s="1417"/>
      <c r="N842" s="1417"/>
      <c r="O842" s="1417"/>
      <c r="P842" s="1417"/>
      <c r="Q842" s="1417"/>
      <c r="R842" s="1417"/>
      <c r="S842" s="1417"/>
      <c r="T842" s="1417"/>
      <c r="U842" s="1417"/>
      <c r="V842" s="1417"/>
      <c r="W842" s="1417"/>
      <c r="X842" s="1417"/>
      <c r="Y842" s="1417"/>
      <c r="Z842" s="1417"/>
      <c r="AA842" s="1417"/>
      <c r="AB842" s="1417"/>
      <c r="AC842" s="1417"/>
      <c r="AD842" s="1417"/>
      <c r="AE842" s="1417"/>
      <c r="AF842" s="1417"/>
      <c r="AG842" s="1417"/>
    </row>
    <row r="843" spans="1:33" ht="12.75" customHeight="1">
      <c r="A843" s="1417"/>
      <c r="B843" s="1417"/>
      <c r="C843" s="1417"/>
      <c r="D843" s="1417"/>
      <c r="E843" s="1417"/>
      <c r="F843" s="1417"/>
      <c r="G843" s="1417"/>
      <c r="H843" s="1418"/>
      <c r="I843" s="1418"/>
      <c r="J843" s="1370"/>
      <c r="K843" s="1419"/>
      <c r="L843" s="1417"/>
      <c r="M843" s="1417"/>
      <c r="N843" s="1417"/>
      <c r="O843" s="1417"/>
      <c r="P843" s="1417"/>
      <c r="Q843" s="1417"/>
      <c r="R843" s="1417"/>
      <c r="S843" s="1417"/>
      <c r="T843" s="1417"/>
      <c r="U843" s="1417"/>
      <c r="V843" s="1417"/>
      <c r="W843" s="1417"/>
      <c r="X843" s="1417"/>
      <c r="Y843" s="1417"/>
      <c r="Z843" s="1417"/>
      <c r="AA843" s="1417"/>
      <c r="AB843" s="1417"/>
      <c r="AC843" s="1417"/>
      <c r="AD843" s="1417"/>
      <c r="AE843" s="1417"/>
      <c r="AF843" s="1417"/>
      <c r="AG843" s="1417"/>
    </row>
    <row r="844" spans="1:33" ht="12.75" customHeight="1">
      <c r="A844" s="1417"/>
      <c r="B844" s="1417"/>
      <c r="C844" s="1417"/>
      <c r="D844" s="1417"/>
      <c r="E844" s="1417"/>
      <c r="F844" s="1417"/>
      <c r="G844" s="1417"/>
      <c r="H844" s="1418"/>
      <c r="I844" s="1418"/>
      <c r="J844" s="1370"/>
      <c r="K844" s="1419"/>
      <c r="L844" s="1417"/>
      <c r="M844" s="1417"/>
      <c r="N844" s="1417"/>
      <c r="O844" s="1417"/>
      <c r="P844" s="1417"/>
      <c r="Q844" s="1417"/>
      <c r="R844" s="1417"/>
      <c r="S844" s="1417"/>
      <c r="T844" s="1417"/>
      <c r="U844" s="1417"/>
      <c r="V844" s="1417"/>
      <c r="W844" s="1417"/>
      <c r="X844" s="1417"/>
      <c r="Y844" s="1417"/>
      <c r="Z844" s="1417"/>
      <c r="AA844" s="1417"/>
      <c r="AB844" s="1417"/>
      <c r="AC844" s="1417"/>
      <c r="AD844" s="1417"/>
      <c r="AE844" s="1417"/>
      <c r="AF844" s="1417"/>
      <c r="AG844" s="1417"/>
    </row>
    <row r="845" spans="1:33" ht="12.75" customHeight="1">
      <c r="A845" s="1417"/>
      <c r="B845" s="1417"/>
      <c r="C845" s="1417"/>
      <c r="D845" s="1417"/>
      <c r="E845" s="1417"/>
      <c r="F845" s="1417"/>
      <c r="G845" s="1417"/>
      <c r="H845" s="1418"/>
      <c r="I845" s="1418"/>
      <c r="J845" s="1370"/>
      <c r="K845" s="1419"/>
      <c r="L845" s="1417"/>
      <c r="M845" s="1417"/>
      <c r="N845" s="1417"/>
      <c r="O845" s="1417"/>
      <c r="P845" s="1417"/>
      <c r="Q845" s="1417"/>
      <c r="R845" s="1417"/>
      <c r="S845" s="1417"/>
      <c r="T845" s="1417"/>
      <c r="U845" s="1417"/>
      <c r="V845" s="1417"/>
      <c r="W845" s="1417"/>
      <c r="X845" s="1417"/>
      <c r="Y845" s="1417"/>
      <c r="Z845" s="1417"/>
      <c r="AA845" s="1417"/>
      <c r="AB845" s="1417"/>
      <c r="AC845" s="1417"/>
      <c r="AD845" s="1417"/>
      <c r="AE845" s="1417"/>
      <c r="AF845" s="1417"/>
      <c r="AG845" s="1417"/>
    </row>
    <row r="846" spans="1:33" ht="12.75" customHeight="1">
      <c r="A846" s="1417"/>
      <c r="B846" s="1417"/>
      <c r="C846" s="1417"/>
      <c r="D846" s="1417"/>
      <c r="E846" s="1417"/>
      <c r="F846" s="1417"/>
      <c r="G846" s="1417"/>
      <c r="H846" s="1418"/>
      <c r="I846" s="1418"/>
      <c r="J846" s="1370"/>
      <c r="K846" s="1419"/>
      <c r="L846" s="1417"/>
      <c r="M846" s="1417"/>
      <c r="N846" s="1417"/>
      <c r="O846" s="1417"/>
      <c r="P846" s="1417"/>
      <c r="Q846" s="1417"/>
      <c r="R846" s="1417"/>
      <c r="S846" s="1417"/>
      <c r="T846" s="1417"/>
      <c r="U846" s="1417"/>
      <c r="V846" s="1417"/>
      <c r="W846" s="1417"/>
      <c r="X846" s="1417"/>
      <c r="Y846" s="1417"/>
      <c r="Z846" s="1417"/>
      <c r="AA846" s="1417"/>
      <c r="AB846" s="1417"/>
      <c r="AC846" s="1417"/>
      <c r="AD846" s="1417"/>
      <c r="AE846" s="1417"/>
      <c r="AF846" s="1417"/>
      <c r="AG846" s="1417"/>
    </row>
    <row r="847" spans="1:33" ht="12.75" customHeight="1">
      <c r="A847" s="1417"/>
      <c r="B847" s="1417"/>
      <c r="C847" s="1417"/>
      <c r="D847" s="1417"/>
      <c r="E847" s="1417"/>
      <c r="F847" s="1417"/>
      <c r="G847" s="1417"/>
      <c r="H847" s="1418"/>
      <c r="I847" s="1418"/>
      <c r="J847" s="1370"/>
      <c r="K847" s="1419"/>
      <c r="L847" s="1417"/>
      <c r="M847" s="1417"/>
      <c r="N847" s="1417"/>
      <c r="O847" s="1417"/>
      <c r="P847" s="1417"/>
      <c r="Q847" s="1417"/>
      <c r="R847" s="1417"/>
      <c r="S847" s="1417"/>
      <c r="T847" s="1417"/>
      <c r="U847" s="1417"/>
      <c r="V847" s="1417"/>
      <c r="W847" s="1417"/>
      <c r="X847" s="1417"/>
      <c r="Y847" s="1417"/>
      <c r="Z847" s="1417"/>
      <c r="AA847" s="1417"/>
      <c r="AB847" s="1417"/>
      <c r="AC847" s="1417"/>
      <c r="AD847" s="1417"/>
      <c r="AE847" s="1417"/>
      <c r="AF847" s="1417"/>
      <c r="AG847" s="1417"/>
    </row>
    <row r="848" spans="1:33" ht="12.75" customHeight="1">
      <c r="A848" s="1417"/>
      <c r="B848" s="1417"/>
      <c r="C848" s="1417"/>
      <c r="D848" s="1417"/>
      <c r="E848" s="1417"/>
      <c r="F848" s="1417"/>
      <c r="G848" s="1417"/>
      <c r="H848" s="1418"/>
      <c r="I848" s="1418"/>
      <c r="J848" s="1370"/>
      <c r="K848" s="1419"/>
      <c r="L848" s="1417"/>
      <c r="M848" s="1417"/>
      <c r="N848" s="1417"/>
      <c r="O848" s="1417"/>
      <c r="P848" s="1417"/>
      <c r="Q848" s="1417"/>
      <c r="R848" s="1417"/>
      <c r="S848" s="1417"/>
      <c r="T848" s="1417"/>
      <c r="U848" s="1417"/>
      <c r="V848" s="1417"/>
      <c r="W848" s="1417"/>
      <c r="X848" s="1417"/>
      <c r="Y848" s="1417"/>
      <c r="Z848" s="1417"/>
      <c r="AA848" s="1417"/>
      <c r="AB848" s="1417"/>
      <c r="AC848" s="1417"/>
      <c r="AD848" s="1417"/>
      <c r="AE848" s="1417"/>
      <c r="AF848" s="1417"/>
      <c r="AG848" s="1417"/>
    </row>
    <row r="849" spans="1:33" ht="12.75" customHeight="1">
      <c r="A849" s="1417"/>
      <c r="B849" s="1417"/>
      <c r="C849" s="1417"/>
      <c r="D849" s="1417"/>
      <c r="E849" s="1417"/>
      <c r="F849" s="1417"/>
      <c r="G849" s="1417"/>
      <c r="H849" s="1418"/>
      <c r="I849" s="1418"/>
      <c r="J849" s="1370"/>
      <c r="K849" s="1419"/>
      <c r="L849" s="1417"/>
      <c r="M849" s="1417"/>
      <c r="N849" s="1417"/>
      <c r="O849" s="1417"/>
      <c r="P849" s="1417"/>
      <c r="Q849" s="1417"/>
      <c r="R849" s="1417"/>
      <c r="S849" s="1417"/>
      <c r="T849" s="1417"/>
      <c r="U849" s="1417"/>
      <c r="V849" s="1417"/>
      <c r="W849" s="1417"/>
      <c r="X849" s="1417"/>
      <c r="Y849" s="1417"/>
      <c r="Z849" s="1417"/>
      <c r="AA849" s="1417"/>
      <c r="AB849" s="1417"/>
      <c r="AC849" s="1417"/>
      <c r="AD849" s="1417"/>
      <c r="AE849" s="1417"/>
      <c r="AF849" s="1417"/>
      <c r="AG849" s="1417"/>
    </row>
    <row r="850" spans="1:33" ht="12.75" customHeight="1">
      <c r="A850" s="1417"/>
      <c r="B850" s="1417"/>
      <c r="C850" s="1417"/>
      <c r="D850" s="1417"/>
      <c r="E850" s="1417"/>
      <c r="F850" s="1417"/>
      <c r="G850" s="1417"/>
      <c r="H850" s="1418"/>
      <c r="I850" s="1418"/>
      <c r="J850" s="1370"/>
      <c r="K850" s="1419"/>
      <c r="L850" s="1417"/>
      <c r="M850" s="1417"/>
      <c r="N850" s="1417"/>
      <c r="O850" s="1417"/>
      <c r="P850" s="1417"/>
      <c r="Q850" s="1417"/>
      <c r="R850" s="1417"/>
      <c r="S850" s="1417"/>
      <c r="T850" s="1417"/>
      <c r="U850" s="1417"/>
      <c r="V850" s="1417"/>
      <c r="W850" s="1417"/>
      <c r="X850" s="1417"/>
      <c r="Y850" s="1417"/>
      <c r="Z850" s="1417"/>
      <c r="AA850" s="1417"/>
      <c r="AB850" s="1417"/>
      <c r="AC850" s="1417"/>
      <c r="AD850" s="1417"/>
      <c r="AE850" s="1417"/>
      <c r="AF850" s="1417"/>
      <c r="AG850" s="1417"/>
    </row>
    <row r="851" spans="1:33" ht="12.75" customHeight="1">
      <c r="A851" s="1417"/>
      <c r="B851" s="1417"/>
      <c r="C851" s="1417"/>
      <c r="D851" s="1417"/>
      <c r="E851" s="1417"/>
      <c r="F851" s="1417"/>
      <c r="G851" s="1417"/>
      <c r="H851" s="1418"/>
      <c r="I851" s="1418"/>
      <c r="J851" s="1370"/>
      <c r="K851" s="1419"/>
      <c r="L851" s="1417"/>
      <c r="M851" s="1417"/>
      <c r="N851" s="1417"/>
      <c r="O851" s="1417"/>
      <c r="P851" s="1417"/>
      <c r="Q851" s="1417"/>
      <c r="R851" s="1417"/>
      <c r="S851" s="1417"/>
      <c r="T851" s="1417"/>
      <c r="U851" s="1417"/>
      <c r="V851" s="1417"/>
      <c r="W851" s="1417"/>
      <c r="X851" s="1417"/>
      <c r="Y851" s="1417"/>
      <c r="Z851" s="1417"/>
      <c r="AA851" s="1417"/>
      <c r="AB851" s="1417"/>
      <c r="AC851" s="1417"/>
      <c r="AD851" s="1417"/>
      <c r="AE851" s="1417"/>
      <c r="AF851" s="1417"/>
      <c r="AG851" s="1417"/>
    </row>
    <row r="852" spans="1:33" ht="12.75" customHeight="1">
      <c r="A852" s="1417"/>
      <c r="B852" s="1417"/>
      <c r="C852" s="1417"/>
      <c r="D852" s="1417"/>
      <c r="E852" s="1417"/>
      <c r="F852" s="1417"/>
      <c r="G852" s="1417"/>
      <c r="H852" s="1418"/>
      <c r="I852" s="1418"/>
      <c r="J852" s="1370"/>
      <c r="K852" s="1419"/>
      <c r="L852" s="1417"/>
      <c r="M852" s="1417"/>
      <c r="N852" s="1417"/>
      <c r="O852" s="1417"/>
      <c r="P852" s="1417"/>
      <c r="Q852" s="1417"/>
      <c r="R852" s="1417"/>
      <c r="S852" s="1417"/>
      <c r="T852" s="1417"/>
      <c r="U852" s="1417"/>
      <c r="V852" s="1417"/>
      <c r="W852" s="1417"/>
      <c r="X852" s="1417"/>
      <c r="Y852" s="1417"/>
      <c r="Z852" s="1417"/>
      <c r="AA852" s="1417"/>
      <c r="AB852" s="1417"/>
      <c r="AC852" s="1417"/>
      <c r="AD852" s="1417"/>
      <c r="AE852" s="1417"/>
      <c r="AF852" s="1417"/>
      <c r="AG852" s="1417"/>
    </row>
    <row r="853" spans="1:33" ht="12.75" customHeight="1">
      <c r="A853" s="1417"/>
      <c r="B853" s="1417"/>
      <c r="C853" s="1417"/>
      <c r="D853" s="1417"/>
      <c r="E853" s="1417"/>
      <c r="F853" s="1417"/>
      <c r="G853" s="1417"/>
      <c r="H853" s="1418"/>
      <c r="I853" s="1418"/>
      <c r="J853" s="1370"/>
      <c r="K853" s="1419"/>
      <c r="L853" s="1417"/>
      <c r="M853" s="1417"/>
      <c r="N853" s="1417"/>
      <c r="O853" s="1417"/>
      <c r="P853" s="1417"/>
      <c r="Q853" s="1417"/>
      <c r="R853" s="1417"/>
      <c r="S853" s="1417"/>
      <c r="T853" s="1417"/>
      <c r="U853" s="1417"/>
      <c r="V853" s="1417"/>
      <c r="W853" s="1417"/>
      <c r="X853" s="1417"/>
      <c r="Y853" s="1417"/>
      <c r="Z853" s="1417"/>
      <c r="AA853" s="1417"/>
      <c r="AB853" s="1417"/>
      <c r="AC853" s="1417"/>
      <c r="AD853" s="1417"/>
      <c r="AE853" s="1417"/>
      <c r="AF853" s="1417"/>
      <c r="AG853" s="1417"/>
    </row>
    <row r="854" spans="1:33" ht="12.75" customHeight="1">
      <c r="A854" s="1417"/>
      <c r="B854" s="1417"/>
      <c r="C854" s="1417"/>
      <c r="D854" s="1417"/>
      <c r="E854" s="1417"/>
      <c r="F854" s="1417"/>
      <c r="G854" s="1417"/>
      <c r="H854" s="1418"/>
      <c r="I854" s="1418"/>
      <c r="J854" s="1370"/>
      <c r="K854" s="1419"/>
      <c r="L854" s="1417"/>
      <c r="M854" s="1417"/>
      <c r="N854" s="1417"/>
      <c r="O854" s="1417"/>
      <c r="P854" s="1417"/>
      <c r="Q854" s="1417"/>
      <c r="R854" s="1417"/>
      <c r="S854" s="1417"/>
      <c r="T854" s="1417"/>
      <c r="U854" s="1417"/>
      <c r="V854" s="1417"/>
      <c r="W854" s="1417"/>
      <c r="X854" s="1417"/>
      <c r="Y854" s="1417"/>
      <c r="Z854" s="1417"/>
      <c r="AA854" s="1417"/>
      <c r="AB854" s="1417"/>
      <c r="AC854" s="1417"/>
      <c r="AD854" s="1417"/>
      <c r="AE854" s="1417"/>
      <c r="AF854" s="1417"/>
      <c r="AG854" s="1417"/>
    </row>
    <row r="855" spans="1:33" ht="12.75" customHeight="1">
      <c r="A855" s="1417"/>
      <c r="B855" s="1417"/>
      <c r="C855" s="1417"/>
      <c r="D855" s="1417"/>
      <c r="E855" s="1417"/>
      <c r="F855" s="1417"/>
      <c r="G855" s="1417"/>
      <c r="H855" s="1418"/>
      <c r="I855" s="1418"/>
      <c r="J855" s="1370"/>
      <c r="K855" s="1419"/>
      <c r="L855" s="1417"/>
      <c r="M855" s="1417"/>
      <c r="N855" s="1417"/>
      <c r="O855" s="1417"/>
      <c r="P855" s="1417"/>
      <c r="Q855" s="1417"/>
      <c r="R855" s="1417"/>
      <c r="S855" s="1417"/>
      <c r="T855" s="1417"/>
      <c r="U855" s="1417"/>
      <c r="V855" s="1417"/>
      <c r="W855" s="1417"/>
      <c r="X855" s="1417"/>
      <c r="Y855" s="1417"/>
      <c r="Z855" s="1417"/>
      <c r="AA855" s="1417"/>
      <c r="AB855" s="1417"/>
      <c r="AC855" s="1417"/>
      <c r="AD855" s="1417"/>
      <c r="AE855" s="1417"/>
      <c r="AF855" s="1417"/>
      <c r="AG855" s="1417"/>
    </row>
    <row r="856" spans="1:33" ht="12.75" customHeight="1">
      <c r="A856" s="1417"/>
      <c r="B856" s="1417"/>
      <c r="C856" s="1417"/>
      <c r="D856" s="1417"/>
      <c r="E856" s="1417"/>
      <c r="F856" s="1417"/>
      <c r="G856" s="1417"/>
      <c r="H856" s="1418"/>
      <c r="I856" s="1418"/>
      <c r="J856" s="1370"/>
      <c r="K856" s="1419"/>
      <c r="L856" s="1417"/>
      <c r="M856" s="1417"/>
      <c r="N856" s="1417"/>
      <c r="O856" s="1417"/>
      <c r="P856" s="1417"/>
      <c r="Q856" s="1417"/>
      <c r="R856" s="1417"/>
      <c r="S856" s="1417"/>
      <c r="T856" s="1417"/>
      <c r="U856" s="1417"/>
      <c r="V856" s="1417"/>
      <c r="W856" s="1417"/>
      <c r="X856" s="1417"/>
      <c r="Y856" s="1417"/>
      <c r="Z856" s="1417"/>
      <c r="AA856" s="1417"/>
      <c r="AB856" s="1417"/>
      <c r="AC856" s="1417"/>
      <c r="AD856" s="1417"/>
      <c r="AE856" s="1417"/>
      <c r="AF856" s="1417"/>
      <c r="AG856" s="1417"/>
    </row>
    <row r="857" spans="1:33" ht="12.75" customHeight="1">
      <c r="A857" s="1417"/>
      <c r="B857" s="1417"/>
      <c r="C857" s="1417"/>
      <c r="D857" s="1417"/>
      <c r="E857" s="1417"/>
      <c r="F857" s="1417"/>
      <c r="G857" s="1417"/>
      <c r="H857" s="1418"/>
      <c r="I857" s="1418"/>
      <c r="J857" s="1370"/>
      <c r="K857" s="1419"/>
      <c r="L857" s="1417"/>
      <c r="M857" s="1417"/>
      <c r="N857" s="1417"/>
      <c r="O857" s="1417"/>
      <c r="P857" s="1417"/>
      <c r="Q857" s="1417"/>
      <c r="R857" s="1417"/>
      <c r="S857" s="1417"/>
      <c r="T857" s="1417"/>
      <c r="U857" s="1417"/>
      <c r="V857" s="1417"/>
      <c r="W857" s="1417"/>
      <c r="X857" s="1417"/>
      <c r="Y857" s="1417"/>
      <c r="Z857" s="1417"/>
      <c r="AA857" s="1417"/>
      <c r="AB857" s="1417"/>
      <c r="AC857" s="1417"/>
      <c r="AD857" s="1417"/>
      <c r="AE857" s="1417"/>
      <c r="AF857" s="1417"/>
      <c r="AG857" s="1417"/>
    </row>
    <row r="858" spans="1:33" ht="12.75" customHeight="1">
      <c r="A858" s="1417"/>
      <c r="B858" s="1417"/>
      <c r="C858" s="1417"/>
      <c r="D858" s="1417"/>
      <c r="E858" s="1417"/>
      <c r="F858" s="1417"/>
      <c r="G858" s="1417"/>
      <c r="H858" s="1418"/>
      <c r="I858" s="1418"/>
      <c r="J858" s="1370"/>
      <c r="K858" s="1419"/>
      <c r="L858" s="1417"/>
      <c r="M858" s="1417"/>
      <c r="N858" s="1417"/>
      <c r="O858" s="1417"/>
      <c r="P858" s="1417"/>
      <c r="Q858" s="1417"/>
      <c r="R858" s="1417"/>
      <c r="S858" s="1417"/>
      <c r="T858" s="1417"/>
      <c r="U858" s="1417"/>
      <c r="V858" s="1417"/>
      <c r="W858" s="1417"/>
      <c r="X858" s="1417"/>
      <c r="Y858" s="1417"/>
      <c r="Z858" s="1417"/>
      <c r="AA858" s="1417"/>
      <c r="AB858" s="1417"/>
      <c r="AC858" s="1417"/>
      <c r="AD858" s="1417"/>
      <c r="AE858" s="1417"/>
      <c r="AF858" s="1417"/>
      <c r="AG858" s="1417"/>
    </row>
    <row r="859" spans="1:33" ht="12.75" customHeight="1">
      <c r="A859" s="1417"/>
      <c r="B859" s="1417"/>
      <c r="C859" s="1417"/>
      <c r="D859" s="1417"/>
      <c r="E859" s="1417"/>
      <c r="F859" s="1417"/>
      <c r="G859" s="1417"/>
      <c r="H859" s="1418"/>
      <c r="I859" s="1418"/>
      <c r="J859" s="1370"/>
      <c r="K859" s="1419"/>
      <c r="L859" s="1417"/>
      <c r="M859" s="1417"/>
      <c r="N859" s="1417"/>
      <c r="O859" s="1417"/>
      <c r="P859" s="1417"/>
      <c r="Q859" s="1417"/>
      <c r="R859" s="1417"/>
      <c r="S859" s="1417"/>
      <c r="T859" s="1417"/>
      <c r="U859" s="1417"/>
      <c r="V859" s="1417"/>
      <c r="W859" s="1417"/>
      <c r="X859" s="1417"/>
      <c r="Y859" s="1417"/>
      <c r="Z859" s="1417"/>
      <c r="AA859" s="1417"/>
      <c r="AB859" s="1417"/>
      <c r="AC859" s="1417"/>
      <c r="AD859" s="1417"/>
      <c r="AE859" s="1417"/>
      <c r="AF859" s="1417"/>
      <c r="AG859" s="1417"/>
    </row>
    <row r="860" spans="1:33" ht="12.75" customHeight="1">
      <c r="A860" s="1417"/>
      <c r="B860" s="1417"/>
      <c r="C860" s="1417"/>
      <c r="D860" s="1417"/>
      <c r="E860" s="1417"/>
      <c r="F860" s="1417"/>
      <c r="G860" s="1417"/>
      <c r="H860" s="1418"/>
      <c r="I860" s="1418"/>
      <c r="J860" s="1370"/>
      <c r="K860" s="1419"/>
      <c r="L860" s="1417"/>
      <c r="M860" s="1417"/>
      <c r="N860" s="1417"/>
      <c r="O860" s="1417"/>
      <c r="P860" s="1417"/>
      <c r="Q860" s="1417"/>
      <c r="R860" s="1417"/>
      <c r="S860" s="1417"/>
      <c r="T860" s="1417"/>
      <c r="U860" s="1417"/>
      <c r="V860" s="1417"/>
      <c r="W860" s="1417"/>
      <c r="X860" s="1417"/>
      <c r="Y860" s="1417"/>
      <c r="Z860" s="1417"/>
      <c r="AA860" s="1417"/>
      <c r="AB860" s="1417"/>
      <c r="AC860" s="1417"/>
      <c r="AD860" s="1417"/>
      <c r="AE860" s="1417"/>
      <c r="AF860" s="1417"/>
      <c r="AG860" s="1417"/>
    </row>
    <row r="861" spans="1:33" ht="12.75" customHeight="1">
      <c r="A861" s="1417"/>
      <c r="B861" s="1417"/>
      <c r="C861" s="1417"/>
      <c r="D861" s="1417"/>
      <c r="E861" s="1417"/>
      <c r="F861" s="1417"/>
      <c r="G861" s="1417"/>
      <c r="H861" s="1418"/>
      <c r="I861" s="1418"/>
      <c r="J861" s="1370"/>
      <c r="K861" s="1419"/>
      <c r="L861" s="1417"/>
      <c r="M861" s="1417"/>
      <c r="N861" s="1417"/>
      <c r="O861" s="1417"/>
      <c r="P861" s="1417"/>
      <c r="Q861" s="1417"/>
      <c r="R861" s="1417"/>
      <c r="S861" s="1417"/>
      <c r="T861" s="1417"/>
      <c r="U861" s="1417"/>
      <c r="V861" s="1417"/>
      <c r="W861" s="1417"/>
      <c r="X861" s="1417"/>
      <c r="Y861" s="1417"/>
      <c r="Z861" s="1417"/>
      <c r="AA861" s="1417"/>
      <c r="AB861" s="1417"/>
      <c r="AC861" s="1417"/>
      <c r="AD861" s="1417"/>
      <c r="AE861" s="1417"/>
      <c r="AF861" s="1417"/>
      <c r="AG861" s="1417"/>
    </row>
    <row r="862" spans="1:33" ht="12.75" customHeight="1">
      <c r="A862" s="1417"/>
      <c r="B862" s="1417"/>
      <c r="C862" s="1417"/>
      <c r="D862" s="1417"/>
      <c r="E862" s="1417"/>
      <c r="F862" s="1417"/>
      <c r="G862" s="1417"/>
      <c r="H862" s="1418"/>
      <c r="I862" s="1418"/>
      <c r="J862" s="1370"/>
      <c r="K862" s="1419"/>
      <c r="L862" s="1417"/>
      <c r="M862" s="1417"/>
      <c r="N862" s="1417"/>
      <c r="O862" s="1417"/>
      <c r="P862" s="1417"/>
      <c r="Q862" s="1417"/>
      <c r="R862" s="1417"/>
      <c r="S862" s="1417"/>
      <c r="T862" s="1417"/>
      <c r="U862" s="1417"/>
      <c r="V862" s="1417"/>
      <c r="W862" s="1417"/>
      <c r="X862" s="1417"/>
      <c r="Y862" s="1417"/>
      <c r="Z862" s="1417"/>
      <c r="AA862" s="1417"/>
      <c r="AB862" s="1417"/>
      <c r="AC862" s="1417"/>
      <c r="AD862" s="1417"/>
      <c r="AE862" s="1417"/>
      <c r="AF862" s="1417"/>
      <c r="AG862" s="1417"/>
    </row>
    <row r="863" spans="1:33" ht="12.75" customHeight="1">
      <c r="A863" s="1417"/>
      <c r="B863" s="1417"/>
      <c r="C863" s="1417"/>
      <c r="D863" s="1417"/>
      <c r="E863" s="1417"/>
      <c r="F863" s="1417"/>
      <c r="G863" s="1417"/>
      <c r="H863" s="1418"/>
      <c r="I863" s="1418"/>
      <c r="J863" s="1370"/>
      <c r="K863" s="1419"/>
      <c r="L863" s="1417"/>
      <c r="M863" s="1417"/>
      <c r="N863" s="1417"/>
      <c r="O863" s="1417"/>
      <c r="P863" s="1417"/>
      <c r="Q863" s="1417"/>
      <c r="R863" s="1417"/>
      <c r="S863" s="1417"/>
      <c r="T863" s="1417"/>
      <c r="U863" s="1417"/>
      <c r="V863" s="1417"/>
      <c r="W863" s="1417"/>
      <c r="X863" s="1417"/>
      <c r="Y863" s="1417"/>
      <c r="Z863" s="1417"/>
      <c r="AA863" s="1417"/>
      <c r="AB863" s="1417"/>
      <c r="AC863" s="1417"/>
      <c r="AD863" s="1417"/>
      <c r="AE863" s="1417"/>
      <c r="AF863" s="1417"/>
      <c r="AG863" s="1417"/>
    </row>
    <row r="864" spans="1:33" ht="12.75" customHeight="1">
      <c r="A864" s="1417"/>
      <c r="B864" s="1417"/>
      <c r="C864" s="1417"/>
      <c r="D864" s="1417"/>
      <c r="E864" s="1417"/>
      <c r="F864" s="1417"/>
      <c r="G864" s="1417"/>
      <c r="H864" s="1418"/>
      <c r="I864" s="1418"/>
      <c r="J864" s="1370"/>
      <c r="K864" s="1419"/>
      <c r="L864" s="1417"/>
      <c r="M864" s="1417"/>
      <c r="N864" s="1417"/>
      <c r="O864" s="1417"/>
      <c r="P864" s="1417"/>
      <c r="Q864" s="1417"/>
      <c r="R864" s="1417"/>
      <c r="S864" s="1417"/>
      <c r="T864" s="1417"/>
      <c r="U864" s="1417"/>
      <c r="V864" s="1417"/>
      <c r="W864" s="1417"/>
      <c r="X864" s="1417"/>
      <c r="Y864" s="1417"/>
      <c r="Z864" s="1417"/>
      <c r="AA864" s="1417"/>
      <c r="AB864" s="1417"/>
      <c r="AC864" s="1417"/>
      <c r="AD864" s="1417"/>
      <c r="AE864" s="1417"/>
      <c r="AF864" s="1417"/>
      <c r="AG864" s="1417"/>
    </row>
    <row r="865" spans="1:33" ht="12.75" customHeight="1">
      <c r="A865" s="1417"/>
      <c r="B865" s="1417"/>
      <c r="C865" s="1417"/>
      <c r="D865" s="1417"/>
      <c r="E865" s="1417"/>
      <c r="F865" s="1417"/>
      <c r="G865" s="1417"/>
      <c r="H865" s="1418"/>
      <c r="I865" s="1418"/>
      <c r="J865" s="1370"/>
      <c r="K865" s="1419"/>
      <c r="L865" s="1417"/>
      <c r="M865" s="1417"/>
      <c r="N865" s="1417"/>
      <c r="O865" s="1417"/>
      <c r="P865" s="1417"/>
      <c r="Q865" s="1417"/>
      <c r="R865" s="1417"/>
      <c r="S865" s="1417"/>
      <c r="T865" s="1417"/>
      <c r="U865" s="1417"/>
      <c r="V865" s="1417"/>
      <c r="W865" s="1417"/>
      <c r="X865" s="1417"/>
      <c r="Y865" s="1417"/>
      <c r="Z865" s="1417"/>
      <c r="AA865" s="1417"/>
      <c r="AB865" s="1417"/>
      <c r="AC865" s="1417"/>
      <c r="AD865" s="1417"/>
      <c r="AE865" s="1417"/>
      <c r="AF865" s="1417"/>
      <c r="AG865" s="1417"/>
    </row>
    <row r="866" spans="1:33" ht="12.75" customHeight="1">
      <c r="A866" s="1417"/>
      <c r="B866" s="1417"/>
      <c r="C866" s="1417"/>
      <c r="D866" s="1417"/>
      <c r="E866" s="1417"/>
      <c r="F866" s="1417"/>
      <c r="G866" s="1417"/>
      <c r="H866" s="1418"/>
      <c r="I866" s="1418"/>
      <c r="J866" s="1370"/>
      <c r="K866" s="1419"/>
      <c r="L866" s="1417"/>
      <c r="M866" s="1417"/>
      <c r="N866" s="1417"/>
      <c r="O866" s="1417"/>
      <c r="P866" s="1417"/>
      <c r="Q866" s="1417"/>
      <c r="R866" s="1417"/>
      <c r="S866" s="1417"/>
      <c r="T866" s="1417"/>
      <c r="U866" s="1417"/>
      <c r="V866" s="1417"/>
      <c r="W866" s="1417"/>
      <c r="X866" s="1417"/>
      <c r="Y866" s="1417"/>
      <c r="Z866" s="1417"/>
      <c r="AA866" s="1417"/>
      <c r="AB866" s="1417"/>
      <c r="AC866" s="1417"/>
      <c r="AD866" s="1417"/>
      <c r="AE866" s="1417"/>
      <c r="AF866" s="1417"/>
      <c r="AG866" s="1417"/>
    </row>
    <row r="867" spans="1:33" ht="12.75" customHeight="1">
      <c r="A867" s="1417"/>
      <c r="B867" s="1417"/>
      <c r="C867" s="1417"/>
      <c r="D867" s="1417"/>
      <c r="E867" s="1417"/>
      <c r="F867" s="1417"/>
      <c r="G867" s="1417"/>
      <c r="H867" s="1418"/>
      <c r="I867" s="1418"/>
      <c r="J867" s="1370"/>
      <c r="K867" s="1419"/>
      <c r="L867" s="1417"/>
      <c r="M867" s="1417"/>
      <c r="N867" s="1417"/>
      <c r="O867" s="1417"/>
      <c r="P867" s="1417"/>
      <c r="Q867" s="1417"/>
      <c r="R867" s="1417"/>
      <c r="S867" s="1417"/>
      <c r="T867" s="1417"/>
      <c r="U867" s="1417"/>
      <c r="V867" s="1417"/>
      <c r="W867" s="1417"/>
      <c r="X867" s="1417"/>
      <c r="Y867" s="1417"/>
      <c r="Z867" s="1417"/>
      <c r="AA867" s="1417"/>
      <c r="AB867" s="1417"/>
      <c r="AC867" s="1417"/>
      <c r="AD867" s="1417"/>
      <c r="AE867" s="1417"/>
      <c r="AF867" s="1417"/>
      <c r="AG867" s="1417"/>
    </row>
    <row r="868" spans="1:33" ht="12.75" customHeight="1">
      <c r="A868" s="1417"/>
      <c r="B868" s="1417"/>
      <c r="C868" s="1417"/>
      <c r="D868" s="1417"/>
      <c r="E868" s="1417"/>
      <c r="F868" s="1417"/>
      <c r="G868" s="1417"/>
      <c r="H868" s="1418"/>
      <c r="I868" s="1418"/>
      <c r="J868" s="1370"/>
      <c r="K868" s="1419"/>
      <c r="L868" s="1417"/>
      <c r="M868" s="1417"/>
      <c r="N868" s="1417"/>
      <c r="O868" s="1417"/>
      <c r="P868" s="1417"/>
      <c r="Q868" s="1417"/>
      <c r="R868" s="1417"/>
      <c r="S868" s="1417"/>
      <c r="T868" s="1417"/>
      <c r="U868" s="1417"/>
      <c r="V868" s="1417"/>
      <c r="W868" s="1417"/>
      <c r="X868" s="1417"/>
      <c r="Y868" s="1417"/>
      <c r="Z868" s="1417"/>
      <c r="AA868" s="1417"/>
      <c r="AB868" s="1417"/>
      <c r="AC868" s="1417"/>
      <c r="AD868" s="1417"/>
      <c r="AE868" s="1417"/>
      <c r="AF868" s="1417"/>
      <c r="AG868" s="1417"/>
    </row>
    <row r="869" spans="1:33" ht="12.75" customHeight="1">
      <c r="A869" s="1417"/>
      <c r="B869" s="1417"/>
      <c r="C869" s="1417"/>
      <c r="D869" s="1417"/>
      <c r="E869" s="1417"/>
      <c r="F869" s="1417"/>
      <c r="G869" s="1417"/>
      <c r="H869" s="1418"/>
      <c r="I869" s="1418"/>
      <c r="J869" s="1370"/>
      <c r="K869" s="1419"/>
      <c r="L869" s="1417"/>
      <c r="M869" s="1417"/>
      <c r="N869" s="1417"/>
      <c r="O869" s="1417"/>
      <c r="P869" s="1417"/>
      <c r="Q869" s="1417"/>
      <c r="R869" s="1417"/>
      <c r="S869" s="1417"/>
      <c r="T869" s="1417"/>
      <c r="U869" s="1417"/>
      <c r="V869" s="1417"/>
      <c r="W869" s="1417"/>
      <c r="X869" s="1417"/>
      <c r="Y869" s="1417"/>
      <c r="Z869" s="1417"/>
      <c r="AA869" s="1417"/>
      <c r="AB869" s="1417"/>
      <c r="AC869" s="1417"/>
      <c r="AD869" s="1417"/>
      <c r="AE869" s="1417"/>
      <c r="AF869" s="1417"/>
      <c r="AG869" s="1417"/>
    </row>
    <row r="870" spans="1:33" ht="12.75" customHeight="1">
      <c r="A870" s="1417"/>
      <c r="B870" s="1417"/>
      <c r="C870" s="1417"/>
      <c r="D870" s="1417"/>
      <c r="E870" s="1417"/>
      <c r="F870" s="1417"/>
      <c r="G870" s="1417"/>
      <c r="H870" s="1418"/>
      <c r="I870" s="1418"/>
      <c r="J870" s="1370"/>
      <c r="K870" s="1419"/>
      <c r="L870" s="1417"/>
      <c r="M870" s="1417"/>
      <c r="N870" s="1417"/>
      <c r="O870" s="1417"/>
      <c r="P870" s="1417"/>
      <c r="Q870" s="1417"/>
      <c r="R870" s="1417"/>
      <c r="S870" s="1417"/>
      <c r="T870" s="1417"/>
      <c r="U870" s="1417"/>
      <c r="V870" s="1417"/>
      <c r="W870" s="1417"/>
      <c r="X870" s="1417"/>
      <c r="Y870" s="1417"/>
      <c r="Z870" s="1417"/>
      <c r="AA870" s="1417"/>
      <c r="AB870" s="1417"/>
      <c r="AC870" s="1417"/>
      <c r="AD870" s="1417"/>
      <c r="AE870" s="1417"/>
      <c r="AF870" s="1417"/>
      <c r="AG870" s="1417"/>
    </row>
    <row r="871" spans="1:33" ht="12.75" customHeight="1">
      <c r="A871" s="1417"/>
      <c r="B871" s="1417"/>
      <c r="C871" s="1417"/>
      <c r="D871" s="1417"/>
      <c r="E871" s="1417"/>
      <c r="F871" s="1417"/>
      <c r="G871" s="1417"/>
      <c r="H871" s="1418"/>
      <c r="I871" s="1418"/>
      <c r="J871" s="1370"/>
      <c r="K871" s="1419"/>
      <c r="L871" s="1417"/>
      <c r="M871" s="1417"/>
      <c r="N871" s="1417"/>
      <c r="O871" s="1417"/>
      <c r="P871" s="1417"/>
      <c r="Q871" s="1417"/>
      <c r="R871" s="1417"/>
      <c r="S871" s="1417"/>
      <c r="T871" s="1417"/>
      <c r="U871" s="1417"/>
      <c r="V871" s="1417"/>
      <c r="W871" s="1417"/>
      <c r="X871" s="1417"/>
      <c r="Y871" s="1417"/>
      <c r="Z871" s="1417"/>
      <c r="AA871" s="1417"/>
      <c r="AB871" s="1417"/>
      <c r="AC871" s="1417"/>
      <c r="AD871" s="1417"/>
      <c r="AE871" s="1417"/>
      <c r="AF871" s="1417"/>
      <c r="AG871" s="1417"/>
    </row>
    <row r="872" spans="1:33" ht="12.75" customHeight="1">
      <c r="A872" s="1417"/>
      <c r="B872" s="1417"/>
      <c r="C872" s="1417"/>
      <c r="D872" s="1417"/>
      <c r="E872" s="1417"/>
      <c r="F872" s="1417"/>
      <c r="G872" s="1417"/>
      <c r="H872" s="1418"/>
      <c r="I872" s="1418"/>
      <c r="J872" s="1370"/>
      <c r="K872" s="1419"/>
      <c r="L872" s="1417"/>
      <c r="M872" s="1417"/>
      <c r="N872" s="1417"/>
      <c r="O872" s="1417"/>
      <c r="P872" s="1417"/>
      <c r="Q872" s="1417"/>
      <c r="R872" s="1417"/>
      <c r="S872" s="1417"/>
      <c r="T872" s="1417"/>
      <c r="U872" s="1417"/>
      <c r="V872" s="1417"/>
      <c r="W872" s="1417"/>
      <c r="X872" s="1417"/>
      <c r="Y872" s="1417"/>
      <c r="Z872" s="1417"/>
      <c r="AA872" s="1417"/>
      <c r="AB872" s="1417"/>
      <c r="AC872" s="1417"/>
      <c r="AD872" s="1417"/>
      <c r="AE872" s="1417"/>
      <c r="AF872" s="1417"/>
      <c r="AG872" s="1417"/>
    </row>
    <row r="873" spans="1:33" ht="12.75" customHeight="1">
      <c r="A873" s="1417"/>
      <c r="B873" s="1417"/>
      <c r="C873" s="1417"/>
      <c r="D873" s="1417"/>
      <c r="E873" s="1417"/>
      <c r="F873" s="1417"/>
      <c r="G873" s="1417"/>
      <c r="H873" s="1418"/>
      <c r="I873" s="1418"/>
      <c r="J873" s="1370"/>
      <c r="K873" s="1419"/>
      <c r="L873" s="1417"/>
      <c r="M873" s="1417"/>
      <c r="N873" s="1417"/>
      <c r="O873" s="1417"/>
      <c r="P873" s="1417"/>
      <c r="Q873" s="1417"/>
      <c r="R873" s="1417"/>
      <c r="S873" s="1417"/>
      <c r="T873" s="1417"/>
      <c r="U873" s="1417"/>
      <c r="V873" s="1417"/>
      <c r="W873" s="1417"/>
      <c r="X873" s="1417"/>
      <c r="Y873" s="1417"/>
      <c r="Z873" s="1417"/>
      <c r="AA873" s="1417"/>
      <c r="AB873" s="1417"/>
      <c r="AC873" s="1417"/>
      <c r="AD873" s="1417"/>
      <c r="AE873" s="1417"/>
      <c r="AF873" s="1417"/>
      <c r="AG873" s="1417"/>
    </row>
    <row r="874" spans="1:33" ht="12.75" customHeight="1">
      <c r="A874" s="1417"/>
      <c r="B874" s="1417"/>
      <c r="C874" s="1417"/>
      <c r="D874" s="1417"/>
      <c r="E874" s="1417"/>
      <c r="F874" s="1417"/>
      <c r="G874" s="1417"/>
      <c r="H874" s="1418"/>
      <c r="I874" s="1418"/>
      <c r="J874" s="1370"/>
      <c r="K874" s="1419"/>
      <c r="L874" s="1417"/>
      <c r="M874" s="1417"/>
      <c r="N874" s="1417"/>
      <c r="O874" s="1417"/>
      <c r="P874" s="1417"/>
      <c r="Q874" s="1417"/>
      <c r="R874" s="1417"/>
      <c r="S874" s="1417"/>
      <c r="T874" s="1417"/>
      <c r="U874" s="1417"/>
      <c r="V874" s="1417"/>
      <c r="W874" s="1417"/>
      <c r="X874" s="1417"/>
      <c r="Y874" s="1417"/>
      <c r="Z874" s="1417"/>
      <c r="AA874" s="1417"/>
      <c r="AB874" s="1417"/>
      <c r="AC874" s="1417"/>
      <c r="AD874" s="1417"/>
      <c r="AE874" s="1417"/>
      <c r="AF874" s="1417"/>
      <c r="AG874" s="1417"/>
    </row>
    <row r="875" spans="1:33" ht="12.75" customHeight="1">
      <c r="A875" s="1417"/>
      <c r="B875" s="1417"/>
      <c r="C875" s="1417"/>
      <c r="D875" s="1417"/>
      <c r="E875" s="1417"/>
      <c r="F875" s="1417"/>
      <c r="G875" s="1417"/>
      <c r="H875" s="1418"/>
      <c r="I875" s="1418"/>
      <c r="J875" s="1370"/>
      <c r="K875" s="1419"/>
      <c r="L875" s="1417"/>
      <c r="M875" s="1417"/>
      <c r="N875" s="1417"/>
      <c r="O875" s="1417"/>
      <c r="P875" s="1417"/>
      <c r="Q875" s="1417"/>
      <c r="R875" s="1417"/>
      <c r="S875" s="1417"/>
      <c r="T875" s="1417"/>
      <c r="U875" s="1417"/>
      <c r="V875" s="1417"/>
      <c r="W875" s="1417"/>
      <c r="X875" s="1417"/>
      <c r="Y875" s="1417"/>
      <c r="Z875" s="1417"/>
      <c r="AA875" s="1417"/>
      <c r="AB875" s="1417"/>
      <c r="AC875" s="1417"/>
      <c r="AD875" s="1417"/>
      <c r="AE875" s="1417"/>
      <c r="AF875" s="1417"/>
      <c r="AG875" s="1417"/>
    </row>
    <row r="876" spans="1:33" ht="12.75" customHeight="1">
      <c r="A876" s="1417"/>
      <c r="B876" s="1417"/>
      <c r="C876" s="1417"/>
      <c r="D876" s="1417"/>
      <c r="E876" s="1417"/>
      <c r="F876" s="1417"/>
      <c r="G876" s="1417"/>
      <c r="H876" s="1418"/>
      <c r="I876" s="1418"/>
      <c r="J876" s="1370"/>
      <c r="K876" s="1419"/>
      <c r="L876" s="1417"/>
      <c r="M876" s="1417"/>
      <c r="N876" s="1417"/>
      <c r="O876" s="1417"/>
      <c r="P876" s="1417"/>
      <c r="Q876" s="1417"/>
      <c r="R876" s="1417"/>
      <c r="S876" s="1417"/>
      <c r="T876" s="1417"/>
      <c r="U876" s="1417"/>
      <c r="V876" s="1417"/>
      <c r="W876" s="1417"/>
      <c r="X876" s="1417"/>
      <c r="Y876" s="1417"/>
      <c r="Z876" s="1417"/>
      <c r="AA876" s="1417"/>
      <c r="AB876" s="1417"/>
      <c r="AC876" s="1417"/>
      <c r="AD876" s="1417"/>
      <c r="AE876" s="1417"/>
      <c r="AF876" s="1417"/>
      <c r="AG876" s="1417"/>
    </row>
    <row r="877" spans="1:33" ht="12.75" customHeight="1">
      <c r="A877" s="1417"/>
      <c r="B877" s="1417"/>
      <c r="C877" s="1417"/>
      <c r="D877" s="1417"/>
      <c r="E877" s="1417"/>
      <c r="F877" s="1417"/>
      <c r="G877" s="1417"/>
      <c r="H877" s="1418"/>
      <c r="I877" s="1418"/>
      <c r="J877" s="1370"/>
      <c r="K877" s="1419"/>
      <c r="L877" s="1417"/>
      <c r="M877" s="1417"/>
      <c r="N877" s="1417"/>
      <c r="O877" s="1417"/>
      <c r="P877" s="1417"/>
      <c r="Q877" s="1417"/>
      <c r="R877" s="1417"/>
      <c r="S877" s="1417"/>
      <c r="T877" s="1417"/>
      <c r="U877" s="1417"/>
      <c r="V877" s="1417"/>
      <c r="W877" s="1417"/>
      <c r="X877" s="1417"/>
      <c r="Y877" s="1417"/>
      <c r="Z877" s="1417"/>
      <c r="AA877" s="1417"/>
      <c r="AB877" s="1417"/>
      <c r="AC877" s="1417"/>
      <c r="AD877" s="1417"/>
      <c r="AE877" s="1417"/>
      <c r="AF877" s="1417"/>
      <c r="AG877" s="1417"/>
    </row>
    <row r="878" spans="1:33" ht="12.75" customHeight="1">
      <c r="A878" s="1417"/>
      <c r="B878" s="1417"/>
      <c r="C878" s="1417"/>
      <c r="D878" s="1417"/>
      <c r="E878" s="1417"/>
      <c r="F878" s="1417"/>
      <c r="G878" s="1417"/>
      <c r="H878" s="1418"/>
      <c r="I878" s="1418"/>
      <c r="J878" s="1370"/>
      <c r="K878" s="1419"/>
      <c r="L878" s="1417"/>
      <c r="M878" s="1417"/>
      <c r="N878" s="1417"/>
      <c r="O878" s="1417"/>
      <c r="P878" s="1417"/>
      <c r="Q878" s="1417"/>
      <c r="R878" s="1417"/>
      <c r="S878" s="1417"/>
      <c r="T878" s="1417"/>
      <c r="U878" s="1417"/>
      <c r="V878" s="1417"/>
      <c r="W878" s="1417"/>
      <c r="X878" s="1417"/>
      <c r="Y878" s="1417"/>
      <c r="Z878" s="1417"/>
      <c r="AA878" s="1417"/>
      <c r="AB878" s="1417"/>
      <c r="AC878" s="1417"/>
      <c r="AD878" s="1417"/>
      <c r="AE878" s="1417"/>
      <c r="AF878" s="1417"/>
      <c r="AG878" s="1417"/>
    </row>
    <row r="879" spans="1:33" ht="12.75" customHeight="1">
      <c r="A879" s="1417"/>
      <c r="B879" s="1417"/>
      <c r="C879" s="1417"/>
      <c r="D879" s="1417"/>
      <c r="E879" s="1417"/>
      <c r="F879" s="1417"/>
      <c r="G879" s="1417"/>
      <c r="H879" s="1418"/>
      <c r="I879" s="1418"/>
      <c r="J879" s="1370"/>
      <c r="K879" s="1419"/>
      <c r="L879" s="1417"/>
      <c r="M879" s="1417"/>
      <c r="N879" s="1417"/>
      <c r="O879" s="1417"/>
      <c r="P879" s="1417"/>
      <c r="Q879" s="1417"/>
      <c r="R879" s="1417"/>
      <c r="S879" s="1417"/>
      <c r="T879" s="1417"/>
      <c r="U879" s="1417"/>
      <c r="V879" s="1417"/>
      <c r="W879" s="1417"/>
      <c r="X879" s="1417"/>
      <c r="Y879" s="1417"/>
      <c r="Z879" s="1417"/>
      <c r="AA879" s="1417"/>
      <c r="AB879" s="1417"/>
      <c r="AC879" s="1417"/>
      <c r="AD879" s="1417"/>
      <c r="AE879" s="1417"/>
      <c r="AF879" s="1417"/>
      <c r="AG879" s="1417"/>
    </row>
    <row r="880" spans="1:33" ht="12.75" customHeight="1">
      <c r="A880" s="1417"/>
      <c r="B880" s="1417"/>
      <c r="C880" s="1417"/>
      <c r="D880" s="1417"/>
      <c r="E880" s="1417"/>
      <c r="F880" s="1417"/>
      <c r="G880" s="1417"/>
      <c r="H880" s="1418"/>
      <c r="I880" s="1418"/>
      <c r="J880" s="1370"/>
      <c r="K880" s="1419"/>
      <c r="L880" s="1417"/>
      <c r="M880" s="1417"/>
      <c r="N880" s="1417"/>
      <c r="O880" s="1417"/>
      <c r="P880" s="1417"/>
      <c r="Q880" s="1417"/>
      <c r="R880" s="1417"/>
      <c r="S880" s="1417"/>
      <c r="T880" s="1417"/>
      <c r="U880" s="1417"/>
      <c r="V880" s="1417"/>
      <c r="W880" s="1417"/>
      <c r="X880" s="1417"/>
      <c r="Y880" s="1417"/>
      <c r="Z880" s="1417"/>
      <c r="AA880" s="1417"/>
      <c r="AB880" s="1417"/>
      <c r="AC880" s="1417"/>
      <c r="AD880" s="1417"/>
      <c r="AE880" s="1417"/>
      <c r="AF880" s="1417"/>
      <c r="AG880" s="1417"/>
    </row>
    <row r="881" spans="1:33" ht="12.75" customHeight="1">
      <c r="A881" s="1417"/>
      <c r="B881" s="1417"/>
      <c r="C881" s="1417"/>
      <c r="D881" s="1417"/>
      <c r="E881" s="1417"/>
      <c r="F881" s="1417"/>
      <c r="G881" s="1417"/>
      <c r="H881" s="1418"/>
      <c r="I881" s="1418"/>
      <c r="J881" s="1370"/>
      <c r="K881" s="1419"/>
      <c r="L881" s="1417"/>
      <c r="M881" s="1417"/>
      <c r="N881" s="1417"/>
      <c r="O881" s="1417"/>
      <c r="P881" s="1417"/>
      <c r="Q881" s="1417"/>
      <c r="R881" s="1417"/>
      <c r="S881" s="1417"/>
      <c r="T881" s="1417"/>
      <c r="U881" s="1417"/>
      <c r="V881" s="1417"/>
      <c r="W881" s="1417"/>
      <c r="X881" s="1417"/>
      <c r="Y881" s="1417"/>
      <c r="Z881" s="1417"/>
      <c r="AA881" s="1417"/>
      <c r="AB881" s="1417"/>
      <c r="AC881" s="1417"/>
      <c r="AD881" s="1417"/>
      <c r="AE881" s="1417"/>
      <c r="AF881" s="1417"/>
      <c r="AG881" s="1417"/>
    </row>
    <row r="882" spans="1:33" ht="12.75" customHeight="1">
      <c r="A882" s="1417"/>
      <c r="B882" s="1417"/>
      <c r="C882" s="1417"/>
      <c r="D882" s="1417"/>
      <c r="E882" s="1417"/>
      <c r="F882" s="1417"/>
      <c r="G882" s="1417"/>
      <c r="H882" s="1418"/>
      <c r="I882" s="1418"/>
      <c r="J882" s="1370"/>
      <c r="K882" s="1419"/>
      <c r="L882" s="1417"/>
      <c r="M882" s="1417"/>
      <c r="N882" s="1417"/>
      <c r="O882" s="1417"/>
      <c r="P882" s="1417"/>
      <c r="Q882" s="1417"/>
      <c r="R882" s="1417"/>
      <c r="S882" s="1417"/>
      <c r="T882" s="1417"/>
      <c r="U882" s="1417"/>
      <c r="V882" s="1417"/>
      <c r="W882" s="1417"/>
      <c r="X882" s="1417"/>
      <c r="Y882" s="1417"/>
      <c r="Z882" s="1417"/>
      <c r="AA882" s="1417"/>
      <c r="AB882" s="1417"/>
      <c r="AC882" s="1417"/>
      <c r="AD882" s="1417"/>
      <c r="AE882" s="1417"/>
      <c r="AF882" s="1417"/>
      <c r="AG882" s="1417"/>
    </row>
    <row r="883" spans="1:33" ht="12.75" customHeight="1">
      <c r="A883" s="1417"/>
      <c r="B883" s="1417"/>
      <c r="C883" s="1417"/>
      <c r="D883" s="1417"/>
      <c r="E883" s="1417"/>
      <c r="F883" s="1417"/>
      <c r="G883" s="1417"/>
      <c r="H883" s="1418"/>
      <c r="I883" s="1418"/>
      <c r="J883" s="1370"/>
      <c r="K883" s="1419"/>
      <c r="L883" s="1417"/>
      <c r="M883" s="1417"/>
      <c r="N883" s="1417"/>
      <c r="O883" s="1417"/>
      <c r="P883" s="1417"/>
      <c r="Q883" s="1417"/>
      <c r="R883" s="1417"/>
      <c r="S883" s="1417"/>
      <c r="T883" s="1417"/>
      <c r="U883" s="1417"/>
      <c r="V883" s="1417"/>
      <c r="W883" s="1417"/>
      <c r="X883" s="1417"/>
      <c r="Y883" s="1417"/>
      <c r="Z883" s="1417"/>
      <c r="AA883" s="1417"/>
      <c r="AB883" s="1417"/>
      <c r="AC883" s="1417"/>
      <c r="AD883" s="1417"/>
      <c r="AE883" s="1417"/>
      <c r="AF883" s="1417"/>
      <c r="AG883" s="1417"/>
    </row>
    <row r="884" spans="1:33" ht="12.75" customHeight="1">
      <c r="A884" s="1417"/>
      <c r="B884" s="1417"/>
      <c r="C884" s="1417"/>
      <c r="D884" s="1417"/>
      <c r="E884" s="1417"/>
      <c r="F884" s="1417"/>
      <c r="G884" s="1417"/>
      <c r="H884" s="1418"/>
      <c r="I884" s="1418"/>
      <c r="J884" s="1370"/>
      <c r="K884" s="1419"/>
      <c r="L884" s="1417"/>
      <c r="M884" s="1417"/>
      <c r="N884" s="1417"/>
      <c r="O884" s="1417"/>
      <c r="P884" s="1417"/>
      <c r="Q884" s="1417"/>
      <c r="R884" s="1417"/>
      <c r="S884" s="1417"/>
      <c r="T884" s="1417"/>
      <c r="U884" s="1417"/>
      <c r="V884" s="1417"/>
      <c r="W884" s="1417"/>
      <c r="X884" s="1417"/>
      <c r="Y884" s="1417"/>
      <c r="Z884" s="1417"/>
      <c r="AA884" s="1417"/>
      <c r="AB884" s="1417"/>
      <c r="AC884" s="1417"/>
      <c r="AD884" s="1417"/>
      <c r="AE884" s="1417"/>
      <c r="AF884" s="1417"/>
      <c r="AG884" s="1417"/>
    </row>
    <row r="885" spans="1:33" ht="12.75" customHeight="1">
      <c r="A885" s="1417"/>
      <c r="B885" s="1417"/>
      <c r="C885" s="1417"/>
      <c r="D885" s="1417"/>
      <c r="E885" s="1417"/>
      <c r="F885" s="1417"/>
      <c r="G885" s="1417"/>
      <c r="H885" s="1418"/>
      <c r="I885" s="1418"/>
      <c r="J885" s="1370"/>
      <c r="K885" s="1419"/>
      <c r="L885" s="1417"/>
      <c r="M885" s="1417"/>
      <c r="N885" s="1417"/>
      <c r="O885" s="1417"/>
      <c r="P885" s="1417"/>
      <c r="Q885" s="1417"/>
      <c r="R885" s="1417"/>
      <c r="S885" s="1417"/>
      <c r="T885" s="1417"/>
      <c r="U885" s="1417"/>
      <c r="V885" s="1417"/>
      <c r="W885" s="1417"/>
      <c r="X885" s="1417"/>
      <c r="Y885" s="1417"/>
      <c r="Z885" s="1417"/>
      <c r="AA885" s="1417"/>
      <c r="AB885" s="1417"/>
      <c r="AC885" s="1417"/>
      <c r="AD885" s="1417"/>
      <c r="AE885" s="1417"/>
      <c r="AF885" s="1417"/>
      <c r="AG885" s="1417"/>
    </row>
    <row r="886" spans="1:33" ht="12.75" customHeight="1">
      <c r="A886" s="1417"/>
      <c r="B886" s="1417"/>
      <c r="C886" s="1417"/>
      <c r="D886" s="1417"/>
      <c r="E886" s="1417"/>
      <c r="F886" s="1417"/>
      <c r="G886" s="1417"/>
      <c r="H886" s="1418"/>
      <c r="I886" s="1418"/>
      <c r="J886" s="1370"/>
      <c r="K886" s="1419"/>
      <c r="L886" s="1417"/>
      <c r="M886" s="1417"/>
      <c r="N886" s="1417"/>
      <c r="O886" s="1417"/>
      <c r="P886" s="1417"/>
      <c r="Q886" s="1417"/>
      <c r="R886" s="1417"/>
      <c r="S886" s="1417"/>
      <c r="T886" s="1417"/>
      <c r="U886" s="1417"/>
      <c r="V886" s="1417"/>
      <c r="W886" s="1417"/>
      <c r="X886" s="1417"/>
      <c r="Y886" s="1417"/>
      <c r="Z886" s="1417"/>
      <c r="AA886" s="1417"/>
      <c r="AB886" s="1417"/>
      <c r="AC886" s="1417"/>
      <c r="AD886" s="1417"/>
      <c r="AE886" s="1417"/>
      <c r="AF886" s="1417"/>
      <c r="AG886" s="1417"/>
    </row>
    <row r="887" spans="1:33" ht="12.75" customHeight="1">
      <c r="A887" s="1417"/>
      <c r="B887" s="1417"/>
      <c r="C887" s="1417"/>
      <c r="D887" s="1417"/>
      <c r="E887" s="1417"/>
      <c r="F887" s="1417"/>
      <c r="G887" s="1417"/>
      <c r="H887" s="1418"/>
      <c r="I887" s="1418"/>
      <c r="J887" s="1370"/>
      <c r="K887" s="1419"/>
      <c r="L887" s="1417"/>
      <c r="M887" s="1417"/>
      <c r="N887" s="1417"/>
      <c r="O887" s="1417"/>
      <c r="P887" s="1417"/>
      <c r="Q887" s="1417"/>
      <c r="R887" s="1417"/>
      <c r="S887" s="1417"/>
      <c r="T887" s="1417"/>
      <c r="U887" s="1417"/>
      <c r="V887" s="1417"/>
      <c r="W887" s="1417"/>
      <c r="X887" s="1417"/>
      <c r="Y887" s="1417"/>
      <c r="Z887" s="1417"/>
      <c r="AA887" s="1417"/>
      <c r="AB887" s="1417"/>
      <c r="AC887" s="1417"/>
      <c r="AD887" s="1417"/>
      <c r="AE887" s="1417"/>
      <c r="AF887" s="1417"/>
      <c r="AG887" s="1417"/>
    </row>
    <row r="888" spans="1:33" ht="12.75" customHeight="1">
      <c r="A888" s="1417"/>
      <c r="B888" s="1417"/>
      <c r="C888" s="1417"/>
      <c r="D888" s="1417"/>
      <c r="E888" s="1417"/>
      <c r="F888" s="1417"/>
      <c r="G888" s="1417"/>
      <c r="H888" s="1418"/>
      <c r="I888" s="1418"/>
      <c r="J888" s="1370"/>
      <c r="K888" s="1419"/>
      <c r="L888" s="1417"/>
      <c r="M888" s="1417"/>
      <c r="N888" s="1417"/>
      <c r="O888" s="1417"/>
      <c r="P888" s="1417"/>
      <c r="Q888" s="1417"/>
      <c r="R888" s="1417"/>
      <c r="S888" s="1417"/>
      <c r="T888" s="1417"/>
      <c r="U888" s="1417"/>
      <c r="V888" s="1417"/>
      <c r="W888" s="1417"/>
      <c r="X888" s="1417"/>
      <c r="Y888" s="1417"/>
      <c r="Z888" s="1417"/>
      <c r="AA888" s="1417"/>
      <c r="AB888" s="1417"/>
      <c r="AC888" s="1417"/>
      <c r="AD888" s="1417"/>
      <c r="AE888" s="1417"/>
      <c r="AF888" s="1417"/>
      <c r="AG888" s="1417"/>
    </row>
    <row r="889" spans="1:33" ht="12.75" customHeight="1">
      <c r="A889" s="1417"/>
      <c r="B889" s="1417"/>
      <c r="C889" s="1417"/>
      <c r="D889" s="1417"/>
      <c r="E889" s="1417"/>
      <c r="F889" s="1417"/>
      <c r="G889" s="1417"/>
      <c r="H889" s="1418"/>
      <c r="I889" s="1418"/>
      <c r="J889" s="1370"/>
      <c r="K889" s="1419"/>
      <c r="L889" s="1417"/>
      <c r="M889" s="1417"/>
      <c r="N889" s="1417"/>
      <c r="O889" s="1417"/>
      <c r="P889" s="1417"/>
      <c r="Q889" s="1417"/>
      <c r="R889" s="1417"/>
      <c r="S889" s="1417"/>
      <c r="T889" s="1417"/>
      <c r="U889" s="1417"/>
      <c r="V889" s="1417"/>
      <c r="W889" s="1417"/>
      <c r="X889" s="1417"/>
      <c r="Y889" s="1417"/>
      <c r="Z889" s="1417"/>
      <c r="AA889" s="1417"/>
      <c r="AB889" s="1417"/>
      <c r="AC889" s="1417"/>
      <c r="AD889" s="1417"/>
      <c r="AE889" s="1417"/>
      <c r="AF889" s="1417"/>
      <c r="AG889" s="1417"/>
    </row>
    <row r="890" spans="1:33" ht="12.75" customHeight="1">
      <c r="A890" s="1417"/>
      <c r="B890" s="1417"/>
      <c r="C890" s="1417"/>
      <c r="D890" s="1417"/>
      <c r="E890" s="1417"/>
      <c r="F890" s="1417"/>
      <c r="G890" s="1417"/>
      <c r="H890" s="1418"/>
      <c r="I890" s="1418"/>
      <c r="J890" s="1370"/>
      <c r="K890" s="1419"/>
      <c r="L890" s="1417"/>
      <c r="M890" s="1417"/>
      <c r="N890" s="1417"/>
      <c r="O890" s="1417"/>
      <c r="P890" s="1417"/>
      <c r="Q890" s="1417"/>
      <c r="R890" s="1417"/>
      <c r="S890" s="1417"/>
      <c r="T890" s="1417"/>
      <c r="U890" s="1417"/>
      <c r="V890" s="1417"/>
      <c r="W890" s="1417"/>
      <c r="X890" s="1417"/>
      <c r="Y890" s="1417"/>
      <c r="Z890" s="1417"/>
      <c r="AA890" s="1417"/>
      <c r="AB890" s="1417"/>
      <c r="AC890" s="1417"/>
      <c r="AD890" s="1417"/>
      <c r="AE890" s="1417"/>
      <c r="AF890" s="1417"/>
      <c r="AG890" s="1417"/>
    </row>
    <row r="891" spans="1:33" ht="12.75" customHeight="1">
      <c r="A891" s="1417"/>
      <c r="B891" s="1417"/>
      <c r="C891" s="1417"/>
      <c r="D891" s="1417"/>
      <c r="E891" s="1417"/>
      <c r="F891" s="1417"/>
      <c r="G891" s="1417"/>
      <c r="H891" s="1418"/>
      <c r="I891" s="1418"/>
      <c r="J891" s="1370"/>
      <c r="K891" s="1419"/>
      <c r="L891" s="1417"/>
      <c r="M891" s="1417"/>
      <c r="N891" s="1417"/>
      <c r="O891" s="1417"/>
      <c r="P891" s="1417"/>
      <c r="Q891" s="1417"/>
      <c r="R891" s="1417"/>
      <c r="S891" s="1417"/>
      <c r="T891" s="1417"/>
      <c r="U891" s="1417"/>
      <c r="V891" s="1417"/>
      <c r="W891" s="1417"/>
      <c r="X891" s="1417"/>
      <c r="Y891" s="1417"/>
      <c r="Z891" s="1417"/>
      <c r="AA891" s="1417"/>
      <c r="AB891" s="1417"/>
      <c r="AC891" s="1417"/>
      <c r="AD891" s="1417"/>
      <c r="AE891" s="1417"/>
      <c r="AF891" s="1417"/>
      <c r="AG891" s="1417"/>
    </row>
    <row r="892" spans="1:33" ht="12.75" customHeight="1">
      <c r="A892" s="1417"/>
      <c r="B892" s="1417"/>
      <c r="C892" s="1417"/>
      <c r="D892" s="1417"/>
      <c r="E892" s="1417"/>
      <c r="F892" s="1417"/>
      <c r="G892" s="1417"/>
      <c r="H892" s="1418"/>
      <c r="I892" s="1418"/>
      <c r="J892" s="1370"/>
      <c r="K892" s="1419"/>
      <c r="L892" s="1417"/>
      <c r="M892" s="1417"/>
      <c r="N892" s="1417"/>
      <c r="O892" s="1417"/>
      <c r="P892" s="1417"/>
      <c r="Q892" s="1417"/>
      <c r="R892" s="1417"/>
      <c r="S892" s="1417"/>
      <c r="T892" s="1417"/>
      <c r="U892" s="1417"/>
      <c r="V892" s="1417"/>
      <c r="W892" s="1417"/>
      <c r="X892" s="1417"/>
      <c r="Y892" s="1417"/>
      <c r="Z892" s="1417"/>
      <c r="AA892" s="1417"/>
      <c r="AB892" s="1417"/>
      <c r="AC892" s="1417"/>
      <c r="AD892" s="1417"/>
      <c r="AE892" s="1417"/>
      <c r="AF892" s="1417"/>
      <c r="AG892" s="1417"/>
    </row>
    <row r="893" spans="1:33" ht="12.75" customHeight="1">
      <c r="A893" s="1417"/>
      <c r="B893" s="1417"/>
      <c r="C893" s="1417"/>
      <c r="D893" s="1417"/>
      <c r="E893" s="1417"/>
      <c r="F893" s="1417"/>
      <c r="G893" s="1417"/>
      <c r="H893" s="1418"/>
      <c r="I893" s="1418"/>
      <c r="J893" s="1370"/>
      <c r="K893" s="1419"/>
      <c r="L893" s="1417"/>
      <c r="M893" s="1417"/>
      <c r="N893" s="1417"/>
      <c r="O893" s="1417"/>
      <c r="P893" s="1417"/>
      <c r="Q893" s="1417"/>
      <c r="R893" s="1417"/>
      <c r="S893" s="1417"/>
      <c r="T893" s="1417"/>
      <c r="U893" s="1417"/>
      <c r="V893" s="1417"/>
      <c r="W893" s="1417"/>
      <c r="X893" s="1417"/>
      <c r="Y893" s="1417"/>
      <c r="Z893" s="1417"/>
      <c r="AA893" s="1417"/>
      <c r="AB893" s="1417"/>
      <c r="AC893" s="1417"/>
      <c r="AD893" s="1417"/>
      <c r="AE893" s="1417"/>
      <c r="AF893" s="1417"/>
      <c r="AG893" s="1417"/>
    </row>
    <row r="894" spans="1:33" ht="12.75" customHeight="1">
      <c r="A894" s="1417"/>
      <c r="B894" s="1417"/>
      <c r="C894" s="1417"/>
      <c r="D894" s="1417"/>
      <c r="E894" s="1417"/>
      <c r="F894" s="1417"/>
      <c r="G894" s="1417"/>
      <c r="H894" s="1418"/>
      <c r="I894" s="1418"/>
      <c r="J894" s="1370"/>
      <c r="K894" s="1419"/>
      <c r="L894" s="1417"/>
      <c r="M894" s="1417"/>
      <c r="N894" s="1417"/>
      <c r="O894" s="1417"/>
      <c r="P894" s="1417"/>
      <c r="Q894" s="1417"/>
      <c r="R894" s="1417"/>
      <c r="S894" s="1417"/>
      <c r="T894" s="1417"/>
      <c r="U894" s="1417"/>
      <c r="V894" s="1417"/>
      <c r="W894" s="1417"/>
      <c r="X894" s="1417"/>
      <c r="Y894" s="1417"/>
      <c r="Z894" s="1417"/>
      <c r="AA894" s="1417"/>
      <c r="AB894" s="1417"/>
      <c r="AC894" s="1417"/>
      <c r="AD894" s="1417"/>
      <c r="AE894" s="1417"/>
      <c r="AF894" s="1417"/>
      <c r="AG894" s="1417"/>
    </row>
    <row r="895" spans="1:33" ht="12.75" customHeight="1">
      <c r="A895" s="1417"/>
      <c r="B895" s="1417"/>
      <c r="C895" s="1417"/>
      <c r="D895" s="1417"/>
      <c r="E895" s="1417"/>
      <c r="F895" s="1417"/>
      <c r="G895" s="1417"/>
      <c r="H895" s="1418"/>
      <c r="I895" s="1418"/>
      <c r="J895" s="1370"/>
      <c r="K895" s="1419"/>
      <c r="L895" s="1417"/>
      <c r="M895" s="1417"/>
      <c r="N895" s="1417"/>
      <c r="O895" s="1417"/>
      <c r="P895" s="1417"/>
      <c r="Q895" s="1417"/>
      <c r="R895" s="1417"/>
      <c r="S895" s="1417"/>
      <c r="T895" s="1417"/>
      <c r="U895" s="1417"/>
      <c r="V895" s="1417"/>
      <c r="W895" s="1417"/>
      <c r="X895" s="1417"/>
      <c r="Y895" s="1417"/>
      <c r="Z895" s="1417"/>
      <c r="AA895" s="1417"/>
      <c r="AB895" s="1417"/>
      <c r="AC895" s="1417"/>
      <c r="AD895" s="1417"/>
      <c r="AE895" s="1417"/>
      <c r="AF895" s="1417"/>
      <c r="AG895" s="1417"/>
    </row>
    <row r="896" spans="1:33" ht="12.75" customHeight="1">
      <c r="A896" s="1417"/>
      <c r="B896" s="1417"/>
      <c r="C896" s="1417"/>
      <c r="D896" s="1417"/>
      <c r="E896" s="1417"/>
      <c r="F896" s="1417"/>
      <c r="G896" s="1417"/>
      <c r="H896" s="1418"/>
      <c r="I896" s="1418"/>
      <c r="J896" s="1370"/>
      <c r="K896" s="1419"/>
      <c r="L896" s="1417"/>
      <c r="M896" s="1417"/>
      <c r="N896" s="1417"/>
      <c r="O896" s="1417"/>
      <c r="P896" s="1417"/>
      <c r="Q896" s="1417"/>
      <c r="R896" s="1417"/>
      <c r="S896" s="1417"/>
      <c r="T896" s="1417"/>
      <c r="U896" s="1417"/>
      <c r="V896" s="1417"/>
      <c r="W896" s="1417"/>
      <c r="X896" s="1417"/>
      <c r="Y896" s="1417"/>
      <c r="Z896" s="1417"/>
      <c r="AA896" s="1417"/>
      <c r="AB896" s="1417"/>
      <c r="AC896" s="1417"/>
      <c r="AD896" s="1417"/>
      <c r="AE896" s="1417"/>
      <c r="AF896" s="1417"/>
      <c r="AG896" s="1417"/>
    </row>
    <row r="897" spans="1:33" ht="12.75" customHeight="1">
      <c r="A897" s="1417"/>
      <c r="B897" s="1417"/>
      <c r="C897" s="1417"/>
      <c r="D897" s="1417"/>
      <c r="E897" s="1417"/>
      <c r="F897" s="1417"/>
      <c r="G897" s="1417"/>
      <c r="H897" s="1418"/>
      <c r="I897" s="1418"/>
      <c r="J897" s="1370"/>
      <c r="K897" s="1419"/>
      <c r="L897" s="1417"/>
      <c r="M897" s="1417"/>
      <c r="N897" s="1417"/>
      <c r="O897" s="1417"/>
      <c r="P897" s="1417"/>
      <c r="Q897" s="1417"/>
      <c r="R897" s="1417"/>
      <c r="S897" s="1417"/>
      <c r="T897" s="1417"/>
      <c r="U897" s="1417"/>
      <c r="V897" s="1417"/>
      <c r="W897" s="1417"/>
      <c r="X897" s="1417"/>
      <c r="Y897" s="1417"/>
      <c r="Z897" s="1417"/>
      <c r="AA897" s="1417"/>
      <c r="AB897" s="1417"/>
      <c r="AC897" s="1417"/>
      <c r="AD897" s="1417"/>
      <c r="AE897" s="1417"/>
      <c r="AF897" s="1417"/>
      <c r="AG897" s="1417"/>
    </row>
    <row r="898" spans="1:33" ht="12.75" customHeight="1">
      <c r="A898" s="1417"/>
      <c r="B898" s="1417"/>
      <c r="C898" s="1417"/>
      <c r="D898" s="1417"/>
      <c r="E898" s="1417"/>
      <c r="F898" s="1417"/>
      <c r="G898" s="1417"/>
      <c r="H898" s="1418"/>
      <c r="I898" s="1418"/>
      <c r="J898" s="1370"/>
      <c r="K898" s="1419"/>
      <c r="L898" s="1417"/>
      <c r="M898" s="1417"/>
      <c r="N898" s="1417"/>
      <c r="O898" s="1417"/>
      <c r="P898" s="1417"/>
      <c r="Q898" s="1417"/>
      <c r="R898" s="1417"/>
      <c r="S898" s="1417"/>
      <c r="T898" s="1417"/>
      <c r="U898" s="1417"/>
      <c r="V898" s="1417"/>
      <c r="W898" s="1417"/>
      <c r="X898" s="1417"/>
      <c r="Y898" s="1417"/>
      <c r="Z898" s="1417"/>
      <c r="AA898" s="1417"/>
      <c r="AB898" s="1417"/>
      <c r="AC898" s="1417"/>
      <c r="AD898" s="1417"/>
      <c r="AE898" s="1417"/>
      <c r="AF898" s="1417"/>
      <c r="AG898" s="1417"/>
    </row>
    <row r="899" spans="1:33" ht="12.75" customHeight="1">
      <c r="A899" s="1417"/>
      <c r="B899" s="1417"/>
      <c r="C899" s="1417"/>
      <c r="D899" s="1417"/>
      <c r="E899" s="1417"/>
      <c r="F899" s="1417"/>
      <c r="G899" s="1417"/>
      <c r="H899" s="1418"/>
      <c r="I899" s="1418"/>
      <c r="J899" s="1370"/>
      <c r="K899" s="1419"/>
      <c r="L899" s="1417"/>
      <c r="M899" s="1417"/>
      <c r="N899" s="1417"/>
      <c r="O899" s="1417"/>
      <c r="P899" s="1417"/>
      <c r="Q899" s="1417"/>
      <c r="R899" s="1417"/>
      <c r="S899" s="1417"/>
      <c r="T899" s="1417"/>
      <c r="U899" s="1417"/>
      <c r="V899" s="1417"/>
      <c r="W899" s="1417"/>
      <c r="X899" s="1417"/>
      <c r="Y899" s="1417"/>
      <c r="Z899" s="1417"/>
      <c r="AA899" s="1417"/>
      <c r="AB899" s="1417"/>
      <c r="AC899" s="1417"/>
      <c r="AD899" s="1417"/>
      <c r="AE899" s="1417"/>
      <c r="AF899" s="1417"/>
      <c r="AG899" s="1417"/>
    </row>
    <row r="900" spans="1:33" ht="12.75" customHeight="1">
      <c r="A900" s="1417"/>
      <c r="B900" s="1417"/>
      <c r="C900" s="1417"/>
      <c r="D900" s="1417"/>
      <c r="E900" s="1417"/>
      <c r="F900" s="1417"/>
      <c r="G900" s="1417"/>
      <c r="H900" s="1418"/>
      <c r="I900" s="1418"/>
      <c r="J900" s="1370"/>
      <c r="K900" s="1419"/>
      <c r="L900" s="1417"/>
      <c r="M900" s="1417"/>
      <c r="N900" s="1417"/>
      <c r="O900" s="1417"/>
      <c r="P900" s="1417"/>
      <c r="Q900" s="1417"/>
      <c r="R900" s="1417"/>
      <c r="S900" s="1417"/>
      <c r="T900" s="1417"/>
      <c r="U900" s="1417"/>
      <c r="V900" s="1417"/>
      <c r="W900" s="1417"/>
      <c r="X900" s="1417"/>
      <c r="Y900" s="1417"/>
      <c r="Z900" s="1417"/>
      <c r="AA900" s="1417"/>
      <c r="AB900" s="1417"/>
      <c r="AC900" s="1417"/>
      <c r="AD900" s="1417"/>
      <c r="AE900" s="1417"/>
      <c r="AF900" s="1417"/>
      <c r="AG900" s="1417"/>
    </row>
    <row r="901" spans="1:33" ht="12.75" customHeight="1">
      <c r="A901" s="1417"/>
      <c r="B901" s="1417"/>
      <c r="C901" s="1417"/>
      <c r="D901" s="1417"/>
      <c r="E901" s="1417"/>
      <c r="F901" s="1417"/>
      <c r="G901" s="1417"/>
      <c r="H901" s="1418"/>
      <c r="I901" s="1418"/>
      <c r="J901" s="1370"/>
      <c r="K901" s="1419"/>
      <c r="L901" s="1417"/>
      <c r="M901" s="1417"/>
      <c r="N901" s="1417"/>
      <c r="O901" s="1417"/>
      <c r="P901" s="1417"/>
      <c r="Q901" s="1417"/>
      <c r="R901" s="1417"/>
      <c r="S901" s="1417"/>
      <c r="T901" s="1417"/>
      <c r="U901" s="1417"/>
      <c r="V901" s="1417"/>
      <c r="W901" s="1417"/>
      <c r="X901" s="1417"/>
      <c r="Y901" s="1417"/>
      <c r="Z901" s="1417"/>
      <c r="AA901" s="1417"/>
      <c r="AB901" s="1417"/>
      <c r="AC901" s="1417"/>
      <c r="AD901" s="1417"/>
      <c r="AE901" s="1417"/>
      <c r="AF901" s="1417"/>
      <c r="AG901" s="1417"/>
    </row>
    <row r="902" spans="1:33" ht="12.75" customHeight="1">
      <c r="A902" s="1417"/>
      <c r="B902" s="1417"/>
      <c r="C902" s="1417"/>
      <c r="D902" s="1417"/>
      <c r="E902" s="1417"/>
      <c r="F902" s="1417"/>
      <c r="G902" s="1417"/>
      <c r="H902" s="1418"/>
      <c r="I902" s="1418"/>
      <c r="J902" s="1370"/>
      <c r="K902" s="1419"/>
      <c r="L902" s="1417"/>
      <c r="M902" s="1417"/>
      <c r="N902" s="1417"/>
      <c r="O902" s="1417"/>
      <c r="P902" s="1417"/>
      <c r="Q902" s="1417"/>
      <c r="R902" s="1417"/>
      <c r="S902" s="1417"/>
      <c r="T902" s="1417"/>
      <c r="U902" s="1417"/>
      <c r="V902" s="1417"/>
      <c r="W902" s="1417"/>
      <c r="X902" s="1417"/>
      <c r="Y902" s="1417"/>
      <c r="Z902" s="1417"/>
      <c r="AA902" s="1417"/>
      <c r="AB902" s="1417"/>
      <c r="AC902" s="1417"/>
      <c r="AD902" s="1417"/>
      <c r="AE902" s="1417"/>
      <c r="AF902" s="1417"/>
      <c r="AG902" s="1417"/>
    </row>
    <row r="903" spans="1:33" ht="12.75" customHeight="1">
      <c r="A903" s="1417"/>
      <c r="B903" s="1417"/>
      <c r="C903" s="1417"/>
      <c r="D903" s="1417"/>
      <c r="E903" s="1417"/>
      <c r="F903" s="1417"/>
      <c r="G903" s="1417"/>
      <c r="H903" s="1418"/>
      <c r="I903" s="1418"/>
      <c r="J903" s="1370"/>
      <c r="K903" s="1419"/>
      <c r="L903" s="1417"/>
      <c r="M903" s="1417"/>
      <c r="N903" s="1417"/>
      <c r="O903" s="1417"/>
      <c r="P903" s="1417"/>
      <c r="Q903" s="1417"/>
      <c r="R903" s="1417"/>
      <c r="S903" s="1417"/>
      <c r="T903" s="1417"/>
      <c r="U903" s="1417"/>
      <c r="V903" s="1417"/>
      <c r="W903" s="1417"/>
      <c r="X903" s="1417"/>
      <c r="Y903" s="1417"/>
      <c r="Z903" s="1417"/>
      <c r="AA903" s="1417"/>
      <c r="AB903" s="1417"/>
      <c r="AC903" s="1417"/>
      <c r="AD903" s="1417"/>
      <c r="AE903" s="1417"/>
      <c r="AF903" s="1417"/>
      <c r="AG903" s="1417"/>
    </row>
    <row r="904" spans="1:33" ht="12.75" customHeight="1">
      <c r="A904" s="1417"/>
      <c r="B904" s="1417"/>
      <c r="C904" s="1417"/>
      <c r="D904" s="1417"/>
      <c r="E904" s="1417"/>
      <c r="F904" s="1417"/>
      <c r="G904" s="1417"/>
      <c r="H904" s="1418"/>
      <c r="I904" s="1418"/>
      <c r="J904" s="1370"/>
      <c r="K904" s="1419"/>
      <c r="L904" s="1417"/>
      <c r="M904" s="1417"/>
      <c r="N904" s="1417"/>
      <c r="O904" s="1417"/>
      <c r="P904" s="1417"/>
      <c r="Q904" s="1417"/>
      <c r="R904" s="1417"/>
      <c r="S904" s="1417"/>
      <c r="T904" s="1417"/>
      <c r="U904" s="1417"/>
      <c r="V904" s="1417"/>
      <c r="W904" s="1417"/>
      <c r="X904" s="1417"/>
      <c r="Y904" s="1417"/>
      <c r="Z904" s="1417"/>
      <c r="AA904" s="1417"/>
      <c r="AB904" s="1417"/>
      <c r="AC904" s="1417"/>
      <c r="AD904" s="1417"/>
      <c r="AE904" s="1417"/>
      <c r="AF904" s="1417"/>
      <c r="AG904" s="1417"/>
    </row>
    <row r="905" spans="1:33" ht="12.75" customHeight="1">
      <c r="A905" s="1417"/>
      <c r="B905" s="1417"/>
      <c r="C905" s="1417"/>
      <c r="D905" s="1417"/>
      <c r="E905" s="1417"/>
      <c r="F905" s="1417"/>
      <c r="G905" s="1417"/>
      <c r="H905" s="1418"/>
      <c r="I905" s="1418"/>
      <c r="J905" s="1370"/>
      <c r="K905" s="1419"/>
      <c r="L905" s="1417"/>
      <c r="M905" s="1417"/>
      <c r="N905" s="1417"/>
      <c r="O905" s="1417"/>
      <c r="P905" s="1417"/>
      <c r="Q905" s="1417"/>
      <c r="R905" s="1417"/>
      <c r="S905" s="1417"/>
      <c r="T905" s="1417"/>
      <c r="U905" s="1417"/>
      <c r="V905" s="1417"/>
      <c r="W905" s="1417"/>
      <c r="X905" s="1417"/>
      <c r="Y905" s="1417"/>
      <c r="Z905" s="1417"/>
      <c r="AA905" s="1417"/>
      <c r="AB905" s="1417"/>
      <c r="AC905" s="1417"/>
      <c r="AD905" s="1417"/>
      <c r="AE905" s="1417"/>
      <c r="AF905" s="1417"/>
      <c r="AG905" s="1417"/>
    </row>
    <row r="906" spans="1:33" ht="12.75" customHeight="1">
      <c r="A906" s="1417"/>
      <c r="B906" s="1417"/>
      <c r="C906" s="1417"/>
      <c r="D906" s="1417"/>
      <c r="E906" s="1417"/>
      <c r="F906" s="1417"/>
      <c r="G906" s="1417"/>
      <c r="H906" s="1418"/>
      <c r="I906" s="1418"/>
      <c r="J906" s="1370"/>
      <c r="K906" s="1419"/>
      <c r="L906" s="1417"/>
      <c r="M906" s="1417"/>
      <c r="N906" s="1417"/>
      <c r="O906" s="1417"/>
      <c r="P906" s="1417"/>
      <c r="Q906" s="1417"/>
      <c r="R906" s="1417"/>
      <c r="S906" s="1417"/>
      <c r="T906" s="1417"/>
      <c r="U906" s="1417"/>
      <c r="V906" s="1417"/>
      <c r="W906" s="1417"/>
      <c r="X906" s="1417"/>
      <c r="Y906" s="1417"/>
      <c r="Z906" s="1417"/>
      <c r="AA906" s="1417"/>
      <c r="AB906" s="1417"/>
      <c r="AC906" s="1417"/>
      <c r="AD906" s="1417"/>
      <c r="AE906" s="1417"/>
      <c r="AF906" s="1417"/>
      <c r="AG906" s="1417"/>
    </row>
    <row r="907" spans="1:33" ht="12.75" customHeight="1">
      <c r="A907" s="1417"/>
      <c r="B907" s="1417"/>
      <c r="C907" s="1417"/>
      <c r="D907" s="1417"/>
      <c r="E907" s="1417"/>
      <c r="F907" s="1417"/>
      <c r="G907" s="1417"/>
      <c r="H907" s="1418"/>
      <c r="I907" s="1418"/>
      <c r="J907" s="1370"/>
      <c r="K907" s="1419"/>
      <c r="L907" s="1417"/>
      <c r="M907" s="1417"/>
      <c r="N907" s="1417"/>
      <c r="O907" s="1417"/>
      <c r="P907" s="1417"/>
      <c r="Q907" s="1417"/>
      <c r="R907" s="1417"/>
      <c r="S907" s="1417"/>
      <c r="T907" s="1417"/>
      <c r="U907" s="1417"/>
      <c r="V907" s="1417"/>
      <c r="W907" s="1417"/>
      <c r="X907" s="1417"/>
      <c r="Y907" s="1417"/>
      <c r="Z907" s="1417"/>
      <c r="AA907" s="1417"/>
      <c r="AB907" s="1417"/>
      <c r="AC907" s="1417"/>
      <c r="AD907" s="1417"/>
      <c r="AE907" s="1417"/>
      <c r="AF907" s="1417"/>
      <c r="AG907" s="1417"/>
    </row>
    <row r="908" spans="1:33" ht="12.75" customHeight="1">
      <c r="A908" s="1417"/>
      <c r="B908" s="1417"/>
      <c r="C908" s="1417"/>
      <c r="D908" s="1417"/>
      <c r="E908" s="1417"/>
      <c r="F908" s="1417"/>
      <c r="G908" s="1417"/>
      <c r="H908" s="1418"/>
      <c r="I908" s="1418"/>
      <c r="J908" s="1370"/>
      <c r="K908" s="1419"/>
      <c r="L908" s="1417"/>
      <c r="M908" s="1417"/>
      <c r="N908" s="1417"/>
      <c r="O908" s="1417"/>
      <c r="P908" s="1417"/>
      <c r="Q908" s="1417"/>
      <c r="R908" s="1417"/>
      <c r="S908" s="1417"/>
      <c r="T908" s="1417"/>
      <c r="U908" s="1417"/>
      <c r="V908" s="1417"/>
      <c r="W908" s="1417"/>
      <c r="X908" s="1417"/>
      <c r="Y908" s="1417"/>
      <c r="Z908" s="1417"/>
      <c r="AA908" s="1417"/>
      <c r="AB908" s="1417"/>
      <c r="AC908" s="1417"/>
      <c r="AD908" s="1417"/>
      <c r="AE908" s="1417"/>
      <c r="AF908" s="1417"/>
      <c r="AG908" s="1417"/>
    </row>
    <row r="909" spans="1:33" ht="12.75" customHeight="1">
      <c r="A909" s="1417"/>
      <c r="B909" s="1417"/>
      <c r="C909" s="1417"/>
      <c r="D909" s="1417"/>
      <c r="E909" s="1417"/>
      <c r="F909" s="1417"/>
      <c r="G909" s="1417"/>
      <c r="H909" s="1418"/>
      <c r="I909" s="1418"/>
      <c r="J909" s="1370"/>
      <c r="K909" s="1419"/>
      <c r="L909" s="1417"/>
      <c r="M909" s="1417"/>
      <c r="N909" s="1417"/>
      <c r="O909" s="1417"/>
      <c r="P909" s="1417"/>
      <c r="Q909" s="1417"/>
      <c r="R909" s="1417"/>
      <c r="S909" s="1417"/>
      <c r="T909" s="1417"/>
      <c r="U909" s="1417"/>
      <c r="V909" s="1417"/>
      <c r="W909" s="1417"/>
      <c r="X909" s="1417"/>
      <c r="Y909" s="1417"/>
      <c r="Z909" s="1417"/>
      <c r="AA909" s="1417"/>
      <c r="AB909" s="1417"/>
      <c r="AC909" s="1417"/>
      <c r="AD909" s="1417"/>
      <c r="AE909" s="1417"/>
      <c r="AF909" s="1417"/>
      <c r="AG909" s="1417"/>
    </row>
    <row r="910" spans="1:33" ht="12.75" customHeight="1">
      <c r="A910" s="1417"/>
      <c r="B910" s="1417"/>
      <c r="C910" s="1417"/>
      <c r="D910" s="1417"/>
      <c r="E910" s="1417"/>
      <c r="F910" s="1417"/>
      <c r="G910" s="1417"/>
      <c r="H910" s="1418"/>
      <c r="I910" s="1418"/>
      <c r="J910" s="1370"/>
      <c r="K910" s="1419"/>
      <c r="L910" s="1417"/>
      <c r="M910" s="1417"/>
      <c r="N910" s="1417"/>
      <c r="O910" s="1417"/>
      <c r="P910" s="1417"/>
      <c r="Q910" s="1417"/>
      <c r="R910" s="1417"/>
      <c r="S910" s="1417"/>
      <c r="T910" s="1417"/>
      <c r="U910" s="1417"/>
      <c r="V910" s="1417"/>
      <c r="W910" s="1417"/>
      <c r="X910" s="1417"/>
      <c r="Y910" s="1417"/>
      <c r="Z910" s="1417"/>
      <c r="AA910" s="1417"/>
      <c r="AB910" s="1417"/>
      <c r="AC910" s="1417"/>
      <c r="AD910" s="1417"/>
      <c r="AE910" s="1417"/>
      <c r="AF910" s="1417"/>
      <c r="AG910" s="1417"/>
    </row>
    <row r="911" spans="1:33" ht="12.75" customHeight="1">
      <c r="A911" s="1417"/>
      <c r="B911" s="1417"/>
      <c r="C911" s="1417"/>
      <c r="D911" s="1417"/>
      <c r="E911" s="1417"/>
      <c r="F911" s="1417"/>
      <c r="G911" s="1417"/>
      <c r="H911" s="1418"/>
      <c r="I911" s="1418"/>
      <c r="J911" s="1370"/>
      <c r="K911" s="1419"/>
      <c r="L911" s="1417"/>
      <c r="M911" s="1417"/>
      <c r="N911" s="1417"/>
      <c r="O911" s="1417"/>
      <c r="P911" s="1417"/>
      <c r="Q911" s="1417"/>
      <c r="R911" s="1417"/>
      <c r="S911" s="1417"/>
      <c r="T911" s="1417"/>
      <c r="U911" s="1417"/>
      <c r="V911" s="1417"/>
      <c r="W911" s="1417"/>
      <c r="X911" s="1417"/>
      <c r="Y911" s="1417"/>
      <c r="Z911" s="1417"/>
      <c r="AA911" s="1417"/>
      <c r="AB911" s="1417"/>
      <c r="AC911" s="1417"/>
      <c r="AD911" s="1417"/>
      <c r="AE911" s="1417"/>
      <c r="AF911" s="1417"/>
      <c r="AG911" s="1417"/>
    </row>
    <row r="912" spans="1:33" ht="12.75" customHeight="1">
      <c r="A912" s="1417"/>
      <c r="B912" s="1417"/>
      <c r="C912" s="1417"/>
      <c r="D912" s="1417"/>
      <c r="E912" s="1417"/>
      <c r="F912" s="1417"/>
      <c r="G912" s="1417"/>
      <c r="H912" s="1418"/>
      <c r="I912" s="1418"/>
      <c r="J912" s="1370"/>
      <c r="K912" s="1419"/>
      <c r="L912" s="1417"/>
      <c r="M912" s="1417"/>
      <c r="N912" s="1417"/>
      <c r="O912" s="1417"/>
      <c r="P912" s="1417"/>
      <c r="Q912" s="1417"/>
      <c r="R912" s="1417"/>
      <c r="S912" s="1417"/>
      <c r="T912" s="1417"/>
      <c r="U912" s="1417"/>
      <c r="V912" s="1417"/>
      <c r="W912" s="1417"/>
      <c r="X912" s="1417"/>
      <c r="Y912" s="1417"/>
      <c r="Z912" s="1417"/>
      <c r="AA912" s="1417"/>
      <c r="AB912" s="1417"/>
      <c r="AC912" s="1417"/>
      <c r="AD912" s="1417"/>
      <c r="AE912" s="1417"/>
      <c r="AF912" s="1417"/>
      <c r="AG912" s="1417"/>
    </row>
    <row r="913" spans="1:33" ht="12.75" customHeight="1">
      <c r="A913" s="1417"/>
      <c r="B913" s="1417"/>
      <c r="C913" s="1417"/>
      <c r="D913" s="1417"/>
      <c r="E913" s="1417"/>
      <c r="F913" s="1417"/>
      <c r="G913" s="1417"/>
      <c r="H913" s="1418"/>
      <c r="I913" s="1418"/>
      <c r="J913" s="1370"/>
      <c r="K913" s="1419"/>
      <c r="L913" s="1417"/>
      <c r="M913" s="1417"/>
      <c r="N913" s="1417"/>
      <c r="O913" s="1417"/>
      <c r="P913" s="1417"/>
      <c r="Q913" s="1417"/>
      <c r="R913" s="1417"/>
      <c r="S913" s="1417"/>
      <c r="T913" s="1417"/>
      <c r="U913" s="1417"/>
      <c r="V913" s="1417"/>
      <c r="W913" s="1417"/>
      <c r="X913" s="1417"/>
      <c r="Y913" s="1417"/>
      <c r="Z913" s="1417"/>
      <c r="AA913" s="1417"/>
      <c r="AB913" s="1417"/>
      <c r="AC913" s="1417"/>
      <c r="AD913" s="1417"/>
      <c r="AE913" s="1417"/>
      <c r="AF913" s="1417"/>
      <c r="AG913" s="1417"/>
    </row>
    <row r="914" spans="1:33" ht="12.75" customHeight="1">
      <c r="A914" s="1417"/>
      <c r="B914" s="1417"/>
      <c r="C914" s="1417"/>
      <c r="D914" s="1417"/>
      <c r="E914" s="1417"/>
      <c r="F914" s="1417"/>
      <c r="G914" s="1417"/>
      <c r="H914" s="1418"/>
      <c r="I914" s="1418"/>
      <c r="J914" s="1370"/>
      <c r="K914" s="1419"/>
      <c r="L914" s="1417"/>
      <c r="M914" s="1417"/>
      <c r="N914" s="1417"/>
      <c r="O914" s="1417"/>
      <c r="P914" s="1417"/>
      <c r="Q914" s="1417"/>
      <c r="R914" s="1417"/>
      <c r="S914" s="1417"/>
      <c r="T914" s="1417"/>
      <c r="U914" s="1417"/>
      <c r="V914" s="1417"/>
      <c r="W914" s="1417"/>
      <c r="X914" s="1417"/>
      <c r="Y914" s="1417"/>
      <c r="Z914" s="1417"/>
      <c r="AA914" s="1417"/>
      <c r="AB914" s="1417"/>
      <c r="AC914" s="1417"/>
      <c r="AD914" s="1417"/>
      <c r="AE914" s="1417"/>
      <c r="AF914" s="1417"/>
      <c r="AG914" s="1417"/>
    </row>
    <row r="915" spans="1:33" ht="12.75" customHeight="1">
      <c r="A915" s="1417"/>
      <c r="B915" s="1417"/>
      <c r="C915" s="1417"/>
      <c r="D915" s="1417"/>
      <c r="E915" s="1417"/>
      <c r="F915" s="1417"/>
      <c r="G915" s="1417"/>
      <c r="H915" s="1418"/>
      <c r="I915" s="1418"/>
      <c r="J915" s="1370"/>
      <c r="K915" s="1419"/>
      <c r="L915" s="1417"/>
      <c r="M915" s="1417"/>
      <c r="N915" s="1417"/>
      <c r="O915" s="1417"/>
      <c r="P915" s="1417"/>
      <c r="Q915" s="1417"/>
      <c r="R915" s="1417"/>
      <c r="S915" s="1417"/>
      <c r="T915" s="1417"/>
      <c r="U915" s="1417"/>
      <c r="V915" s="1417"/>
      <c r="W915" s="1417"/>
      <c r="X915" s="1417"/>
      <c r="Y915" s="1417"/>
      <c r="Z915" s="1417"/>
      <c r="AA915" s="1417"/>
      <c r="AB915" s="1417"/>
      <c r="AC915" s="1417"/>
      <c r="AD915" s="1417"/>
      <c r="AE915" s="1417"/>
      <c r="AF915" s="1417"/>
      <c r="AG915" s="1417"/>
    </row>
    <row r="916" spans="1:33" ht="12.75" customHeight="1">
      <c r="A916" s="1417"/>
      <c r="B916" s="1417"/>
      <c r="C916" s="1417"/>
      <c r="D916" s="1417"/>
      <c r="E916" s="1417"/>
      <c r="F916" s="1417"/>
      <c r="G916" s="1417"/>
      <c r="H916" s="1418"/>
      <c r="I916" s="1418"/>
      <c r="J916" s="1370"/>
      <c r="K916" s="1419"/>
      <c r="L916" s="1417"/>
      <c r="M916" s="1417"/>
      <c r="N916" s="1417"/>
      <c r="O916" s="1417"/>
      <c r="P916" s="1417"/>
      <c r="Q916" s="1417"/>
      <c r="R916" s="1417"/>
      <c r="S916" s="1417"/>
      <c r="T916" s="1417"/>
      <c r="U916" s="1417"/>
      <c r="V916" s="1417"/>
      <c r="W916" s="1417"/>
      <c r="X916" s="1417"/>
      <c r="Y916" s="1417"/>
      <c r="Z916" s="1417"/>
      <c r="AA916" s="1417"/>
      <c r="AB916" s="1417"/>
      <c r="AC916" s="1417"/>
      <c r="AD916" s="1417"/>
      <c r="AE916" s="1417"/>
      <c r="AF916" s="1417"/>
      <c r="AG916" s="1417"/>
    </row>
    <row r="917" spans="1:33" ht="12.75" customHeight="1">
      <c r="A917" s="1417"/>
      <c r="B917" s="1417"/>
      <c r="C917" s="1417"/>
      <c r="D917" s="1417"/>
      <c r="E917" s="1417"/>
      <c r="F917" s="1417"/>
      <c r="G917" s="1417"/>
      <c r="H917" s="1418"/>
      <c r="I917" s="1418"/>
      <c r="J917" s="1370"/>
      <c r="K917" s="1419"/>
      <c r="L917" s="1417"/>
      <c r="M917" s="1417"/>
      <c r="N917" s="1417"/>
      <c r="O917" s="1417"/>
      <c r="P917" s="1417"/>
      <c r="Q917" s="1417"/>
      <c r="R917" s="1417"/>
      <c r="S917" s="1417"/>
      <c r="T917" s="1417"/>
      <c r="U917" s="1417"/>
      <c r="V917" s="1417"/>
      <c r="W917" s="1417"/>
      <c r="X917" s="1417"/>
      <c r="Y917" s="1417"/>
      <c r="Z917" s="1417"/>
      <c r="AA917" s="1417"/>
      <c r="AB917" s="1417"/>
      <c r="AC917" s="1417"/>
      <c r="AD917" s="1417"/>
      <c r="AE917" s="1417"/>
      <c r="AF917" s="1417"/>
      <c r="AG917" s="1417"/>
    </row>
    <row r="918" spans="1:33" ht="12.75" customHeight="1">
      <c r="A918" s="1417"/>
      <c r="B918" s="1417"/>
      <c r="C918" s="1417"/>
      <c r="D918" s="1417"/>
      <c r="E918" s="1417"/>
      <c r="F918" s="1417"/>
      <c r="G918" s="1417"/>
      <c r="H918" s="1418"/>
      <c r="I918" s="1418"/>
      <c r="J918" s="1370"/>
      <c r="K918" s="1419"/>
      <c r="L918" s="1417"/>
      <c r="M918" s="1417"/>
      <c r="N918" s="1417"/>
      <c r="O918" s="1417"/>
      <c r="P918" s="1417"/>
      <c r="Q918" s="1417"/>
      <c r="R918" s="1417"/>
      <c r="S918" s="1417"/>
      <c r="T918" s="1417"/>
      <c r="U918" s="1417"/>
      <c r="V918" s="1417"/>
      <c r="W918" s="1417"/>
      <c r="X918" s="1417"/>
      <c r="Y918" s="1417"/>
      <c r="Z918" s="1417"/>
      <c r="AA918" s="1417"/>
      <c r="AB918" s="1417"/>
      <c r="AC918" s="1417"/>
      <c r="AD918" s="1417"/>
      <c r="AE918" s="1417"/>
      <c r="AF918" s="1417"/>
      <c r="AG918" s="1417"/>
    </row>
    <row r="919" spans="1:33" ht="12.75" customHeight="1">
      <c r="A919" s="1417"/>
      <c r="B919" s="1417"/>
      <c r="C919" s="1417"/>
      <c r="D919" s="1417"/>
      <c r="E919" s="1417"/>
      <c r="F919" s="1417"/>
      <c r="G919" s="1417"/>
      <c r="H919" s="1418"/>
      <c r="I919" s="1418"/>
      <c r="J919" s="1370"/>
      <c r="K919" s="1419"/>
      <c r="L919" s="1417"/>
      <c r="M919" s="1417"/>
      <c r="N919" s="1417"/>
      <c r="O919" s="1417"/>
      <c r="P919" s="1417"/>
      <c r="Q919" s="1417"/>
      <c r="R919" s="1417"/>
      <c r="S919" s="1417"/>
      <c r="T919" s="1417"/>
      <c r="U919" s="1417"/>
      <c r="V919" s="1417"/>
      <c r="W919" s="1417"/>
      <c r="X919" s="1417"/>
      <c r="Y919" s="1417"/>
      <c r="Z919" s="1417"/>
      <c r="AA919" s="1417"/>
      <c r="AB919" s="1417"/>
      <c r="AC919" s="1417"/>
      <c r="AD919" s="1417"/>
      <c r="AE919" s="1417"/>
      <c r="AF919" s="1417"/>
      <c r="AG919" s="1417"/>
    </row>
    <row r="920" spans="1:33" ht="12.75" customHeight="1">
      <c r="A920" s="1417"/>
      <c r="B920" s="1417"/>
      <c r="C920" s="1417"/>
      <c r="D920" s="1417"/>
      <c r="E920" s="1417"/>
      <c r="F920" s="1417"/>
      <c r="G920" s="1417"/>
      <c r="H920" s="1418"/>
      <c r="I920" s="1418"/>
      <c r="J920" s="1370"/>
      <c r="K920" s="1419"/>
      <c r="L920" s="1417"/>
      <c r="M920" s="1417"/>
      <c r="N920" s="1417"/>
      <c r="O920" s="1417"/>
      <c r="P920" s="1417"/>
      <c r="Q920" s="1417"/>
      <c r="R920" s="1417"/>
      <c r="S920" s="1417"/>
      <c r="T920" s="1417"/>
      <c r="U920" s="1417"/>
      <c r="V920" s="1417"/>
      <c r="W920" s="1417"/>
      <c r="X920" s="1417"/>
      <c r="Y920" s="1417"/>
      <c r="Z920" s="1417"/>
      <c r="AA920" s="1417"/>
      <c r="AB920" s="1417"/>
      <c r="AC920" s="1417"/>
      <c r="AD920" s="1417"/>
      <c r="AE920" s="1417"/>
      <c r="AF920" s="1417"/>
      <c r="AG920" s="1417"/>
    </row>
    <row r="921" spans="1:33" ht="12.75" customHeight="1">
      <c r="A921" s="1417"/>
      <c r="B921" s="1417"/>
      <c r="C921" s="1417"/>
      <c r="D921" s="1417"/>
      <c r="E921" s="1417"/>
      <c r="F921" s="1417"/>
      <c r="G921" s="1417"/>
      <c r="H921" s="1418"/>
      <c r="I921" s="1418"/>
      <c r="J921" s="1370"/>
      <c r="K921" s="1419"/>
      <c r="L921" s="1417"/>
      <c r="M921" s="1417"/>
      <c r="N921" s="1417"/>
      <c r="O921" s="1417"/>
      <c r="P921" s="1417"/>
      <c r="Q921" s="1417"/>
      <c r="R921" s="1417"/>
      <c r="S921" s="1417"/>
      <c r="T921" s="1417"/>
      <c r="U921" s="1417"/>
      <c r="V921" s="1417"/>
      <c r="W921" s="1417"/>
      <c r="X921" s="1417"/>
      <c r="Y921" s="1417"/>
      <c r="Z921" s="1417"/>
      <c r="AA921" s="1417"/>
      <c r="AB921" s="1417"/>
      <c r="AC921" s="1417"/>
      <c r="AD921" s="1417"/>
      <c r="AE921" s="1417"/>
      <c r="AF921" s="1417"/>
      <c r="AG921" s="1417"/>
    </row>
    <row r="922" spans="1:33" ht="12.75" customHeight="1">
      <c r="A922" s="1417"/>
      <c r="B922" s="1417"/>
      <c r="C922" s="1417"/>
      <c r="D922" s="1417"/>
      <c r="E922" s="1417"/>
      <c r="F922" s="1417"/>
      <c r="G922" s="1417"/>
      <c r="H922" s="1418"/>
      <c r="I922" s="1418"/>
      <c r="J922" s="1370"/>
      <c r="K922" s="1419"/>
      <c r="L922" s="1417"/>
      <c r="M922" s="1417"/>
      <c r="N922" s="1417"/>
      <c r="O922" s="1417"/>
      <c r="P922" s="1417"/>
      <c r="Q922" s="1417"/>
      <c r="R922" s="1417"/>
      <c r="S922" s="1417"/>
      <c r="T922" s="1417"/>
      <c r="U922" s="1417"/>
      <c r="V922" s="1417"/>
      <c r="W922" s="1417"/>
      <c r="X922" s="1417"/>
      <c r="Y922" s="1417"/>
      <c r="Z922" s="1417"/>
      <c r="AA922" s="1417"/>
      <c r="AB922" s="1417"/>
      <c r="AC922" s="1417"/>
      <c r="AD922" s="1417"/>
      <c r="AE922" s="1417"/>
      <c r="AF922" s="1417"/>
      <c r="AG922" s="1417"/>
    </row>
    <row r="923" spans="1:33" ht="12.75" customHeight="1">
      <c r="A923" s="1417"/>
      <c r="B923" s="1417"/>
      <c r="C923" s="1417"/>
      <c r="D923" s="1417"/>
      <c r="E923" s="1417"/>
      <c r="F923" s="1417"/>
      <c r="G923" s="1417"/>
      <c r="H923" s="1418"/>
      <c r="I923" s="1418"/>
      <c r="J923" s="1370"/>
      <c r="K923" s="1419"/>
      <c r="L923" s="1417"/>
      <c r="M923" s="1417"/>
      <c r="N923" s="1417"/>
      <c r="O923" s="1417"/>
      <c r="P923" s="1417"/>
      <c r="Q923" s="1417"/>
      <c r="R923" s="1417"/>
      <c r="S923" s="1417"/>
      <c r="T923" s="1417"/>
      <c r="U923" s="1417"/>
      <c r="V923" s="1417"/>
      <c r="W923" s="1417"/>
      <c r="X923" s="1417"/>
      <c r="Y923" s="1417"/>
      <c r="Z923" s="1417"/>
      <c r="AA923" s="1417"/>
      <c r="AB923" s="1417"/>
      <c r="AC923" s="1417"/>
      <c r="AD923" s="1417"/>
      <c r="AE923" s="1417"/>
      <c r="AF923" s="1417"/>
      <c r="AG923" s="1417"/>
    </row>
    <row r="924" spans="1:33" ht="12.75" customHeight="1">
      <c r="A924" s="1417"/>
      <c r="B924" s="1417"/>
      <c r="C924" s="1417"/>
      <c r="D924" s="1417"/>
      <c r="E924" s="1417"/>
      <c r="F924" s="1417"/>
      <c r="G924" s="1417"/>
      <c r="H924" s="1418"/>
      <c r="I924" s="1418"/>
      <c r="J924" s="1370"/>
      <c r="K924" s="1419"/>
      <c r="L924" s="1417"/>
      <c r="M924" s="1417"/>
      <c r="N924" s="1417"/>
      <c r="O924" s="1417"/>
      <c r="P924" s="1417"/>
      <c r="Q924" s="1417"/>
      <c r="R924" s="1417"/>
      <c r="S924" s="1417"/>
      <c r="T924" s="1417"/>
      <c r="U924" s="1417"/>
      <c r="V924" s="1417"/>
      <c r="W924" s="1417"/>
      <c r="X924" s="1417"/>
      <c r="Y924" s="1417"/>
      <c r="Z924" s="1417"/>
      <c r="AA924" s="1417"/>
      <c r="AB924" s="1417"/>
      <c r="AC924" s="1417"/>
      <c r="AD924" s="1417"/>
      <c r="AE924" s="1417"/>
      <c r="AF924" s="1417"/>
      <c r="AG924" s="1417"/>
    </row>
    <row r="925" spans="1:33" ht="12.75" customHeight="1">
      <c r="A925" s="1417"/>
      <c r="B925" s="1417"/>
      <c r="C925" s="1417"/>
      <c r="D925" s="1417"/>
      <c r="E925" s="1417"/>
      <c r="F925" s="1417"/>
      <c r="G925" s="1417"/>
      <c r="H925" s="1418"/>
      <c r="I925" s="1418"/>
      <c r="J925" s="1370"/>
      <c r="K925" s="1419"/>
      <c r="L925" s="1417"/>
      <c r="M925" s="1417"/>
      <c r="N925" s="1417"/>
      <c r="O925" s="1417"/>
      <c r="P925" s="1417"/>
      <c r="Q925" s="1417"/>
      <c r="R925" s="1417"/>
      <c r="S925" s="1417"/>
      <c r="T925" s="1417"/>
      <c r="U925" s="1417"/>
      <c r="V925" s="1417"/>
      <c r="W925" s="1417"/>
      <c r="X925" s="1417"/>
      <c r="Y925" s="1417"/>
      <c r="Z925" s="1417"/>
      <c r="AA925" s="1417"/>
      <c r="AB925" s="1417"/>
      <c r="AC925" s="1417"/>
      <c r="AD925" s="1417"/>
      <c r="AE925" s="1417"/>
      <c r="AF925" s="1417"/>
      <c r="AG925" s="1417"/>
    </row>
    <row r="926" spans="1:33" ht="12.75" customHeight="1">
      <c r="A926" s="1417"/>
      <c r="B926" s="1417"/>
      <c r="C926" s="1417"/>
      <c r="D926" s="1417"/>
      <c r="E926" s="1417"/>
      <c r="F926" s="1417"/>
      <c r="G926" s="1417"/>
      <c r="H926" s="1418"/>
      <c r="I926" s="1418"/>
      <c r="J926" s="1370"/>
      <c r="K926" s="1419"/>
      <c r="L926" s="1417"/>
      <c r="M926" s="1417"/>
      <c r="N926" s="1417"/>
      <c r="O926" s="1417"/>
      <c r="P926" s="1417"/>
      <c r="Q926" s="1417"/>
      <c r="R926" s="1417"/>
      <c r="S926" s="1417"/>
      <c r="T926" s="1417"/>
      <c r="U926" s="1417"/>
      <c r="V926" s="1417"/>
      <c r="W926" s="1417"/>
      <c r="X926" s="1417"/>
      <c r="Y926" s="1417"/>
      <c r="Z926" s="1417"/>
      <c r="AA926" s="1417"/>
      <c r="AB926" s="1417"/>
      <c r="AC926" s="1417"/>
      <c r="AD926" s="1417"/>
      <c r="AE926" s="1417"/>
      <c r="AF926" s="1417"/>
      <c r="AG926" s="1417"/>
    </row>
    <row r="927" spans="1:33" ht="12.75" customHeight="1">
      <c r="A927" s="1417"/>
      <c r="B927" s="1417"/>
      <c r="C927" s="1417"/>
      <c r="D927" s="1417"/>
      <c r="E927" s="1417"/>
      <c r="F927" s="1417"/>
      <c r="G927" s="1417"/>
      <c r="H927" s="1418"/>
      <c r="I927" s="1418"/>
      <c r="J927" s="1370"/>
      <c r="K927" s="1419"/>
      <c r="L927" s="1417"/>
      <c r="M927" s="1417"/>
      <c r="N927" s="1417"/>
      <c r="O927" s="1417"/>
      <c r="P927" s="1417"/>
      <c r="Q927" s="1417"/>
      <c r="R927" s="1417"/>
      <c r="S927" s="1417"/>
      <c r="T927" s="1417"/>
      <c r="U927" s="1417"/>
      <c r="V927" s="1417"/>
      <c r="W927" s="1417"/>
      <c r="X927" s="1417"/>
      <c r="Y927" s="1417"/>
      <c r="Z927" s="1417"/>
      <c r="AA927" s="1417"/>
      <c r="AB927" s="1417"/>
      <c r="AC927" s="1417"/>
      <c r="AD927" s="1417"/>
      <c r="AE927" s="1417"/>
      <c r="AF927" s="1417"/>
      <c r="AG927" s="1417"/>
    </row>
    <row r="928" spans="1:33" ht="12.75" customHeight="1">
      <c r="A928" s="1417"/>
      <c r="B928" s="1417"/>
      <c r="C928" s="1417"/>
      <c r="D928" s="1417"/>
      <c r="E928" s="1417"/>
      <c r="F928" s="1417"/>
      <c r="G928" s="1417"/>
      <c r="H928" s="1418"/>
      <c r="I928" s="1418"/>
      <c r="J928" s="1370"/>
      <c r="K928" s="1419"/>
      <c r="L928" s="1417"/>
      <c r="M928" s="1417"/>
      <c r="N928" s="1417"/>
      <c r="O928" s="1417"/>
      <c r="P928" s="1417"/>
      <c r="Q928" s="1417"/>
      <c r="R928" s="1417"/>
      <c r="S928" s="1417"/>
      <c r="T928" s="1417"/>
      <c r="U928" s="1417"/>
      <c r="V928" s="1417"/>
      <c r="W928" s="1417"/>
      <c r="X928" s="1417"/>
      <c r="Y928" s="1417"/>
      <c r="Z928" s="1417"/>
      <c r="AA928" s="1417"/>
      <c r="AB928" s="1417"/>
      <c r="AC928" s="1417"/>
      <c r="AD928" s="1417"/>
      <c r="AE928" s="1417"/>
      <c r="AF928" s="1417"/>
      <c r="AG928" s="1417"/>
    </row>
    <row r="929" spans="1:33" ht="12.75" customHeight="1">
      <c r="A929" s="1417"/>
      <c r="B929" s="1417"/>
      <c r="C929" s="1417"/>
      <c r="D929" s="1417"/>
      <c r="E929" s="1417"/>
      <c r="F929" s="1417"/>
      <c r="G929" s="1417"/>
      <c r="H929" s="1418"/>
      <c r="I929" s="1418"/>
      <c r="J929" s="1370"/>
      <c r="K929" s="1419"/>
      <c r="L929" s="1417"/>
      <c r="M929" s="1417"/>
      <c r="N929" s="1417"/>
      <c r="O929" s="1417"/>
      <c r="P929" s="1417"/>
      <c r="Q929" s="1417"/>
      <c r="R929" s="1417"/>
      <c r="S929" s="1417"/>
      <c r="T929" s="1417"/>
      <c r="U929" s="1417"/>
      <c r="V929" s="1417"/>
      <c r="W929" s="1417"/>
      <c r="X929" s="1417"/>
      <c r="Y929" s="1417"/>
      <c r="Z929" s="1417"/>
      <c r="AA929" s="1417"/>
      <c r="AB929" s="1417"/>
      <c r="AC929" s="1417"/>
      <c r="AD929" s="1417"/>
      <c r="AE929" s="1417"/>
      <c r="AF929" s="1417"/>
      <c r="AG929" s="1417"/>
    </row>
    <row r="930" spans="1:33" ht="12.75" customHeight="1">
      <c r="A930" s="1417"/>
      <c r="B930" s="1417"/>
      <c r="C930" s="1417"/>
      <c r="D930" s="1417"/>
      <c r="E930" s="1417"/>
      <c r="F930" s="1417"/>
      <c r="G930" s="1417"/>
      <c r="H930" s="1418"/>
      <c r="I930" s="1418"/>
      <c r="J930" s="1370"/>
      <c r="K930" s="1419"/>
      <c r="L930" s="1417"/>
      <c r="M930" s="1417"/>
      <c r="N930" s="1417"/>
      <c r="O930" s="1417"/>
      <c r="P930" s="1417"/>
      <c r="Q930" s="1417"/>
      <c r="R930" s="1417"/>
      <c r="S930" s="1417"/>
      <c r="T930" s="1417"/>
      <c r="U930" s="1417"/>
      <c r="V930" s="1417"/>
      <c r="W930" s="1417"/>
      <c r="X930" s="1417"/>
      <c r="Y930" s="1417"/>
      <c r="Z930" s="1417"/>
      <c r="AA930" s="1417"/>
      <c r="AB930" s="1417"/>
      <c r="AC930" s="1417"/>
      <c r="AD930" s="1417"/>
      <c r="AE930" s="1417"/>
      <c r="AF930" s="1417"/>
      <c r="AG930" s="1417"/>
    </row>
    <row r="931" spans="1:33" ht="12.75" customHeight="1">
      <c r="A931" s="1417"/>
      <c r="B931" s="1417"/>
      <c r="C931" s="1417"/>
      <c r="D931" s="1417"/>
      <c r="E931" s="1417"/>
      <c r="F931" s="1417"/>
      <c r="G931" s="1417"/>
      <c r="H931" s="1418"/>
      <c r="I931" s="1418"/>
      <c r="J931" s="1370"/>
      <c r="K931" s="1419"/>
      <c r="L931" s="1417"/>
      <c r="M931" s="1417"/>
      <c r="N931" s="1417"/>
      <c r="O931" s="1417"/>
      <c r="P931" s="1417"/>
      <c r="Q931" s="1417"/>
      <c r="R931" s="1417"/>
      <c r="S931" s="1417"/>
      <c r="T931" s="1417"/>
      <c r="U931" s="1417"/>
      <c r="V931" s="1417"/>
      <c r="W931" s="1417"/>
      <c r="X931" s="1417"/>
      <c r="Y931" s="1417"/>
      <c r="Z931" s="1417"/>
      <c r="AA931" s="1417"/>
      <c r="AB931" s="1417"/>
      <c r="AC931" s="1417"/>
      <c r="AD931" s="1417"/>
      <c r="AE931" s="1417"/>
      <c r="AF931" s="1417"/>
      <c r="AG931" s="1417"/>
    </row>
    <row r="932" spans="1:33" ht="12.75" customHeight="1">
      <c r="A932" s="1417"/>
      <c r="B932" s="1417"/>
      <c r="C932" s="1417"/>
      <c r="D932" s="1417"/>
      <c r="E932" s="1417"/>
      <c r="F932" s="1417"/>
      <c r="G932" s="1417"/>
      <c r="H932" s="1418"/>
      <c r="I932" s="1418"/>
      <c r="J932" s="1370"/>
      <c r="K932" s="1419"/>
      <c r="L932" s="1417"/>
      <c r="M932" s="1417"/>
      <c r="N932" s="1417"/>
      <c r="O932" s="1417"/>
      <c r="P932" s="1417"/>
      <c r="Q932" s="1417"/>
      <c r="R932" s="1417"/>
      <c r="S932" s="1417"/>
      <c r="T932" s="1417"/>
      <c r="U932" s="1417"/>
      <c r="V932" s="1417"/>
      <c r="W932" s="1417"/>
      <c r="X932" s="1417"/>
      <c r="Y932" s="1417"/>
      <c r="Z932" s="1417"/>
      <c r="AA932" s="1417"/>
      <c r="AB932" s="1417"/>
      <c r="AC932" s="1417"/>
      <c r="AD932" s="1417"/>
      <c r="AE932" s="1417"/>
      <c r="AF932" s="1417"/>
      <c r="AG932" s="1417"/>
    </row>
    <row r="933" spans="1:33" ht="12.75" customHeight="1">
      <c r="A933" s="1417"/>
      <c r="B933" s="1417"/>
      <c r="C933" s="1417"/>
      <c r="D933" s="1417"/>
      <c r="E933" s="1417"/>
      <c r="F933" s="1417"/>
      <c r="G933" s="1417"/>
      <c r="H933" s="1418"/>
      <c r="I933" s="1418"/>
      <c r="J933" s="1370"/>
      <c r="K933" s="1419"/>
      <c r="L933" s="1417"/>
      <c r="M933" s="1417"/>
      <c r="N933" s="1417"/>
      <c r="O933" s="1417"/>
      <c r="P933" s="1417"/>
      <c r="Q933" s="1417"/>
      <c r="R933" s="1417"/>
      <c r="S933" s="1417"/>
      <c r="T933" s="1417"/>
      <c r="U933" s="1417"/>
      <c r="V933" s="1417"/>
      <c r="W933" s="1417"/>
      <c r="X933" s="1417"/>
      <c r="Y933" s="1417"/>
      <c r="Z933" s="1417"/>
      <c r="AA933" s="1417"/>
      <c r="AB933" s="1417"/>
      <c r="AC933" s="1417"/>
      <c r="AD933" s="1417"/>
      <c r="AE933" s="1417"/>
      <c r="AF933" s="1417"/>
      <c r="AG933" s="1417"/>
    </row>
    <row r="934" spans="1:33" ht="12.75" customHeight="1">
      <c r="A934" s="1417"/>
      <c r="B934" s="1417"/>
      <c r="C934" s="1417"/>
      <c r="D934" s="1417"/>
      <c r="E934" s="1417"/>
      <c r="F934" s="1417"/>
      <c r="G934" s="1417"/>
      <c r="H934" s="1418"/>
      <c r="I934" s="1418"/>
      <c r="J934" s="1370"/>
      <c r="K934" s="1419"/>
      <c r="L934" s="1417"/>
      <c r="M934" s="1417"/>
      <c r="N934" s="1417"/>
      <c r="O934" s="1417"/>
      <c r="P934" s="1417"/>
      <c r="Q934" s="1417"/>
      <c r="R934" s="1417"/>
      <c r="S934" s="1417"/>
      <c r="T934" s="1417"/>
      <c r="U934" s="1417"/>
      <c r="V934" s="1417"/>
      <c r="W934" s="1417"/>
      <c r="X934" s="1417"/>
      <c r="Y934" s="1417"/>
      <c r="Z934" s="1417"/>
      <c r="AA934" s="1417"/>
      <c r="AB934" s="1417"/>
      <c r="AC934" s="1417"/>
      <c r="AD934" s="1417"/>
      <c r="AE934" s="1417"/>
      <c r="AF934" s="1417"/>
      <c r="AG934" s="1417"/>
    </row>
    <row r="935" spans="1:33" ht="12.75" customHeight="1">
      <c r="A935" s="1417"/>
      <c r="B935" s="1417"/>
      <c r="C935" s="1417"/>
      <c r="D935" s="1417"/>
      <c r="E935" s="1417"/>
      <c r="F935" s="1417"/>
      <c r="G935" s="1417"/>
      <c r="H935" s="1418"/>
      <c r="I935" s="1418"/>
      <c r="J935" s="1370"/>
      <c r="K935" s="1419"/>
      <c r="L935" s="1417"/>
      <c r="M935" s="1417"/>
      <c r="N935" s="1417"/>
      <c r="O935" s="1417"/>
      <c r="P935" s="1417"/>
      <c r="Q935" s="1417"/>
      <c r="R935" s="1417"/>
      <c r="S935" s="1417"/>
      <c r="T935" s="1417"/>
      <c r="U935" s="1417"/>
      <c r="V935" s="1417"/>
      <c r="W935" s="1417"/>
      <c r="X935" s="1417"/>
      <c r="Y935" s="1417"/>
      <c r="Z935" s="1417"/>
      <c r="AA935" s="1417"/>
      <c r="AB935" s="1417"/>
      <c r="AC935" s="1417"/>
      <c r="AD935" s="1417"/>
      <c r="AE935" s="1417"/>
      <c r="AF935" s="1417"/>
      <c r="AG935" s="1417"/>
    </row>
    <row r="936" spans="1:33" ht="12.75" customHeight="1">
      <c r="A936" s="1417"/>
      <c r="B936" s="1417"/>
      <c r="C936" s="1417"/>
      <c r="D936" s="1417"/>
      <c r="E936" s="1417"/>
      <c r="F936" s="1417"/>
      <c r="G936" s="1417"/>
      <c r="H936" s="1418"/>
      <c r="I936" s="1418"/>
      <c r="J936" s="1370"/>
      <c r="K936" s="1419"/>
      <c r="L936" s="1417"/>
      <c r="M936" s="1417"/>
      <c r="N936" s="1417"/>
      <c r="O936" s="1417"/>
      <c r="P936" s="1417"/>
      <c r="Q936" s="1417"/>
      <c r="R936" s="1417"/>
      <c r="S936" s="1417"/>
      <c r="T936" s="1417"/>
      <c r="U936" s="1417"/>
      <c r="V936" s="1417"/>
      <c r="W936" s="1417"/>
      <c r="X936" s="1417"/>
      <c r="Y936" s="1417"/>
      <c r="Z936" s="1417"/>
      <c r="AA936" s="1417"/>
      <c r="AB936" s="1417"/>
      <c r="AC936" s="1417"/>
      <c r="AD936" s="1417"/>
      <c r="AE936" s="1417"/>
      <c r="AF936" s="1417"/>
      <c r="AG936" s="1417"/>
    </row>
    <row r="937" spans="1:33" ht="12.75" customHeight="1">
      <c r="A937" s="1417"/>
      <c r="B937" s="1417"/>
      <c r="C937" s="1417"/>
      <c r="D937" s="1417"/>
      <c r="E937" s="1417"/>
      <c r="F937" s="1417"/>
      <c r="G937" s="1417"/>
      <c r="H937" s="1418"/>
      <c r="I937" s="1418"/>
      <c r="J937" s="1370"/>
      <c r="K937" s="1419"/>
      <c r="L937" s="1417"/>
      <c r="M937" s="1417"/>
      <c r="N937" s="1417"/>
      <c r="O937" s="1417"/>
      <c r="P937" s="1417"/>
      <c r="Q937" s="1417"/>
      <c r="R937" s="1417"/>
      <c r="S937" s="1417"/>
      <c r="T937" s="1417"/>
      <c r="U937" s="1417"/>
      <c r="V937" s="1417"/>
      <c r="W937" s="1417"/>
      <c r="X937" s="1417"/>
      <c r="Y937" s="1417"/>
      <c r="Z937" s="1417"/>
      <c r="AA937" s="1417"/>
      <c r="AB937" s="1417"/>
      <c r="AC937" s="1417"/>
      <c r="AD937" s="1417"/>
      <c r="AE937" s="1417"/>
      <c r="AF937" s="1417"/>
      <c r="AG937" s="1417"/>
    </row>
    <row r="938" spans="1:33" ht="12.75" customHeight="1">
      <c r="A938" s="1417"/>
      <c r="B938" s="1417"/>
      <c r="C938" s="1417"/>
      <c r="D938" s="1417"/>
      <c r="E938" s="1417"/>
      <c r="F938" s="1417"/>
      <c r="G938" s="1417"/>
      <c r="H938" s="1418"/>
      <c r="I938" s="1418"/>
      <c r="J938" s="1370"/>
      <c r="K938" s="1419"/>
      <c r="L938" s="1417"/>
      <c r="M938" s="1417"/>
      <c r="N938" s="1417"/>
      <c r="O938" s="1417"/>
      <c r="P938" s="1417"/>
      <c r="Q938" s="1417"/>
      <c r="R938" s="1417"/>
      <c r="S938" s="1417"/>
      <c r="T938" s="1417"/>
      <c r="U938" s="1417"/>
      <c r="V938" s="1417"/>
      <c r="W938" s="1417"/>
      <c r="X938" s="1417"/>
      <c r="Y938" s="1417"/>
      <c r="Z938" s="1417"/>
      <c r="AA938" s="1417"/>
      <c r="AB938" s="1417"/>
      <c r="AC938" s="1417"/>
      <c r="AD938" s="1417"/>
      <c r="AE938" s="1417"/>
      <c r="AF938" s="1417"/>
      <c r="AG938" s="1417"/>
    </row>
    <row r="939" spans="1:33" ht="12.75" customHeight="1">
      <c r="A939" s="1417"/>
      <c r="B939" s="1417"/>
      <c r="C939" s="1417"/>
      <c r="D939" s="1417"/>
      <c r="E939" s="1417"/>
      <c r="F939" s="1417"/>
      <c r="G939" s="1417"/>
      <c r="H939" s="1418"/>
      <c r="I939" s="1418"/>
      <c r="J939" s="1370"/>
      <c r="K939" s="1419"/>
      <c r="L939" s="1417"/>
      <c r="M939" s="1417"/>
      <c r="N939" s="1417"/>
      <c r="O939" s="1417"/>
      <c r="P939" s="1417"/>
      <c r="Q939" s="1417"/>
      <c r="R939" s="1417"/>
      <c r="S939" s="1417"/>
      <c r="T939" s="1417"/>
      <c r="U939" s="1417"/>
      <c r="V939" s="1417"/>
      <c r="W939" s="1417"/>
      <c r="X939" s="1417"/>
      <c r="Y939" s="1417"/>
      <c r="Z939" s="1417"/>
      <c r="AA939" s="1417"/>
      <c r="AB939" s="1417"/>
      <c r="AC939" s="1417"/>
      <c r="AD939" s="1417"/>
      <c r="AE939" s="1417"/>
      <c r="AF939" s="1417"/>
      <c r="AG939" s="1417"/>
    </row>
    <row r="940" spans="1:33" ht="12.75" customHeight="1">
      <c r="A940" s="1417"/>
      <c r="B940" s="1417"/>
      <c r="C940" s="1417"/>
      <c r="D940" s="1417"/>
      <c r="E940" s="1417"/>
      <c r="F940" s="1417"/>
      <c r="G940" s="1417"/>
      <c r="H940" s="1418"/>
      <c r="I940" s="1418"/>
      <c r="J940" s="1370"/>
      <c r="K940" s="1419"/>
      <c r="L940" s="1417"/>
      <c r="M940" s="1417"/>
      <c r="N940" s="1417"/>
      <c r="O940" s="1417"/>
      <c r="P940" s="1417"/>
      <c r="Q940" s="1417"/>
      <c r="R940" s="1417"/>
      <c r="S940" s="1417"/>
      <c r="T940" s="1417"/>
      <c r="U940" s="1417"/>
      <c r="V940" s="1417"/>
      <c r="W940" s="1417"/>
      <c r="X940" s="1417"/>
      <c r="Y940" s="1417"/>
      <c r="Z940" s="1417"/>
      <c r="AA940" s="1417"/>
      <c r="AB940" s="1417"/>
      <c r="AC940" s="1417"/>
      <c r="AD940" s="1417"/>
      <c r="AE940" s="1417"/>
      <c r="AF940" s="1417"/>
      <c r="AG940" s="1417"/>
    </row>
    <row r="941" spans="1:33" ht="12.75" customHeight="1">
      <c r="A941" s="1417"/>
      <c r="B941" s="1417"/>
      <c r="C941" s="1417"/>
      <c r="D941" s="1417"/>
      <c r="E941" s="1417"/>
      <c r="F941" s="1417"/>
      <c r="G941" s="1417"/>
      <c r="H941" s="1418"/>
      <c r="I941" s="1418"/>
      <c r="J941" s="1370"/>
      <c r="K941" s="1419"/>
      <c r="L941" s="1417"/>
      <c r="M941" s="1417"/>
      <c r="N941" s="1417"/>
      <c r="O941" s="1417"/>
      <c r="P941" s="1417"/>
      <c r="Q941" s="1417"/>
      <c r="R941" s="1417"/>
      <c r="S941" s="1417"/>
      <c r="T941" s="1417"/>
      <c r="U941" s="1417"/>
      <c r="V941" s="1417"/>
      <c r="W941" s="1417"/>
      <c r="X941" s="1417"/>
      <c r="Y941" s="1417"/>
      <c r="Z941" s="1417"/>
      <c r="AA941" s="1417"/>
      <c r="AB941" s="1417"/>
      <c r="AC941" s="1417"/>
      <c r="AD941" s="1417"/>
      <c r="AE941" s="1417"/>
      <c r="AF941" s="1417"/>
      <c r="AG941" s="1417"/>
    </row>
    <row r="942" spans="1:33" ht="12.75" customHeight="1">
      <c r="A942" s="1417"/>
      <c r="B942" s="1417"/>
      <c r="C942" s="1417"/>
      <c r="D942" s="1417"/>
      <c r="E942" s="1417"/>
      <c r="F942" s="1417"/>
      <c r="G942" s="1417"/>
      <c r="H942" s="1418"/>
      <c r="I942" s="1418"/>
      <c r="J942" s="1370"/>
      <c r="K942" s="1419"/>
      <c r="L942" s="1417"/>
      <c r="M942" s="1417"/>
      <c r="N942" s="1417"/>
      <c r="O942" s="1417"/>
      <c r="P942" s="1417"/>
      <c r="Q942" s="1417"/>
      <c r="R942" s="1417"/>
      <c r="S942" s="1417"/>
      <c r="T942" s="1417"/>
      <c r="U942" s="1417"/>
      <c r="V942" s="1417"/>
      <c r="W942" s="1417"/>
      <c r="X942" s="1417"/>
      <c r="Y942" s="1417"/>
      <c r="Z942" s="1417"/>
      <c r="AA942" s="1417"/>
      <c r="AB942" s="1417"/>
      <c r="AC942" s="1417"/>
      <c r="AD942" s="1417"/>
      <c r="AE942" s="1417"/>
      <c r="AF942" s="1417"/>
      <c r="AG942" s="1417"/>
    </row>
    <row r="943" spans="1:33" ht="12.75" customHeight="1">
      <c r="A943" s="1417"/>
      <c r="B943" s="1417"/>
      <c r="C943" s="1417"/>
      <c r="D943" s="1417"/>
      <c r="E943" s="1417"/>
      <c r="F943" s="1417"/>
      <c r="G943" s="1417"/>
      <c r="H943" s="1418"/>
      <c r="I943" s="1418"/>
      <c r="J943" s="1370"/>
      <c r="K943" s="1419"/>
      <c r="L943" s="1417"/>
      <c r="M943" s="1417"/>
      <c r="N943" s="1417"/>
      <c r="O943" s="1417"/>
      <c r="P943" s="1417"/>
      <c r="Q943" s="1417"/>
      <c r="R943" s="1417"/>
      <c r="S943" s="1417"/>
      <c r="T943" s="1417"/>
      <c r="U943" s="1417"/>
      <c r="V943" s="1417"/>
      <c r="W943" s="1417"/>
      <c r="X943" s="1417"/>
      <c r="Y943" s="1417"/>
      <c r="Z943" s="1417"/>
      <c r="AA943" s="1417"/>
      <c r="AB943" s="1417"/>
      <c r="AC943" s="1417"/>
      <c r="AD943" s="1417"/>
      <c r="AE943" s="1417"/>
      <c r="AF943" s="1417"/>
      <c r="AG943" s="1417"/>
    </row>
    <row r="944" spans="1:33" ht="12.75" customHeight="1">
      <c r="A944" s="1417"/>
      <c r="B944" s="1417"/>
      <c r="C944" s="1417"/>
      <c r="D944" s="1417"/>
      <c r="E944" s="1417"/>
      <c r="F944" s="1417"/>
      <c r="G944" s="1417"/>
      <c r="H944" s="1418"/>
      <c r="I944" s="1418"/>
      <c r="J944" s="1370"/>
      <c r="K944" s="1419"/>
      <c r="L944" s="1417"/>
      <c r="M944" s="1417"/>
      <c r="N944" s="1417"/>
      <c r="O944" s="1417"/>
      <c r="P944" s="1417"/>
      <c r="Q944" s="1417"/>
      <c r="R944" s="1417"/>
      <c r="S944" s="1417"/>
      <c r="T944" s="1417"/>
      <c r="U944" s="1417"/>
      <c r="V944" s="1417"/>
      <c r="W944" s="1417"/>
      <c r="X944" s="1417"/>
      <c r="Y944" s="1417"/>
      <c r="Z944" s="1417"/>
      <c r="AA944" s="1417"/>
      <c r="AB944" s="1417"/>
      <c r="AC944" s="1417"/>
      <c r="AD944" s="1417"/>
      <c r="AE944" s="1417"/>
      <c r="AF944" s="1417"/>
      <c r="AG944" s="1417"/>
    </row>
    <row r="945" spans="1:33" ht="12.75" customHeight="1">
      <c r="A945" s="1417"/>
      <c r="B945" s="1417"/>
      <c r="C945" s="1417"/>
      <c r="D945" s="1417"/>
      <c r="E945" s="1417"/>
      <c r="F945" s="1417"/>
      <c r="G945" s="1417"/>
      <c r="H945" s="1418"/>
      <c r="I945" s="1418"/>
      <c r="J945" s="1370"/>
      <c r="K945" s="1419"/>
      <c r="L945" s="1417"/>
      <c r="M945" s="1417"/>
      <c r="N945" s="1417"/>
      <c r="O945" s="1417"/>
      <c r="P945" s="1417"/>
      <c r="Q945" s="1417"/>
      <c r="R945" s="1417"/>
      <c r="S945" s="1417"/>
      <c r="T945" s="1417"/>
      <c r="U945" s="1417"/>
      <c r="V945" s="1417"/>
      <c r="W945" s="1417"/>
      <c r="X945" s="1417"/>
      <c r="Y945" s="1417"/>
      <c r="Z945" s="1417"/>
      <c r="AA945" s="1417"/>
      <c r="AB945" s="1417"/>
      <c r="AC945" s="1417"/>
      <c r="AD945" s="1417"/>
      <c r="AE945" s="1417"/>
      <c r="AF945" s="1417"/>
      <c r="AG945" s="1417"/>
    </row>
    <row r="946" spans="1:33" ht="12.75" customHeight="1">
      <c r="A946" s="1417"/>
      <c r="B946" s="1417"/>
      <c r="C946" s="1417"/>
      <c r="D946" s="1417"/>
      <c r="E946" s="1417"/>
      <c r="F946" s="1417"/>
      <c r="G946" s="1417"/>
      <c r="H946" s="1418"/>
      <c r="I946" s="1418"/>
      <c r="J946" s="1370"/>
      <c r="K946" s="1419"/>
      <c r="L946" s="1417"/>
      <c r="M946" s="1417"/>
      <c r="N946" s="1417"/>
      <c r="O946" s="1417"/>
      <c r="P946" s="1417"/>
      <c r="Q946" s="1417"/>
      <c r="R946" s="1417"/>
      <c r="S946" s="1417"/>
      <c r="T946" s="1417"/>
      <c r="U946" s="1417"/>
      <c r="V946" s="1417"/>
      <c r="W946" s="1417"/>
      <c r="X946" s="1417"/>
      <c r="Y946" s="1417"/>
      <c r="Z946" s="1417"/>
      <c r="AA946" s="1417"/>
      <c r="AB946" s="1417"/>
      <c r="AC946" s="1417"/>
      <c r="AD946" s="1417"/>
      <c r="AE946" s="1417"/>
      <c r="AF946" s="1417"/>
      <c r="AG946" s="1417"/>
    </row>
    <row r="947" spans="1:33" ht="12.75" customHeight="1">
      <c r="A947" s="1417"/>
      <c r="B947" s="1417"/>
      <c r="C947" s="1417"/>
      <c r="D947" s="1417"/>
      <c r="E947" s="1417"/>
      <c r="F947" s="1417"/>
      <c r="G947" s="1417"/>
      <c r="H947" s="1418"/>
      <c r="I947" s="1418"/>
      <c r="J947" s="1370"/>
      <c r="K947" s="1419"/>
      <c r="L947" s="1417"/>
      <c r="M947" s="1417"/>
      <c r="N947" s="1417"/>
      <c r="O947" s="1417"/>
      <c r="P947" s="1417"/>
      <c r="Q947" s="1417"/>
      <c r="R947" s="1417"/>
      <c r="S947" s="1417"/>
      <c r="T947" s="1417"/>
      <c r="U947" s="1417"/>
      <c r="V947" s="1417"/>
      <c r="W947" s="1417"/>
      <c r="X947" s="1417"/>
      <c r="Y947" s="1417"/>
      <c r="Z947" s="1417"/>
      <c r="AA947" s="1417"/>
      <c r="AB947" s="1417"/>
      <c r="AC947" s="1417"/>
      <c r="AD947" s="1417"/>
      <c r="AE947" s="1417"/>
      <c r="AF947" s="1417"/>
      <c r="AG947" s="1417"/>
    </row>
    <row r="948" spans="1:33" ht="12.75" customHeight="1">
      <c r="A948" s="1417"/>
      <c r="B948" s="1417"/>
      <c r="C948" s="1417"/>
      <c r="D948" s="1417"/>
      <c r="E948" s="1417"/>
      <c r="F948" s="1417"/>
      <c r="G948" s="1417"/>
      <c r="H948" s="1418"/>
      <c r="I948" s="1418"/>
      <c r="J948" s="1370"/>
      <c r="K948" s="1419"/>
      <c r="L948" s="1417"/>
      <c r="M948" s="1417"/>
      <c r="N948" s="1417"/>
      <c r="O948" s="1417"/>
      <c r="P948" s="1417"/>
      <c r="Q948" s="1417"/>
      <c r="R948" s="1417"/>
      <c r="S948" s="1417"/>
      <c r="T948" s="1417"/>
      <c r="U948" s="1417"/>
      <c r="V948" s="1417"/>
      <c r="W948" s="1417"/>
      <c r="X948" s="1417"/>
      <c r="Y948" s="1417"/>
      <c r="Z948" s="1417"/>
      <c r="AA948" s="1417"/>
      <c r="AB948" s="1417"/>
      <c r="AC948" s="1417"/>
      <c r="AD948" s="1417"/>
      <c r="AE948" s="1417"/>
      <c r="AF948" s="1417"/>
      <c r="AG948" s="1417"/>
    </row>
    <row r="949" spans="1:33" ht="12.75" customHeight="1">
      <c r="A949" s="1417"/>
      <c r="B949" s="1417"/>
      <c r="C949" s="1417"/>
      <c r="D949" s="1417"/>
      <c r="E949" s="1417"/>
      <c r="F949" s="1417"/>
      <c r="G949" s="1417"/>
      <c r="H949" s="1418"/>
      <c r="I949" s="1418"/>
      <c r="J949" s="1370"/>
      <c r="K949" s="1419"/>
      <c r="L949" s="1417"/>
      <c r="M949" s="1417"/>
      <c r="N949" s="1417"/>
      <c r="O949" s="1417"/>
      <c r="P949" s="1417"/>
      <c r="Q949" s="1417"/>
      <c r="R949" s="1417"/>
      <c r="S949" s="1417"/>
      <c r="T949" s="1417"/>
      <c r="U949" s="1417"/>
      <c r="V949" s="1417"/>
      <c r="W949" s="1417"/>
      <c r="X949" s="1417"/>
      <c r="Y949" s="1417"/>
      <c r="Z949" s="1417"/>
      <c r="AA949" s="1417"/>
      <c r="AB949" s="1417"/>
      <c r="AC949" s="1417"/>
      <c r="AD949" s="1417"/>
      <c r="AE949" s="1417"/>
      <c r="AF949" s="1417"/>
      <c r="AG949" s="1417"/>
    </row>
    <row r="950" spans="1:33" ht="12.75" customHeight="1">
      <c r="A950" s="1417"/>
      <c r="B950" s="1417"/>
      <c r="C950" s="1417"/>
      <c r="D950" s="1417"/>
      <c r="E950" s="1417"/>
      <c r="F950" s="1417"/>
      <c r="G950" s="1417"/>
      <c r="H950" s="1418"/>
      <c r="I950" s="1418"/>
      <c r="J950" s="1370"/>
      <c r="K950" s="1419"/>
      <c r="L950" s="1417"/>
      <c r="M950" s="1417"/>
      <c r="N950" s="1417"/>
      <c r="O950" s="1417"/>
      <c r="P950" s="1417"/>
      <c r="Q950" s="1417"/>
      <c r="R950" s="1417"/>
      <c r="S950" s="1417"/>
      <c r="T950" s="1417"/>
      <c r="U950" s="1417"/>
      <c r="V950" s="1417"/>
      <c r="W950" s="1417"/>
      <c r="X950" s="1417"/>
      <c r="Y950" s="1417"/>
      <c r="Z950" s="1417"/>
      <c r="AA950" s="1417"/>
      <c r="AB950" s="1417"/>
      <c r="AC950" s="1417"/>
      <c r="AD950" s="1417"/>
      <c r="AE950" s="1417"/>
      <c r="AF950" s="1417"/>
      <c r="AG950" s="1417"/>
    </row>
    <row r="951" spans="1:33" ht="12.75" customHeight="1">
      <c r="A951" s="1417"/>
      <c r="B951" s="1417"/>
      <c r="C951" s="1417"/>
      <c r="D951" s="1417"/>
      <c r="E951" s="1417"/>
      <c r="F951" s="1417"/>
      <c r="G951" s="1417"/>
      <c r="H951" s="1418"/>
      <c r="I951" s="1418"/>
      <c r="J951" s="1370"/>
      <c r="K951" s="1419"/>
      <c r="L951" s="1417"/>
      <c r="M951" s="1417"/>
      <c r="N951" s="1417"/>
      <c r="O951" s="1417"/>
      <c r="P951" s="1417"/>
      <c r="Q951" s="1417"/>
      <c r="R951" s="1417"/>
      <c r="S951" s="1417"/>
      <c r="T951" s="1417"/>
      <c r="U951" s="1417"/>
      <c r="V951" s="1417"/>
      <c r="W951" s="1417"/>
      <c r="X951" s="1417"/>
      <c r="Y951" s="1417"/>
      <c r="Z951" s="1417"/>
      <c r="AA951" s="1417"/>
      <c r="AB951" s="1417"/>
      <c r="AC951" s="1417"/>
      <c r="AD951" s="1417"/>
      <c r="AE951" s="1417"/>
      <c r="AF951" s="1417"/>
      <c r="AG951" s="1417"/>
    </row>
    <row r="952" spans="1:33" ht="12.75" customHeight="1">
      <c r="A952" s="1417"/>
      <c r="B952" s="1417"/>
      <c r="C952" s="1417"/>
      <c r="D952" s="1417"/>
      <c r="E952" s="1417"/>
      <c r="F952" s="1417"/>
      <c r="G952" s="1417"/>
      <c r="H952" s="1418"/>
      <c r="I952" s="1418"/>
      <c r="J952" s="1370"/>
      <c r="K952" s="1419"/>
      <c r="L952" s="1417"/>
      <c r="M952" s="1417"/>
      <c r="N952" s="1417"/>
      <c r="O952" s="1417"/>
      <c r="P952" s="1417"/>
      <c r="Q952" s="1417"/>
      <c r="R952" s="1417"/>
      <c r="S952" s="1417"/>
      <c r="T952" s="1417"/>
      <c r="U952" s="1417"/>
      <c r="V952" s="1417"/>
      <c r="W952" s="1417"/>
      <c r="X952" s="1417"/>
      <c r="Y952" s="1417"/>
      <c r="Z952" s="1417"/>
      <c r="AA952" s="1417"/>
      <c r="AB952" s="1417"/>
      <c r="AC952" s="1417"/>
      <c r="AD952" s="1417"/>
      <c r="AE952" s="1417"/>
      <c r="AF952" s="1417"/>
      <c r="AG952" s="1417"/>
    </row>
    <row r="953" spans="1:33" ht="12.75" customHeight="1">
      <c r="A953" s="1417"/>
      <c r="B953" s="1417"/>
      <c r="C953" s="1417"/>
      <c r="D953" s="1417"/>
      <c r="E953" s="1417"/>
      <c r="F953" s="1417"/>
      <c r="G953" s="1417"/>
      <c r="H953" s="1418"/>
      <c r="I953" s="1418"/>
      <c r="J953" s="1370"/>
      <c r="K953" s="1419"/>
      <c r="L953" s="1417"/>
      <c r="M953" s="1417"/>
      <c r="N953" s="1417"/>
      <c r="O953" s="1417"/>
      <c r="P953" s="1417"/>
      <c r="Q953" s="1417"/>
      <c r="R953" s="1417"/>
      <c r="S953" s="1417"/>
      <c r="T953" s="1417"/>
      <c r="U953" s="1417"/>
      <c r="V953" s="1417"/>
      <c r="W953" s="1417"/>
      <c r="X953" s="1417"/>
      <c r="Y953" s="1417"/>
      <c r="Z953" s="1417"/>
      <c r="AA953" s="1417"/>
      <c r="AB953" s="1417"/>
      <c r="AC953" s="1417"/>
      <c r="AD953" s="1417"/>
      <c r="AE953" s="1417"/>
      <c r="AF953" s="1417"/>
      <c r="AG953" s="1417"/>
    </row>
    <row r="954" spans="1:33" ht="12.75" customHeight="1">
      <c r="A954" s="1417"/>
      <c r="B954" s="1417"/>
      <c r="C954" s="1417"/>
      <c r="D954" s="1417"/>
      <c r="E954" s="1417"/>
      <c r="F954" s="1417"/>
      <c r="G954" s="1417"/>
      <c r="H954" s="1418"/>
      <c r="I954" s="1418"/>
      <c r="J954" s="1370"/>
      <c r="K954" s="1419"/>
      <c r="L954" s="1417"/>
      <c r="M954" s="1417"/>
      <c r="N954" s="1417"/>
      <c r="O954" s="1417"/>
      <c r="P954" s="1417"/>
      <c r="Q954" s="1417"/>
      <c r="R954" s="1417"/>
      <c r="S954" s="1417"/>
      <c r="T954" s="1417"/>
      <c r="U954" s="1417"/>
      <c r="V954" s="1417"/>
      <c r="W954" s="1417"/>
      <c r="X954" s="1417"/>
      <c r="Y954" s="1417"/>
      <c r="Z954" s="1417"/>
      <c r="AA954" s="1417"/>
      <c r="AB954" s="1417"/>
      <c r="AC954" s="1417"/>
      <c r="AD954" s="1417"/>
      <c r="AE954" s="1417"/>
      <c r="AF954" s="1417"/>
      <c r="AG954" s="1417"/>
    </row>
    <row r="955" spans="1:33" ht="12.75" customHeight="1">
      <c r="A955" s="1417"/>
      <c r="B955" s="1417"/>
      <c r="C955" s="1417"/>
      <c r="D955" s="1417"/>
      <c r="E955" s="1417"/>
      <c r="F955" s="1417"/>
      <c r="G955" s="1417"/>
      <c r="H955" s="1418"/>
      <c r="I955" s="1418"/>
      <c r="J955" s="1370"/>
      <c r="K955" s="1419"/>
      <c r="L955" s="1417"/>
      <c r="M955" s="1417"/>
      <c r="N955" s="1417"/>
      <c r="O955" s="1417"/>
      <c r="P955" s="1417"/>
      <c r="Q955" s="1417"/>
      <c r="R955" s="1417"/>
      <c r="S955" s="1417"/>
      <c r="T955" s="1417"/>
      <c r="U955" s="1417"/>
      <c r="V955" s="1417"/>
      <c r="W955" s="1417"/>
      <c r="X955" s="1417"/>
      <c r="Y955" s="1417"/>
      <c r="Z955" s="1417"/>
      <c r="AA955" s="1417"/>
      <c r="AB955" s="1417"/>
      <c r="AC955" s="1417"/>
      <c r="AD955" s="1417"/>
      <c r="AE955" s="1417"/>
      <c r="AF955" s="1417"/>
      <c r="AG955" s="1417"/>
    </row>
    <row r="956" spans="1:33" ht="12.75" customHeight="1">
      <c r="A956" s="1417"/>
      <c r="B956" s="1417"/>
      <c r="C956" s="1417"/>
      <c r="D956" s="1417"/>
      <c r="E956" s="1417"/>
      <c r="F956" s="1417"/>
      <c r="G956" s="1417"/>
      <c r="H956" s="1418"/>
      <c r="I956" s="1418"/>
      <c r="J956" s="1370"/>
      <c r="K956" s="1419"/>
      <c r="L956" s="1417"/>
      <c r="M956" s="1417"/>
      <c r="N956" s="1417"/>
      <c r="O956" s="1417"/>
      <c r="P956" s="1417"/>
      <c r="Q956" s="1417"/>
      <c r="R956" s="1417"/>
      <c r="S956" s="1417"/>
      <c r="T956" s="1417"/>
      <c r="U956" s="1417"/>
      <c r="V956" s="1417"/>
      <c r="W956" s="1417"/>
      <c r="X956" s="1417"/>
      <c r="Y956" s="1417"/>
      <c r="Z956" s="1417"/>
      <c r="AA956" s="1417"/>
      <c r="AB956" s="1417"/>
      <c r="AC956" s="1417"/>
      <c r="AD956" s="1417"/>
      <c r="AE956" s="1417"/>
      <c r="AF956" s="1417"/>
      <c r="AG956" s="1417"/>
    </row>
    <row r="957" spans="1:33" ht="12.75" customHeight="1">
      <c r="A957" s="1417"/>
      <c r="B957" s="1417"/>
      <c r="C957" s="1417"/>
      <c r="D957" s="1417"/>
      <c r="E957" s="1417"/>
      <c r="F957" s="1417"/>
      <c r="G957" s="1417"/>
      <c r="H957" s="1418"/>
      <c r="I957" s="1418"/>
      <c r="J957" s="1370"/>
      <c r="K957" s="1419"/>
      <c r="L957" s="1417"/>
      <c r="M957" s="1417"/>
      <c r="N957" s="1417"/>
      <c r="O957" s="1417"/>
      <c r="P957" s="1417"/>
      <c r="Q957" s="1417"/>
      <c r="R957" s="1417"/>
      <c r="S957" s="1417"/>
      <c r="T957" s="1417"/>
      <c r="U957" s="1417"/>
      <c r="V957" s="1417"/>
      <c r="W957" s="1417"/>
      <c r="X957" s="1417"/>
      <c r="Y957" s="1417"/>
      <c r="Z957" s="1417"/>
      <c r="AA957" s="1417"/>
      <c r="AB957" s="1417"/>
      <c r="AC957" s="1417"/>
      <c r="AD957" s="1417"/>
      <c r="AE957" s="1417"/>
      <c r="AF957" s="1417"/>
      <c r="AG957" s="1417"/>
    </row>
    <row r="958" spans="1:33" ht="12.75" customHeight="1">
      <c r="A958" s="1417"/>
      <c r="B958" s="1417"/>
      <c r="C958" s="1417"/>
      <c r="D958" s="1417"/>
      <c r="E958" s="1417"/>
      <c r="F958" s="1417"/>
      <c r="G958" s="1417"/>
      <c r="H958" s="1418"/>
      <c r="I958" s="1418"/>
      <c r="J958" s="1370"/>
      <c r="K958" s="1419"/>
      <c r="L958" s="1417"/>
      <c r="M958" s="1417"/>
      <c r="N958" s="1417"/>
      <c r="O958" s="1417"/>
      <c r="P958" s="1417"/>
      <c r="Q958" s="1417"/>
      <c r="R958" s="1417"/>
      <c r="S958" s="1417"/>
      <c r="T958" s="1417"/>
      <c r="U958" s="1417"/>
      <c r="V958" s="1417"/>
      <c r="W958" s="1417"/>
      <c r="X958" s="1417"/>
      <c r="Y958" s="1417"/>
      <c r="Z958" s="1417"/>
      <c r="AA958" s="1417"/>
      <c r="AB958" s="1417"/>
      <c r="AC958" s="1417"/>
      <c r="AD958" s="1417"/>
      <c r="AE958" s="1417"/>
      <c r="AF958" s="1417"/>
      <c r="AG958" s="1417"/>
    </row>
    <row r="959" spans="1:33" ht="12.75" customHeight="1">
      <c r="A959" s="1417"/>
      <c r="B959" s="1417"/>
      <c r="C959" s="1417"/>
      <c r="D959" s="1417"/>
      <c r="E959" s="1417"/>
      <c r="F959" s="1417"/>
      <c r="G959" s="1417"/>
      <c r="H959" s="1418"/>
      <c r="I959" s="1418"/>
      <c r="J959" s="1370"/>
      <c r="K959" s="1419"/>
      <c r="L959" s="1417"/>
      <c r="M959" s="1417"/>
      <c r="N959" s="1417"/>
      <c r="O959" s="1417"/>
      <c r="P959" s="1417"/>
      <c r="Q959" s="1417"/>
      <c r="R959" s="1417"/>
      <c r="S959" s="1417"/>
      <c r="T959" s="1417"/>
      <c r="U959" s="1417"/>
      <c r="V959" s="1417"/>
      <c r="W959" s="1417"/>
      <c r="X959" s="1417"/>
      <c r="Y959" s="1417"/>
      <c r="Z959" s="1417"/>
      <c r="AA959" s="1417"/>
      <c r="AB959" s="1417"/>
      <c r="AC959" s="1417"/>
      <c r="AD959" s="1417"/>
      <c r="AE959" s="1417"/>
      <c r="AF959" s="1417"/>
      <c r="AG959" s="1417"/>
    </row>
    <row r="960" spans="1:33" ht="12.75" customHeight="1">
      <c r="A960" s="1417"/>
      <c r="B960" s="1417"/>
      <c r="C960" s="1417"/>
      <c r="D960" s="1417"/>
      <c r="E960" s="1417"/>
      <c r="F960" s="1417"/>
      <c r="G960" s="1417"/>
      <c r="H960" s="1418"/>
      <c r="I960" s="1418"/>
      <c r="J960" s="1370"/>
      <c r="K960" s="1419"/>
      <c r="L960" s="1417"/>
      <c r="M960" s="1417"/>
      <c r="N960" s="1417"/>
      <c r="O960" s="1417"/>
      <c r="P960" s="1417"/>
      <c r="Q960" s="1417"/>
      <c r="R960" s="1417"/>
      <c r="S960" s="1417"/>
      <c r="T960" s="1417"/>
      <c r="U960" s="1417"/>
      <c r="V960" s="1417"/>
      <c r="W960" s="1417"/>
      <c r="X960" s="1417"/>
      <c r="Y960" s="1417"/>
      <c r="Z960" s="1417"/>
      <c r="AA960" s="1417"/>
      <c r="AB960" s="1417"/>
      <c r="AC960" s="1417"/>
      <c r="AD960" s="1417"/>
      <c r="AE960" s="1417"/>
      <c r="AF960" s="1417"/>
      <c r="AG960" s="1417"/>
    </row>
    <row r="961" spans="1:33" ht="12.75" customHeight="1">
      <c r="A961" s="1417"/>
      <c r="B961" s="1417"/>
      <c r="C961" s="1417"/>
      <c r="D961" s="1417"/>
      <c r="E961" s="1417"/>
      <c r="F961" s="1417"/>
      <c r="G961" s="1417"/>
      <c r="H961" s="1418"/>
      <c r="I961" s="1418"/>
      <c r="J961" s="1370"/>
      <c r="K961" s="1419"/>
      <c r="L961" s="1417"/>
      <c r="M961" s="1417"/>
      <c r="N961" s="1417"/>
      <c r="O961" s="1417"/>
      <c r="P961" s="1417"/>
      <c r="Q961" s="1417"/>
      <c r="R961" s="1417"/>
      <c r="S961" s="1417"/>
      <c r="T961" s="1417"/>
      <c r="U961" s="1417"/>
      <c r="V961" s="1417"/>
      <c r="W961" s="1417"/>
      <c r="X961" s="1417"/>
      <c r="Y961" s="1417"/>
      <c r="Z961" s="1417"/>
      <c r="AA961" s="1417"/>
      <c r="AB961" s="1417"/>
      <c r="AC961" s="1417"/>
      <c r="AD961" s="1417"/>
      <c r="AE961" s="1417"/>
      <c r="AF961" s="1417"/>
      <c r="AG961" s="1417"/>
    </row>
    <row r="962" spans="1:33" ht="12.75" customHeight="1">
      <c r="A962" s="1417"/>
      <c r="B962" s="1417"/>
      <c r="C962" s="1417"/>
      <c r="D962" s="1417"/>
      <c r="E962" s="1417"/>
      <c r="F962" s="1417"/>
      <c r="G962" s="1417"/>
      <c r="H962" s="1418"/>
      <c r="I962" s="1418"/>
      <c r="J962" s="1370"/>
      <c r="K962" s="1419"/>
      <c r="L962" s="1417"/>
      <c r="M962" s="1417"/>
      <c r="N962" s="1417"/>
      <c r="O962" s="1417"/>
      <c r="P962" s="1417"/>
      <c r="Q962" s="1417"/>
      <c r="R962" s="1417"/>
      <c r="S962" s="1417"/>
      <c r="T962" s="1417"/>
      <c r="U962" s="1417"/>
      <c r="V962" s="1417"/>
      <c r="W962" s="1417"/>
      <c r="X962" s="1417"/>
      <c r="Y962" s="1417"/>
      <c r="Z962" s="1417"/>
      <c r="AA962" s="1417"/>
      <c r="AB962" s="1417"/>
      <c r="AC962" s="1417"/>
      <c r="AD962" s="1417"/>
      <c r="AE962" s="1417"/>
      <c r="AF962" s="1417"/>
      <c r="AG962" s="1417"/>
    </row>
    <row r="963" spans="1:33" ht="12.75" customHeight="1">
      <c r="A963" s="1417"/>
      <c r="B963" s="1417"/>
      <c r="C963" s="1417"/>
      <c r="D963" s="1417"/>
      <c r="E963" s="1417"/>
      <c r="F963" s="1417"/>
      <c r="G963" s="1417"/>
      <c r="H963" s="1418"/>
      <c r="I963" s="1418"/>
      <c r="J963" s="1370"/>
      <c r="K963" s="1419"/>
      <c r="L963" s="1417"/>
      <c r="M963" s="1417"/>
      <c r="N963" s="1417"/>
      <c r="O963" s="1417"/>
      <c r="P963" s="1417"/>
      <c r="Q963" s="1417"/>
      <c r="R963" s="1417"/>
      <c r="S963" s="1417"/>
      <c r="T963" s="1417"/>
      <c r="U963" s="1417"/>
      <c r="V963" s="1417"/>
      <c r="W963" s="1417"/>
      <c r="X963" s="1417"/>
      <c r="Y963" s="1417"/>
      <c r="Z963" s="1417"/>
      <c r="AA963" s="1417"/>
      <c r="AB963" s="1417"/>
      <c r="AC963" s="1417"/>
      <c r="AD963" s="1417"/>
      <c r="AE963" s="1417"/>
      <c r="AF963" s="1417"/>
      <c r="AG963" s="1417"/>
    </row>
    <row r="964" spans="1:33" ht="12.75" customHeight="1">
      <c r="A964" s="1417"/>
      <c r="B964" s="1417"/>
      <c r="C964" s="1417"/>
      <c r="D964" s="1417"/>
      <c r="E964" s="1417"/>
      <c r="F964" s="1417"/>
      <c r="G964" s="1417"/>
      <c r="H964" s="1418"/>
      <c r="I964" s="1418"/>
      <c r="J964" s="1370"/>
      <c r="K964" s="1419"/>
      <c r="L964" s="1417"/>
      <c r="M964" s="1417"/>
      <c r="N964" s="1417"/>
      <c r="O964" s="1417"/>
      <c r="P964" s="1417"/>
      <c r="Q964" s="1417"/>
      <c r="R964" s="1417"/>
      <c r="S964" s="1417"/>
      <c r="T964" s="1417"/>
      <c r="U964" s="1417"/>
      <c r="V964" s="1417"/>
      <c r="W964" s="1417"/>
      <c r="X964" s="1417"/>
      <c r="Y964" s="1417"/>
      <c r="Z964" s="1417"/>
      <c r="AA964" s="1417"/>
      <c r="AB964" s="1417"/>
      <c r="AC964" s="1417"/>
      <c r="AD964" s="1417"/>
      <c r="AE964" s="1417"/>
      <c r="AF964" s="1417"/>
      <c r="AG964" s="1417"/>
    </row>
    <row r="965" spans="1:33" ht="12.75" customHeight="1">
      <c r="A965" s="1417"/>
      <c r="B965" s="1417"/>
      <c r="C965" s="1417"/>
      <c r="D965" s="1417"/>
      <c r="E965" s="1417"/>
      <c r="F965" s="1417"/>
      <c r="G965" s="1417"/>
      <c r="H965" s="1418"/>
      <c r="I965" s="1418"/>
      <c r="J965" s="1370"/>
      <c r="K965" s="1419"/>
      <c r="L965" s="1417"/>
      <c r="M965" s="1417"/>
      <c r="N965" s="1417"/>
      <c r="O965" s="1417"/>
      <c r="P965" s="1417"/>
      <c r="Q965" s="1417"/>
      <c r="R965" s="1417"/>
      <c r="S965" s="1417"/>
      <c r="T965" s="1417"/>
      <c r="U965" s="1417"/>
      <c r="V965" s="1417"/>
      <c r="W965" s="1417"/>
      <c r="X965" s="1417"/>
      <c r="Y965" s="1417"/>
      <c r="Z965" s="1417"/>
      <c r="AA965" s="1417"/>
      <c r="AB965" s="1417"/>
      <c r="AC965" s="1417"/>
      <c r="AD965" s="1417"/>
      <c r="AE965" s="1417"/>
      <c r="AF965" s="1417"/>
      <c r="AG965" s="1417"/>
    </row>
    <row r="966" spans="1:33" ht="12.75" customHeight="1">
      <c r="A966" s="1417"/>
      <c r="B966" s="1417"/>
      <c r="C966" s="1417"/>
      <c r="D966" s="1417"/>
      <c r="E966" s="1417"/>
      <c r="F966" s="1417"/>
      <c r="G966" s="1417"/>
      <c r="H966" s="1418"/>
      <c r="I966" s="1418"/>
      <c r="J966" s="1370"/>
      <c r="K966" s="1419"/>
      <c r="L966" s="1417"/>
      <c r="M966" s="1417"/>
      <c r="N966" s="1417"/>
      <c r="O966" s="1417"/>
      <c r="P966" s="1417"/>
      <c r="Q966" s="1417"/>
      <c r="R966" s="1417"/>
      <c r="S966" s="1417"/>
      <c r="T966" s="1417"/>
      <c r="U966" s="1417"/>
      <c r="V966" s="1417"/>
      <c r="W966" s="1417"/>
      <c r="X966" s="1417"/>
      <c r="Y966" s="1417"/>
      <c r="Z966" s="1417"/>
      <c r="AA966" s="1417"/>
      <c r="AB966" s="1417"/>
      <c r="AC966" s="1417"/>
      <c r="AD966" s="1417"/>
      <c r="AE966" s="1417"/>
      <c r="AF966" s="1417"/>
      <c r="AG966" s="1417"/>
    </row>
    <row r="967" spans="1:33" ht="12.75" customHeight="1">
      <c r="A967" s="1417"/>
      <c r="B967" s="1417"/>
      <c r="C967" s="1417"/>
      <c r="D967" s="1417"/>
      <c r="E967" s="1417"/>
      <c r="F967" s="1417"/>
      <c r="G967" s="1417"/>
      <c r="H967" s="1418"/>
      <c r="I967" s="1418"/>
      <c r="J967" s="1370"/>
      <c r="K967" s="1419"/>
      <c r="L967" s="1417"/>
      <c r="M967" s="1417"/>
      <c r="N967" s="1417"/>
      <c r="O967" s="1417"/>
      <c r="P967" s="1417"/>
      <c r="Q967" s="1417"/>
      <c r="R967" s="1417"/>
      <c r="S967" s="1417"/>
      <c r="T967" s="1417"/>
      <c r="U967" s="1417"/>
      <c r="V967" s="1417"/>
      <c r="W967" s="1417"/>
      <c r="X967" s="1417"/>
      <c r="Y967" s="1417"/>
      <c r="Z967" s="1417"/>
      <c r="AA967" s="1417"/>
      <c r="AB967" s="1417"/>
      <c r="AC967" s="1417"/>
      <c r="AD967" s="1417"/>
      <c r="AE967" s="1417"/>
      <c r="AF967" s="1417"/>
      <c r="AG967" s="1417"/>
    </row>
    <row r="968" spans="1:33" ht="12.75" customHeight="1">
      <c r="A968" s="1417"/>
      <c r="B968" s="1417"/>
      <c r="C968" s="1417"/>
      <c r="D968" s="1417"/>
      <c r="E968" s="1417"/>
      <c r="F968" s="1417"/>
      <c r="G968" s="1417"/>
      <c r="H968" s="1418"/>
      <c r="I968" s="1418"/>
      <c r="J968" s="1370"/>
      <c r="K968" s="1419"/>
      <c r="L968" s="1417"/>
      <c r="M968" s="1417"/>
      <c r="N968" s="1417"/>
      <c r="O968" s="1417"/>
      <c r="P968" s="1417"/>
      <c r="Q968" s="1417"/>
      <c r="R968" s="1417"/>
      <c r="S968" s="1417"/>
      <c r="T968" s="1417"/>
      <c r="U968" s="1417"/>
      <c r="V968" s="1417"/>
      <c r="W968" s="1417"/>
      <c r="X968" s="1417"/>
      <c r="Y968" s="1417"/>
      <c r="Z968" s="1417"/>
      <c r="AA968" s="1417"/>
      <c r="AB968" s="1417"/>
      <c r="AC968" s="1417"/>
      <c r="AD968" s="1417"/>
      <c r="AE968" s="1417"/>
      <c r="AF968" s="1417"/>
      <c r="AG968" s="1417"/>
    </row>
    <row r="969" spans="1:33" ht="12.75" customHeight="1">
      <c r="A969" s="1417"/>
      <c r="B969" s="1417"/>
      <c r="C969" s="1417"/>
      <c r="D969" s="1417"/>
      <c r="E969" s="1417"/>
      <c r="F969" s="1417"/>
      <c r="G969" s="1417"/>
      <c r="H969" s="1418"/>
      <c r="I969" s="1418"/>
      <c r="J969" s="1370"/>
      <c r="K969" s="1419"/>
      <c r="L969" s="1417"/>
      <c r="M969" s="1417"/>
      <c r="N969" s="1417"/>
      <c r="O969" s="1417"/>
      <c r="P969" s="1417"/>
      <c r="Q969" s="1417"/>
      <c r="R969" s="1417"/>
      <c r="S969" s="1417"/>
      <c r="T969" s="1417"/>
      <c r="U969" s="1417"/>
      <c r="V969" s="1417"/>
      <c r="W969" s="1417"/>
      <c r="X969" s="1417"/>
      <c r="Y969" s="1417"/>
      <c r="Z969" s="1417"/>
      <c r="AA969" s="1417"/>
      <c r="AB969" s="1417"/>
      <c r="AC969" s="1417"/>
      <c r="AD969" s="1417"/>
      <c r="AE969" s="1417"/>
      <c r="AF969" s="1417"/>
      <c r="AG969" s="1417"/>
    </row>
    <row r="970" spans="1:33" ht="12.75" customHeight="1">
      <c r="A970" s="1417"/>
      <c r="B970" s="1417"/>
      <c r="C970" s="1417"/>
      <c r="D970" s="1417"/>
      <c r="E970" s="1417"/>
      <c r="F970" s="1417"/>
      <c r="G970" s="1417"/>
      <c r="H970" s="1418"/>
      <c r="I970" s="1418"/>
      <c r="J970" s="1370"/>
      <c r="K970" s="1419"/>
      <c r="L970" s="1417"/>
      <c r="M970" s="1417"/>
      <c r="N970" s="1417"/>
      <c r="O970" s="1417"/>
      <c r="P970" s="1417"/>
      <c r="Q970" s="1417"/>
      <c r="R970" s="1417"/>
      <c r="S970" s="1417"/>
      <c r="T970" s="1417"/>
      <c r="U970" s="1417"/>
      <c r="V970" s="1417"/>
      <c r="W970" s="1417"/>
      <c r="X970" s="1417"/>
      <c r="Y970" s="1417"/>
      <c r="Z970" s="1417"/>
      <c r="AA970" s="1417"/>
      <c r="AB970" s="1417"/>
      <c r="AC970" s="1417"/>
      <c r="AD970" s="1417"/>
      <c r="AE970" s="1417"/>
      <c r="AF970" s="1417"/>
      <c r="AG970" s="1417"/>
    </row>
    <row r="971" spans="1:33" ht="12.75" customHeight="1">
      <c r="A971" s="1417"/>
      <c r="B971" s="1417"/>
      <c r="C971" s="1417"/>
      <c r="D971" s="1417"/>
      <c r="E971" s="1417"/>
      <c r="F971" s="1417"/>
      <c r="G971" s="1417"/>
      <c r="H971" s="1418"/>
      <c r="I971" s="1418"/>
      <c r="J971" s="1370"/>
      <c r="K971" s="1419"/>
      <c r="L971" s="1417"/>
      <c r="M971" s="1417"/>
      <c r="N971" s="1417"/>
      <c r="O971" s="1417"/>
      <c r="P971" s="1417"/>
      <c r="Q971" s="1417"/>
      <c r="R971" s="1417"/>
      <c r="S971" s="1417"/>
      <c r="T971" s="1417"/>
      <c r="U971" s="1417"/>
      <c r="V971" s="1417"/>
      <c r="W971" s="1417"/>
      <c r="X971" s="1417"/>
      <c r="Y971" s="1417"/>
      <c r="Z971" s="1417"/>
      <c r="AA971" s="1417"/>
      <c r="AB971" s="1417"/>
      <c r="AC971" s="1417"/>
      <c r="AD971" s="1417"/>
      <c r="AE971" s="1417"/>
      <c r="AF971" s="1417"/>
      <c r="AG971" s="1417"/>
    </row>
    <row r="972" spans="1:33" ht="12.75" customHeight="1">
      <c r="A972" s="1417"/>
      <c r="B972" s="1417"/>
      <c r="C972" s="1417"/>
      <c r="D972" s="1417"/>
      <c r="E972" s="1417"/>
      <c r="F972" s="1417"/>
      <c r="G972" s="1417"/>
      <c r="H972" s="1418"/>
      <c r="I972" s="1418"/>
      <c r="J972" s="1370"/>
      <c r="K972" s="1419"/>
      <c r="L972" s="1417"/>
      <c r="M972" s="1417"/>
      <c r="N972" s="1417"/>
      <c r="O972" s="1417"/>
      <c r="P972" s="1417"/>
      <c r="Q972" s="1417"/>
      <c r="R972" s="1417"/>
      <c r="S972" s="1417"/>
      <c r="T972" s="1417"/>
      <c r="U972" s="1417"/>
      <c r="V972" s="1417"/>
      <c r="W972" s="1417"/>
      <c r="X972" s="1417"/>
      <c r="Y972" s="1417"/>
      <c r="Z972" s="1417"/>
      <c r="AA972" s="1417"/>
      <c r="AB972" s="1417"/>
      <c r="AC972" s="1417"/>
      <c r="AD972" s="1417"/>
      <c r="AE972" s="1417"/>
      <c r="AF972" s="1417"/>
      <c r="AG972" s="1417"/>
    </row>
    <row r="973" spans="1:33" ht="12.75" customHeight="1">
      <c r="A973" s="1417"/>
      <c r="B973" s="1417"/>
      <c r="C973" s="1417"/>
      <c r="D973" s="1417"/>
      <c r="E973" s="1417"/>
      <c r="F973" s="1417"/>
      <c r="G973" s="1417"/>
      <c r="H973" s="1418"/>
      <c r="I973" s="1418"/>
      <c r="J973" s="1370"/>
      <c r="K973" s="1419"/>
      <c r="L973" s="1417"/>
      <c r="M973" s="1417"/>
      <c r="N973" s="1417"/>
      <c r="O973" s="1417"/>
      <c r="P973" s="1417"/>
      <c r="Q973" s="1417"/>
      <c r="R973" s="1417"/>
      <c r="S973" s="1417"/>
      <c r="T973" s="1417"/>
      <c r="U973" s="1417"/>
      <c r="V973" s="1417"/>
      <c r="W973" s="1417"/>
      <c r="X973" s="1417"/>
      <c r="Y973" s="1417"/>
      <c r="Z973" s="1417"/>
      <c r="AA973" s="1417"/>
      <c r="AB973" s="1417"/>
      <c r="AC973" s="1417"/>
      <c r="AD973" s="1417"/>
      <c r="AE973" s="1417"/>
      <c r="AF973" s="1417"/>
      <c r="AG973" s="1417"/>
    </row>
    <row r="974" spans="1:33" ht="12.75" customHeight="1">
      <c r="A974" s="1417"/>
      <c r="B974" s="1417"/>
      <c r="C974" s="1417"/>
      <c r="D974" s="1417"/>
      <c r="E974" s="1417"/>
      <c r="F974" s="1417"/>
      <c r="G974" s="1417"/>
      <c r="H974" s="1418"/>
      <c r="I974" s="1418"/>
      <c r="J974" s="1370"/>
      <c r="K974" s="1419"/>
      <c r="L974" s="1417"/>
      <c r="M974" s="1417"/>
      <c r="N974" s="1417"/>
      <c r="O974" s="1417"/>
      <c r="P974" s="1417"/>
      <c r="Q974" s="1417"/>
      <c r="R974" s="1417"/>
      <c r="S974" s="1417"/>
      <c r="T974" s="1417"/>
      <c r="U974" s="1417"/>
      <c r="V974" s="1417"/>
      <c r="W974" s="1417"/>
      <c r="X974" s="1417"/>
      <c r="Y974" s="1417"/>
      <c r="Z974" s="1417"/>
      <c r="AA974" s="1417"/>
      <c r="AB974" s="1417"/>
      <c r="AC974" s="1417"/>
      <c r="AD974" s="1417"/>
      <c r="AE974" s="1417"/>
      <c r="AF974" s="1417"/>
      <c r="AG974" s="1417"/>
    </row>
    <row r="975" spans="1:33" ht="12.75" customHeight="1">
      <c r="A975" s="1417"/>
      <c r="B975" s="1417"/>
      <c r="C975" s="1417"/>
      <c r="D975" s="1417"/>
      <c r="E975" s="1417"/>
      <c r="F975" s="1417"/>
      <c r="G975" s="1417"/>
      <c r="H975" s="1418"/>
      <c r="I975" s="1418"/>
      <c r="J975" s="1370"/>
      <c r="K975" s="1419"/>
      <c r="L975" s="1417"/>
      <c r="M975" s="1417"/>
      <c r="N975" s="1417"/>
      <c r="O975" s="1417"/>
      <c r="P975" s="1417"/>
      <c r="Q975" s="1417"/>
      <c r="R975" s="1417"/>
      <c r="S975" s="1417"/>
      <c r="T975" s="1417"/>
      <c r="U975" s="1417"/>
      <c r="V975" s="1417"/>
      <c r="W975" s="1417"/>
      <c r="X975" s="1417"/>
      <c r="Y975" s="1417"/>
      <c r="Z975" s="1417"/>
      <c r="AA975" s="1417"/>
      <c r="AB975" s="1417"/>
      <c r="AC975" s="1417"/>
      <c r="AD975" s="1417"/>
      <c r="AE975" s="1417"/>
      <c r="AF975" s="1417"/>
      <c r="AG975" s="1417"/>
    </row>
    <row r="976" spans="1:33" ht="12.75" customHeight="1">
      <c r="A976" s="1417"/>
      <c r="B976" s="1417"/>
      <c r="C976" s="1417"/>
      <c r="D976" s="1417"/>
      <c r="E976" s="1417"/>
      <c r="F976" s="1417"/>
      <c r="G976" s="1417"/>
      <c r="H976" s="1418"/>
      <c r="I976" s="1418"/>
      <c r="J976" s="1370"/>
      <c r="K976" s="1419"/>
      <c r="L976" s="1417"/>
      <c r="M976" s="1417"/>
      <c r="N976" s="1417"/>
      <c r="O976" s="1417"/>
      <c r="P976" s="1417"/>
      <c r="Q976" s="1417"/>
      <c r="R976" s="1417"/>
      <c r="S976" s="1417"/>
      <c r="T976" s="1417"/>
      <c r="U976" s="1417"/>
      <c r="V976" s="1417"/>
      <c r="W976" s="1417"/>
      <c r="X976" s="1417"/>
      <c r="Y976" s="1417"/>
      <c r="Z976" s="1417"/>
      <c r="AA976" s="1417"/>
      <c r="AB976" s="1417"/>
      <c r="AC976" s="1417"/>
      <c r="AD976" s="1417"/>
      <c r="AE976" s="1417"/>
      <c r="AF976" s="1417"/>
      <c r="AG976" s="1417"/>
    </row>
    <row r="977" spans="1:33" ht="12.75" customHeight="1">
      <c r="A977" s="1417"/>
      <c r="B977" s="1417"/>
      <c r="C977" s="1417"/>
      <c r="D977" s="1417"/>
      <c r="E977" s="1417"/>
      <c r="F977" s="1417"/>
      <c r="G977" s="1417"/>
      <c r="H977" s="1418"/>
      <c r="I977" s="1418"/>
      <c r="J977" s="1370"/>
      <c r="K977" s="1419"/>
      <c r="L977" s="1417"/>
      <c r="M977" s="1417"/>
      <c r="N977" s="1417"/>
      <c r="O977" s="1417"/>
      <c r="P977" s="1417"/>
      <c r="Q977" s="1417"/>
      <c r="R977" s="1417"/>
      <c r="S977" s="1417"/>
      <c r="T977" s="1417"/>
      <c r="U977" s="1417"/>
      <c r="V977" s="1417"/>
      <c r="W977" s="1417"/>
      <c r="X977" s="1417"/>
      <c r="Y977" s="1417"/>
      <c r="Z977" s="1417"/>
      <c r="AA977" s="1417"/>
      <c r="AB977" s="1417"/>
      <c r="AC977" s="1417"/>
      <c r="AD977" s="1417"/>
      <c r="AE977" s="1417"/>
      <c r="AF977" s="1417"/>
      <c r="AG977" s="1417"/>
    </row>
    <row r="978" spans="1:33" ht="12.75" customHeight="1">
      <c r="A978" s="1417"/>
      <c r="B978" s="1417"/>
      <c r="C978" s="1417"/>
      <c r="D978" s="1417"/>
      <c r="E978" s="1417"/>
      <c r="F978" s="1417"/>
      <c r="G978" s="1417"/>
      <c r="H978" s="1418"/>
      <c r="I978" s="1418"/>
      <c r="J978" s="1370"/>
      <c r="K978" s="1419"/>
      <c r="L978" s="1417"/>
      <c r="M978" s="1417"/>
      <c r="N978" s="1417"/>
      <c r="O978" s="1417"/>
      <c r="P978" s="1417"/>
      <c r="Q978" s="1417"/>
      <c r="R978" s="1417"/>
      <c r="S978" s="1417"/>
      <c r="T978" s="1417"/>
      <c r="U978" s="1417"/>
      <c r="V978" s="1417"/>
      <c r="W978" s="1417"/>
      <c r="X978" s="1417"/>
      <c r="Y978" s="1417"/>
      <c r="Z978" s="1417"/>
      <c r="AA978" s="1417"/>
      <c r="AB978" s="1417"/>
      <c r="AC978" s="1417"/>
      <c r="AD978" s="1417"/>
      <c r="AE978" s="1417"/>
      <c r="AF978" s="1417"/>
      <c r="AG978" s="1417"/>
    </row>
    <row r="979" spans="1:33" ht="12.75" customHeight="1">
      <c r="A979" s="1417"/>
      <c r="B979" s="1417"/>
      <c r="C979" s="1417"/>
      <c r="D979" s="1417"/>
      <c r="E979" s="1417"/>
      <c r="F979" s="1417"/>
      <c r="G979" s="1417"/>
      <c r="H979" s="1418"/>
      <c r="I979" s="1418"/>
      <c r="J979" s="1370"/>
      <c r="K979" s="1419"/>
      <c r="L979" s="1417"/>
      <c r="M979" s="1417"/>
      <c r="N979" s="1417"/>
      <c r="O979" s="1417"/>
      <c r="P979" s="1417"/>
      <c r="Q979" s="1417"/>
      <c r="R979" s="1417"/>
      <c r="S979" s="1417"/>
      <c r="T979" s="1417"/>
      <c r="U979" s="1417"/>
      <c r="V979" s="1417"/>
      <c r="W979" s="1417"/>
      <c r="X979" s="1417"/>
      <c r="Y979" s="1417"/>
      <c r="Z979" s="1417"/>
      <c r="AA979" s="1417"/>
      <c r="AB979" s="1417"/>
      <c r="AC979" s="1417"/>
      <c r="AD979" s="1417"/>
      <c r="AE979" s="1417"/>
      <c r="AF979" s="1417"/>
      <c r="AG979" s="1417"/>
    </row>
    <row r="980" spans="1:33" ht="12.75" customHeight="1">
      <c r="A980" s="1417"/>
      <c r="B980" s="1417"/>
      <c r="C980" s="1417"/>
      <c r="D980" s="1417"/>
      <c r="E980" s="1417"/>
      <c r="F980" s="1417"/>
      <c r="G980" s="1417"/>
      <c r="H980" s="1418"/>
      <c r="I980" s="1418"/>
      <c r="J980" s="1370"/>
      <c r="K980" s="1419"/>
      <c r="L980" s="1417"/>
      <c r="M980" s="1417"/>
      <c r="N980" s="1417"/>
      <c r="O980" s="1417"/>
      <c r="P980" s="1417"/>
      <c r="Q980" s="1417"/>
      <c r="R980" s="1417"/>
      <c r="S980" s="1417"/>
      <c r="T980" s="1417"/>
      <c r="U980" s="1417"/>
      <c r="V980" s="1417"/>
      <c r="W980" s="1417"/>
      <c r="X980" s="1417"/>
      <c r="Y980" s="1417"/>
      <c r="Z980" s="1417"/>
      <c r="AA980" s="1417"/>
      <c r="AB980" s="1417"/>
      <c r="AC980" s="1417"/>
      <c r="AD980" s="1417"/>
      <c r="AE980" s="1417"/>
      <c r="AF980" s="1417"/>
      <c r="AG980" s="1417"/>
    </row>
    <row r="981" spans="1:33" ht="12.75" customHeight="1">
      <c r="A981" s="1417"/>
      <c r="B981" s="1417"/>
      <c r="C981" s="1417"/>
      <c r="D981" s="1417"/>
      <c r="E981" s="1417"/>
      <c r="F981" s="1417"/>
      <c r="G981" s="1417"/>
      <c r="H981" s="1418"/>
      <c r="I981" s="1418"/>
      <c r="J981" s="1370"/>
      <c r="K981" s="1419"/>
      <c r="L981" s="1417"/>
      <c r="M981" s="1417"/>
      <c r="N981" s="1417"/>
      <c r="O981" s="1417"/>
      <c r="P981" s="1417"/>
      <c r="Q981" s="1417"/>
      <c r="R981" s="1417"/>
      <c r="S981" s="1417"/>
      <c r="T981" s="1417"/>
      <c r="U981" s="1417"/>
      <c r="V981" s="1417"/>
      <c r="W981" s="1417"/>
      <c r="X981" s="1417"/>
      <c r="Y981" s="1417"/>
      <c r="Z981" s="1417"/>
      <c r="AA981" s="1417"/>
      <c r="AB981" s="1417"/>
      <c r="AC981" s="1417"/>
      <c r="AD981" s="1417"/>
      <c r="AE981" s="1417"/>
      <c r="AF981" s="1417"/>
      <c r="AG981" s="1417"/>
    </row>
    <row r="982" spans="1:33" ht="12.75" customHeight="1">
      <c r="A982" s="1417"/>
      <c r="B982" s="1417"/>
      <c r="C982" s="1417"/>
      <c r="D982" s="1417"/>
      <c r="E982" s="1417"/>
      <c r="F982" s="1417"/>
      <c r="G982" s="1417"/>
      <c r="H982" s="1418"/>
      <c r="I982" s="1418"/>
      <c r="J982" s="1370"/>
      <c r="K982" s="1419"/>
      <c r="L982" s="1417"/>
      <c r="M982" s="1417"/>
      <c r="N982" s="1417"/>
      <c r="O982" s="1417"/>
      <c r="P982" s="1417"/>
      <c r="Q982" s="1417"/>
      <c r="R982" s="1417"/>
      <c r="S982" s="1417"/>
      <c r="T982" s="1417"/>
      <c r="U982" s="1417"/>
      <c r="V982" s="1417"/>
      <c r="W982" s="1417"/>
      <c r="X982" s="1417"/>
      <c r="Y982" s="1417"/>
      <c r="Z982" s="1417"/>
      <c r="AA982" s="1417"/>
      <c r="AB982" s="1417"/>
      <c r="AC982" s="1417"/>
      <c r="AD982" s="1417"/>
      <c r="AE982" s="1417"/>
      <c r="AF982" s="1417"/>
      <c r="AG982" s="1417"/>
    </row>
    <row r="983" spans="1:33" ht="12.75" customHeight="1">
      <c r="A983" s="1417"/>
      <c r="B983" s="1417"/>
      <c r="C983" s="1417"/>
      <c r="D983" s="1417"/>
      <c r="E983" s="1417"/>
      <c r="F983" s="1417"/>
      <c r="G983" s="1417"/>
      <c r="H983" s="1418"/>
      <c r="I983" s="1418"/>
      <c r="J983" s="1370"/>
      <c r="K983" s="1419"/>
      <c r="L983" s="1417"/>
      <c r="M983" s="1417"/>
      <c r="N983" s="1417"/>
      <c r="O983" s="1417"/>
      <c r="P983" s="1417"/>
      <c r="Q983" s="1417"/>
      <c r="R983" s="1417"/>
      <c r="S983" s="1417"/>
      <c r="T983" s="1417"/>
      <c r="U983" s="1417"/>
      <c r="V983" s="1417"/>
      <c r="W983" s="1417"/>
      <c r="X983" s="1417"/>
      <c r="Y983" s="1417"/>
      <c r="Z983" s="1417"/>
      <c r="AA983" s="1417"/>
      <c r="AB983" s="1417"/>
      <c r="AC983" s="1417"/>
      <c r="AD983" s="1417"/>
      <c r="AE983" s="1417"/>
      <c r="AF983" s="1417"/>
      <c r="AG983" s="1417"/>
    </row>
    <row r="984" spans="1:33" ht="12.75" customHeight="1">
      <c r="A984" s="1417"/>
      <c r="B984" s="1417"/>
      <c r="C984" s="1417"/>
      <c r="D984" s="1417"/>
      <c r="E984" s="1417"/>
      <c r="F984" s="1417"/>
      <c r="G984" s="1417"/>
      <c r="H984" s="1418"/>
      <c r="I984" s="1418"/>
      <c r="J984" s="1370"/>
      <c r="K984" s="1419"/>
      <c r="L984" s="1417"/>
      <c r="M984" s="1417"/>
      <c r="N984" s="1417"/>
      <c r="O984" s="1417"/>
      <c r="P984" s="1417"/>
      <c r="Q984" s="1417"/>
      <c r="R984" s="1417"/>
      <c r="S984" s="1417"/>
      <c r="T984" s="1417"/>
      <c r="U984" s="1417"/>
      <c r="V984" s="1417"/>
      <c r="W984" s="1417"/>
      <c r="X984" s="1417"/>
      <c r="Y984" s="1417"/>
      <c r="Z984" s="1417"/>
      <c r="AA984" s="1417"/>
      <c r="AB984" s="1417"/>
      <c r="AC984" s="1417"/>
      <c r="AD984" s="1417"/>
      <c r="AE984" s="1417"/>
      <c r="AF984" s="1417"/>
      <c r="AG984" s="1417"/>
    </row>
    <row r="985" spans="1:33" ht="12.75" customHeight="1">
      <c r="A985" s="1417"/>
      <c r="B985" s="1417"/>
      <c r="C985" s="1417"/>
      <c r="D985" s="1417"/>
      <c r="E985" s="1417"/>
      <c r="F985" s="1417"/>
      <c r="G985" s="1417"/>
      <c r="H985" s="1418"/>
      <c r="I985" s="1418"/>
      <c r="J985" s="1370"/>
      <c r="K985" s="1419"/>
      <c r="L985" s="1417"/>
      <c r="M985" s="1417"/>
      <c r="N985" s="1417"/>
      <c r="O985" s="1417"/>
      <c r="P985" s="1417"/>
      <c r="Q985" s="1417"/>
      <c r="R985" s="1417"/>
      <c r="S985" s="1417"/>
      <c r="T985" s="1417"/>
      <c r="U985" s="1417"/>
      <c r="V985" s="1417"/>
      <c r="W985" s="1417"/>
      <c r="X985" s="1417"/>
      <c r="Y985" s="1417"/>
      <c r="Z985" s="1417"/>
      <c r="AA985" s="1417"/>
      <c r="AB985" s="1417"/>
      <c r="AC985" s="1417"/>
      <c r="AD985" s="1417"/>
      <c r="AE985" s="1417"/>
      <c r="AF985" s="1417"/>
      <c r="AG985" s="1417"/>
    </row>
    <row r="986" spans="1:33" ht="12.75" customHeight="1">
      <c r="A986" s="1417"/>
      <c r="B986" s="1417"/>
      <c r="C986" s="1417"/>
      <c r="D986" s="1417"/>
      <c r="E986" s="1417"/>
      <c r="F986" s="1417"/>
      <c r="G986" s="1417"/>
      <c r="H986" s="1418"/>
      <c r="I986" s="1418"/>
      <c r="J986" s="1370"/>
      <c r="K986" s="1419"/>
      <c r="L986" s="1417"/>
      <c r="M986" s="1417"/>
      <c r="N986" s="1417"/>
      <c r="O986" s="1417"/>
      <c r="P986" s="1417"/>
      <c r="Q986" s="1417"/>
      <c r="R986" s="1417"/>
      <c r="S986" s="1417"/>
      <c r="T986" s="1417"/>
      <c r="U986" s="1417"/>
      <c r="V986" s="1417"/>
      <c r="W986" s="1417"/>
      <c r="X986" s="1417"/>
      <c r="Y986" s="1417"/>
      <c r="Z986" s="1417"/>
      <c r="AA986" s="1417"/>
      <c r="AB986" s="1417"/>
      <c r="AC986" s="1417"/>
      <c r="AD986" s="1417"/>
      <c r="AE986" s="1417"/>
      <c r="AF986" s="1417"/>
      <c r="AG986" s="1417"/>
    </row>
    <row r="987" spans="1:33" ht="12.75" customHeight="1">
      <c r="A987" s="1417"/>
      <c r="B987" s="1417"/>
      <c r="C987" s="1417"/>
      <c r="D987" s="1417"/>
      <c r="E987" s="1417"/>
      <c r="F987" s="1417"/>
      <c r="G987" s="1417"/>
      <c r="H987" s="1418"/>
      <c r="I987" s="1418"/>
      <c r="J987" s="1370"/>
      <c r="K987" s="1419"/>
      <c r="L987" s="1417"/>
      <c r="M987" s="1417"/>
      <c r="N987" s="1417"/>
      <c r="O987" s="1417"/>
      <c r="P987" s="1417"/>
      <c r="Q987" s="1417"/>
      <c r="R987" s="1417"/>
      <c r="S987" s="1417"/>
      <c r="T987" s="1417"/>
      <c r="U987" s="1417"/>
      <c r="V987" s="1417"/>
      <c r="W987" s="1417"/>
      <c r="X987" s="1417"/>
      <c r="Y987" s="1417"/>
      <c r="Z987" s="1417"/>
      <c r="AA987" s="1417"/>
      <c r="AB987" s="1417"/>
      <c r="AC987" s="1417"/>
      <c r="AD987" s="1417"/>
      <c r="AE987" s="1417"/>
      <c r="AF987" s="1417"/>
      <c r="AG987" s="1417"/>
    </row>
    <row r="988" spans="1:33" ht="12.75" customHeight="1">
      <c r="A988" s="1417"/>
      <c r="B988" s="1417"/>
      <c r="C988" s="1417"/>
      <c r="D988" s="1417"/>
      <c r="E988" s="1417"/>
      <c r="F988" s="1417"/>
      <c r="G988" s="1417"/>
      <c r="H988" s="1418"/>
      <c r="I988" s="1418"/>
      <c r="J988" s="1370"/>
      <c r="K988" s="1419"/>
      <c r="L988" s="1417"/>
      <c r="M988" s="1417"/>
      <c r="N988" s="1417"/>
      <c r="O988" s="1417"/>
      <c r="P988" s="1417"/>
      <c r="Q988" s="1417"/>
      <c r="R988" s="1417"/>
      <c r="S988" s="1417"/>
      <c r="T988" s="1417"/>
      <c r="U988" s="1417"/>
      <c r="V988" s="1417"/>
      <c r="W988" s="1417"/>
      <c r="X988" s="1417"/>
      <c r="Y988" s="1417"/>
      <c r="Z988" s="1417"/>
      <c r="AA988" s="1417"/>
      <c r="AB988" s="1417"/>
      <c r="AC988" s="1417"/>
      <c r="AD988" s="1417"/>
      <c r="AE988" s="1417"/>
      <c r="AF988" s="1417"/>
      <c r="AG988" s="1417"/>
    </row>
    <row r="989" spans="1:33" ht="12.75" customHeight="1">
      <c r="A989" s="1417"/>
      <c r="B989" s="1417"/>
      <c r="C989" s="1417"/>
      <c r="D989" s="1417"/>
      <c r="E989" s="1417"/>
      <c r="F989" s="1417"/>
      <c r="G989" s="1417"/>
      <c r="H989" s="1418"/>
      <c r="I989" s="1418"/>
      <c r="J989" s="1370"/>
      <c r="K989" s="1419"/>
      <c r="L989" s="1417"/>
      <c r="M989" s="1417"/>
      <c r="N989" s="1417"/>
      <c r="O989" s="1417"/>
      <c r="P989" s="1417"/>
      <c r="Q989" s="1417"/>
      <c r="R989" s="1417"/>
      <c r="S989" s="1417"/>
      <c r="T989" s="1417"/>
      <c r="U989" s="1417"/>
      <c r="V989" s="1417"/>
      <c r="W989" s="1417"/>
      <c r="X989" s="1417"/>
      <c r="Y989" s="1417"/>
      <c r="Z989" s="1417"/>
      <c r="AA989" s="1417"/>
      <c r="AB989" s="1417"/>
      <c r="AC989" s="1417"/>
      <c r="AD989" s="1417"/>
      <c r="AE989" s="1417"/>
      <c r="AF989" s="1417"/>
      <c r="AG989" s="1417"/>
    </row>
    <row r="990" spans="1:33" ht="12.75" customHeight="1">
      <c r="A990" s="1417"/>
      <c r="B990" s="1417"/>
      <c r="C990" s="1417"/>
      <c r="D990" s="1417"/>
      <c r="E990" s="1417"/>
      <c r="F990" s="1417"/>
      <c r="G990" s="1417"/>
      <c r="H990" s="1418"/>
      <c r="I990" s="1418"/>
      <c r="J990" s="1370"/>
      <c r="K990" s="1419"/>
      <c r="L990" s="1417"/>
      <c r="M990" s="1417"/>
      <c r="N990" s="1417"/>
      <c r="O990" s="1417"/>
      <c r="P990" s="1417"/>
      <c r="Q990" s="1417"/>
      <c r="R990" s="1417"/>
      <c r="S990" s="1417"/>
      <c r="T990" s="1417"/>
      <c r="U990" s="1417"/>
      <c r="V990" s="1417"/>
      <c r="W990" s="1417"/>
      <c r="X990" s="1417"/>
      <c r="Y990" s="1417"/>
      <c r="Z990" s="1417"/>
      <c r="AA990" s="1417"/>
      <c r="AB990" s="1417"/>
      <c r="AC990" s="1417"/>
      <c r="AD990" s="1417"/>
      <c r="AE990" s="1417"/>
      <c r="AF990" s="1417"/>
      <c r="AG990" s="1417"/>
    </row>
    <row r="991" spans="1:33" ht="12.75" customHeight="1">
      <c r="A991" s="1417"/>
      <c r="B991" s="1417"/>
      <c r="C991" s="1417"/>
      <c r="D991" s="1417"/>
      <c r="E991" s="1417"/>
      <c r="F991" s="1417"/>
      <c r="G991" s="1417"/>
      <c r="H991" s="1418"/>
      <c r="I991" s="1418"/>
      <c r="J991" s="1370"/>
      <c r="K991" s="1419"/>
      <c r="L991" s="1417"/>
      <c r="M991" s="1417"/>
      <c r="N991" s="1417"/>
      <c r="O991" s="1417"/>
      <c r="P991" s="1417"/>
      <c r="Q991" s="1417"/>
      <c r="R991" s="1417"/>
      <c r="S991" s="1417"/>
      <c r="T991" s="1417"/>
      <c r="U991" s="1417"/>
      <c r="V991" s="1417"/>
      <c r="W991" s="1417"/>
      <c r="X991" s="1417"/>
      <c r="Y991" s="1417"/>
      <c r="Z991" s="1417"/>
      <c r="AA991" s="1417"/>
      <c r="AB991" s="1417"/>
      <c r="AC991" s="1417"/>
      <c r="AD991" s="1417"/>
      <c r="AE991" s="1417"/>
      <c r="AF991" s="1417"/>
      <c r="AG991" s="1417"/>
    </row>
    <row r="992" spans="1:33" ht="12.75" customHeight="1">
      <c r="A992" s="1417"/>
      <c r="B992" s="1417"/>
      <c r="C992" s="1417"/>
      <c r="D992" s="1417"/>
      <c r="E992" s="1417"/>
      <c r="F992" s="1417"/>
      <c r="G992" s="1417"/>
      <c r="H992" s="1418"/>
      <c r="I992" s="1418"/>
      <c r="J992" s="1370"/>
      <c r="K992" s="1419"/>
      <c r="L992" s="1417"/>
      <c r="M992" s="1417"/>
      <c r="N992" s="1417"/>
      <c r="O992" s="1417"/>
      <c r="P992" s="1417"/>
      <c r="Q992" s="1417"/>
      <c r="R992" s="1417"/>
      <c r="S992" s="1417"/>
      <c r="T992" s="1417"/>
      <c r="U992" s="1417"/>
      <c r="V992" s="1417"/>
      <c r="W992" s="1417"/>
      <c r="X992" s="1417"/>
      <c r="Y992" s="1417"/>
      <c r="Z992" s="1417"/>
      <c r="AA992" s="1417"/>
      <c r="AB992" s="1417"/>
      <c r="AC992" s="1417"/>
      <c r="AD992" s="1417"/>
      <c r="AE992" s="1417"/>
      <c r="AF992" s="1417"/>
      <c r="AG992" s="1417"/>
    </row>
    <row r="993" spans="1:33" ht="12.75" customHeight="1">
      <c r="A993" s="1417"/>
      <c r="B993" s="1417"/>
      <c r="C993" s="1417"/>
      <c r="D993" s="1417"/>
      <c r="E993" s="1417"/>
      <c r="F993" s="1417"/>
      <c r="G993" s="1417"/>
      <c r="H993" s="1418"/>
      <c r="I993" s="1418"/>
      <c r="J993" s="1370"/>
      <c r="K993" s="1419"/>
      <c r="L993" s="1417"/>
      <c r="M993" s="1417"/>
      <c r="N993" s="1417"/>
      <c r="O993" s="1417"/>
      <c r="P993" s="1417"/>
      <c r="Q993" s="1417"/>
      <c r="R993" s="1417"/>
      <c r="S993" s="1417"/>
      <c r="T993" s="1417"/>
      <c r="U993" s="1417"/>
      <c r="V993" s="1417"/>
      <c r="W993" s="1417"/>
      <c r="X993" s="1417"/>
      <c r="Y993" s="1417"/>
      <c r="Z993" s="1417"/>
      <c r="AA993" s="1417"/>
      <c r="AB993" s="1417"/>
      <c r="AC993" s="1417"/>
      <c r="AD993" s="1417"/>
      <c r="AE993" s="1417"/>
      <c r="AF993" s="1417"/>
      <c r="AG993" s="1417"/>
    </row>
    <row r="994" spans="1:33" ht="12.75" customHeight="1">
      <c r="A994" s="1417"/>
      <c r="B994" s="1417"/>
      <c r="C994" s="1417"/>
      <c r="D994" s="1417"/>
      <c r="E994" s="1417"/>
      <c r="F994" s="1417"/>
      <c r="G994" s="1417"/>
      <c r="H994" s="1418"/>
      <c r="I994" s="1418"/>
      <c r="J994" s="1370"/>
      <c r="K994" s="1419"/>
      <c r="L994" s="1417"/>
      <c r="M994" s="1417"/>
      <c r="N994" s="1417"/>
      <c r="O994" s="1417"/>
      <c r="P994" s="1417"/>
      <c r="Q994" s="1417"/>
      <c r="R994" s="1417"/>
      <c r="S994" s="1417"/>
      <c r="T994" s="1417"/>
      <c r="U994" s="1417"/>
      <c r="V994" s="1417"/>
      <c r="W994" s="1417"/>
      <c r="X994" s="1417"/>
      <c r="Y994" s="1417"/>
      <c r="Z994" s="1417"/>
      <c r="AA994" s="1417"/>
      <c r="AB994" s="1417"/>
      <c r="AC994" s="1417"/>
      <c r="AD994" s="1417"/>
      <c r="AE994" s="1417"/>
      <c r="AF994" s="1417"/>
      <c r="AG994" s="1417"/>
    </row>
    <row r="995" spans="1:33" ht="12.75" customHeight="1">
      <c r="A995" s="1417"/>
      <c r="B995" s="1417"/>
      <c r="C995" s="1417"/>
      <c r="D995" s="1417"/>
      <c r="E995" s="1417"/>
      <c r="F995" s="1417"/>
      <c r="G995" s="1417"/>
      <c r="H995" s="1418"/>
      <c r="I995" s="1418"/>
      <c r="J995" s="1370"/>
      <c r="K995" s="1419"/>
      <c r="L995" s="1417"/>
      <c r="M995" s="1417"/>
      <c r="N995" s="1417"/>
      <c r="O995" s="1417"/>
      <c r="P995" s="1417"/>
      <c r="Q995" s="1417"/>
      <c r="R995" s="1417"/>
      <c r="S995" s="1417"/>
      <c r="T995" s="1417"/>
      <c r="U995" s="1417"/>
      <c r="V995" s="1417"/>
      <c r="W995" s="1417"/>
      <c r="X995" s="1417"/>
      <c r="Y995" s="1417"/>
      <c r="Z995" s="1417"/>
      <c r="AA995" s="1417"/>
      <c r="AB995" s="1417"/>
      <c r="AC995" s="1417"/>
      <c r="AD995" s="1417"/>
      <c r="AE995" s="1417"/>
      <c r="AF995" s="1417"/>
      <c r="AG995" s="1417"/>
    </row>
    <row r="996" spans="1:33" ht="12.75" customHeight="1">
      <c r="A996" s="1417"/>
      <c r="B996" s="1417"/>
      <c r="C996" s="1417"/>
      <c r="D996" s="1417"/>
      <c r="E996" s="1417"/>
      <c r="F996" s="1417"/>
      <c r="G996" s="1417"/>
      <c r="H996" s="1418"/>
      <c r="I996" s="1418"/>
      <c r="J996" s="1370"/>
      <c r="K996" s="1419"/>
      <c r="L996" s="1417"/>
      <c r="M996" s="1417"/>
      <c r="N996" s="1417"/>
      <c r="O996" s="1417"/>
      <c r="P996" s="1417"/>
      <c r="Q996" s="1417"/>
      <c r="R996" s="1417"/>
      <c r="S996" s="1417"/>
      <c r="T996" s="1417"/>
      <c r="U996" s="1417"/>
      <c r="V996" s="1417"/>
      <c r="W996" s="1417"/>
      <c r="X996" s="1417"/>
      <c r="Y996" s="1417"/>
      <c r="Z996" s="1417"/>
      <c r="AA996" s="1417"/>
      <c r="AB996" s="1417"/>
      <c r="AC996" s="1417"/>
      <c r="AD996" s="1417"/>
      <c r="AE996" s="1417"/>
      <c r="AF996" s="1417"/>
      <c r="AG996" s="1417"/>
    </row>
    <row r="997" spans="1:33" ht="12.75" customHeight="1">
      <c r="A997" s="1417"/>
      <c r="B997" s="1417"/>
      <c r="C997" s="1417"/>
      <c r="D997" s="1417"/>
      <c r="E997" s="1417"/>
      <c r="F997" s="1417"/>
      <c r="G997" s="1417"/>
      <c r="H997" s="1418"/>
      <c r="I997" s="1418"/>
      <c r="J997" s="1370"/>
      <c r="K997" s="1419"/>
      <c r="L997" s="1417"/>
      <c r="M997" s="1417"/>
      <c r="N997" s="1417"/>
      <c r="O997" s="1417"/>
      <c r="P997" s="1417"/>
      <c r="Q997" s="1417"/>
      <c r="R997" s="1417"/>
      <c r="S997" s="1417"/>
      <c r="T997" s="1417"/>
      <c r="U997" s="1417"/>
      <c r="V997" s="1417"/>
      <c r="W997" s="1417"/>
      <c r="X997" s="1417"/>
      <c r="Y997" s="1417"/>
      <c r="Z997" s="1417"/>
      <c r="AA997" s="1417"/>
      <c r="AB997" s="1417"/>
      <c r="AC997" s="1417"/>
      <c r="AD997" s="1417"/>
      <c r="AE997" s="1417"/>
      <c r="AF997" s="1417"/>
      <c r="AG997" s="1417"/>
    </row>
    <row r="998" spans="1:33" ht="12.75" customHeight="1">
      <c r="A998" s="1417"/>
      <c r="B998" s="1417"/>
      <c r="C998" s="1417"/>
      <c r="D998" s="1417"/>
      <c r="E998" s="1417"/>
      <c r="F998" s="1417"/>
      <c r="G998" s="1417"/>
      <c r="H998" s="1418"/>
      <c r="I998" s="1418"/>
      <c r="J998" s="1370"/>
      <c r="K998" s="1419"/>
      <c r="L998" s="1417"/>
      <c r="M998" s="1417"/>
      <c r="N998" s="1417"/>
      <c r="O998" s="1417"/>
      <c r="P998" s="1417"/>
      <c r="Q998" s="1417"/>
      <c r="R998" s="1417"/>
      <c r="S998" s="1417"/>
      <c r="T998" s="1417"/>
      <c r="U998" s="1417"/>
      <c r="V998" s="1417"/>
      <c r="W998" s="1417"/>
      <c r="X998" s="1417"/>
      <c r="Y998" s="1417"/>
      <c r="Z998" s="1417"/>
      <c r="AA998" s="1417"/>
      <c r="AB998" s="1417"/>
      <c r="AC998" s="1417"/>
      <c r="AD998" s="1417"/>
      <c r="AE998" s="1417"/>
      <c r="AF998" s="1417"/>
      <c r="AG998" s="1417"/>
    </row>
    <row r="999" spans="1:33" ht="12.75" customHeight="1">
      <c r="A999" s="1417"/>
      <c r="B999" s="1417"/>
      <c r="C999" s="1417"/>
      <c r="D999" s="1417"/>
      <c r="E999" s="1417"/>
      <c r="F999" s="1417"/>
      <c r="G999" s="1417"/>
      <c r="H999" s="1418"/>
      <c r="I999" s="1418"/>
      <c r="J999" s="1370"/>
      <c r="K999" s="1419"/>
      <c r="L999" s="1417"/>
      <c r="M999" s="1417"/>
      <c r="N999" s="1417"/>
      <c r="O999" s="1417"/>
      <c r="P999" s="1417"/>
      <c r="Q999" s="1417"/>
      <c r="R999" s="1417"/>
      <c r="S999" s="1417"/>
      <c r="T999" s="1417"/>
      <c r="U999" s="1417"/>
      <c r="V999" s="1417"/>
      <c r="W999" s="1417"/>
      <c r="X999" s="1417"/>
      <c r="Y999" s="1417"/>
      <c r="Z999" s="1417"/>
      <c r="AA999" s="1417"/>
      <c r="AB999" s="1417"/>
      <c r="AC999" s="1417"/>
      <c r="AD999" s="1417"/>
      <c r="AE999" s="1417"/>
      <c r="AF999" s="1417"/>
      <c r="AG999" s="1417"/>
    </row>
    <row r="1000" spans="1:33" ht="12.75" customHeight="1">
      <c r="A1000" s="1417"/>
      <c r="B1000" s="1417"/>
      <c r="C1000" s="1417"/>
      <c r="D1000" s="1417"/>
      <c r="E1000" s="1417"/>
      <c r="F1000" s="1417"/>
      <c r="G1000" s="1417"/>
      <c r="H1000" s="1418"/>
      <c r="I1000" s="1418"/>
      <c r="J1000" s="1370"/>
      <c r="K1000" s="1419"/>
      <c r="L1000" s="1417"/>
      <c r="M1000" s="1417"/>
      <c r="N1000" s="1417"/>
      <c r="O1000" s="1417"/>
      <c r="P1000" s="1417"/>
      <c r="Q1000" s="1417"/>
      <c r="R1000" s="1417"/>
      <c r="S1000" s="1417"/>
      <c r="T1000" s="1417"/>
      <c r="U1000" s="1417"/>
      <c r="V1000" s="1417"/>
      <c r="W1000" s="1417"/>
      <c r="X1000" s="1417"/>
      <c r="Y1000" s="1417"/>
      <c r="Z1000" s="1417"/>
      <c r="AA1000" s="1417"/>
      <c r="AB1000" s="1417"/>
      <c r="AC1000" s="1417"/>
      <c r="AD1000" s="1417"/>
      <c r="AE1000" s="1417"/>
      <c r="AF1000" s="1417"/>
      <c r="AG1000" s="1417"/>
    </row>
    <row r="1001" spans="1:33" ht="12.75" customHeight="1">
      <c r="A1001" s="1417"/>
      <c r="B1001" s="1417"/>
      <c r="C1001" s="1417"/>
      <c r="D1001" s="1417"/>
      <c r="E1001" s="1417"/>
      <c r="F1001" s="1417"/>
      <c r="G1001" s="1417"/>
      <c r="H1001" s="1418"/>
      <c r="I1001" s="1418"/>
      <c r="J1001" s="1370"/>
      <c r="K1001" s="1419"/>
      <c r="L1001" s="1417"/>
      <c r="M1001" s="1417"/>
      <c r="N1001" s="1417"/>
      <c r="O1001" s="1417"/>
      <c r="P1001" s="1417"/>
      <c r="Q1001" s="1417"/>
      <c r="R1001" s="1417"/>
      <c r="S1001" s="1417"/>
      <c r="T1001" s="1417"/>
      <c r="U1001" s="1417"/>
      <c r="V1001" s="1417"/>
      <c r="W1001" s="1417"/>
      <c r="X1001" s="1417"/>
      <c r="Y1001" s="1417"/>
      <c r="Z1001" s="1417"/>
      <c r="AA1001" s="1417"/>
      <c r="AB1001" s="1417"/>
      <c r="AC1001" s="1417"/>
      <c r="AD1001" s="1417"/>
      <c r="AE1001" s="1417"/>
      <c r="AF1001" s="1417"/>
      <c r="AG1001" s="1417"/>
    </row>
    <row r="1002" spans="1:33" ht="12.75" customHeight="1">
      <c r="A1002" s="1417"/>
      <c r="B1002" s="1417"/>
      <c r="C1002" s="1417"/>
      <c r="D1002" s="1417"/>
      <c r="E1002" s="1417"/>
      <c r="F1002" s="1417"/>
      <c r="G1002" s="1417"/>
      <c r="H1002" s="1418"/>
      <c r="I1002" s="1418"/>
      <c r="J1002" s="1370"/>
      <c r="K1002" s="1419"/>
      <c r="L1002" s="1417"/>
      <c r="M1002" s="1417"/>
      <c r="N1002" s="1417"/>
      <c r="O1002" s="1417"/>
      <c r="P1002" s="1417"/>
      <c r="Q1002" s="1417"/>
      <c r="R1002" s="1417"/>
      <c r="S1002" s="1417"/>
      <c r="T1002" s="1417"/>
      <c r="U1002" s="1417"/>
      <c r="V1002" s="1417"/>
      <c r="W1002" s="1417"/>
      <c r="X1002" s="1417"/>
      <c r="Y1002" s="1417"/>
      <c r="Z1002" s="1417"/>
      <c r="AA1002" s="1417"/>
      <c r="AB1002" s="1417"/>
      <c r="AC1002" s="1417"/>
      <c r="AD1002" s="1417"/>
      <c r="AE1002" s="1417"/>
      <c r="AF1002" s="1417"/>
      <c r="AG1002" s="1417"/>
    </row>
    <row r="1003" spans="1:33" ht="12.75" customHeight="1">
      <c r="A1003" s="1417"/>
      <c r="B1003" s="1417"/>
      <c r="C1003" s="1417"/>
      <c r="D1003" s="1417"/>
      <c r="E1003" s="1417"/>
      <c r="F1003" s="1417"/>
      <c r="G1003" s="1417"/>
      <c r="H1003" s="1418"/>
      <c r="I1003" s="1418"/>
      <c r="J1003" s="1370"/>
      <c r="K1003" s="1419"/>
      <c r="L1003" s="1417"/>
      <c r="M1003" s="1417"/>
      <c r="N1003" s="1417"/>
      <c r="O1003" s="1417"/>
      <c r="P1003" s="1417"/>
      <c r="Q1003" s="1417"/>
      <c r="R1003" s="1417"/>
      <c r="S1003" s="1417"/>
      <c r="T1003" s="1417"/>
      <c r="U1003" s="1417"/>
      <c r="V1003" s="1417"/>
      <c r="W1003" s="1417"/>
      <c r="X1003" s="1417"/>
      <c r="Y1003" s="1417"/>
      <c r="Z1003" s="1417"/>
      <c r="AA1003" s="1417"/>
      <c r="AB1003" s="1417"/>
      <c r="AC1003" s="1417"/>
      <c r="AD1003" s="1417"/>
      <c r="AE1003" s="1417"/>
      <c r="AF1003" s="1417"/>
      <c r="AG1003" s="1417"/>
    </row>
    <row r="1004" spans="1:33" ht="12.75" customHeight="1">
      <c r="A1004" s="1417"/>
      <c r="B1004" s="1417"/>
      <c r="C1004" s="1417"/>
      <c r="D1004" s="1417"/>
      <c r="E1004" s="1417"/>
      <c r="F1004" s="1417"/>
      <c r="G1004" s="1417"/>
      <c r="H1004" s="1418"/>
      <c r="I1004" s="1418"/>
      <c r="J1004" s="1370"/>
      <c r="K1004" s="1419"/>
      <c r="L1004" s="1417"/>
      <c r="M1004" s="1417"/>
      <c r="N1004" s="1417"/>
      <c r="O1004" s="1417"/>
      <c r="P1004" s="1417"/>
      <c r="Q1004" s="1417"/>
      <c r="R1004" s="1417"/>
      <c r="S1004" s="1417"/>
      <c r="T1004" s="1417"/>
      <c r="U1004" s="1417"/>
      <c r="V1004" s="1417"/>
      <c r="W1004" s="1417"/>
      <c r="X1004" s="1417"/>
      <c r="Y1004" s="1417"/>
      <c r="Z1004" s="1417"/>
      <c r="AA1004" s="1417"/>
      <c r="AB1004" s="1417"/>
      <c r="AC1004" s="1417"/>
      <c r="AD1004" s="1417"/>
      <c r="AE1004" s="1417"/>
      <c r="AF1004" s="1417"/>
      <c r="AG1004" s="1417"/>
    </row>
    <row r="1005" spans="1:33" ht="12.75" customHeight="1">
      <c r="A1005" s="1417"/>
      <c r="B1005" s="1417"/>
      <c r="C1005" s="1417"/>
      <c r="D1005" s="1417"/>
      <c r="E1005" s="1417"/>
      <c r="F1005" s="1417"/>
      <c r="G1005" s="1417"/>
      <c r="H1005" s="1418"/>
      <c r="I1005" s="1418"/>
      <c r="J1005" s="1370"/>
      <c r="K1005" s="1419"/>
      <c r="L1005" s="1417"/>
      <c r="M1005" s="1417"/>
      <c r="N1005" s="1417"/>
      <c r="O1005" s="1417"/>
      <c r="P1005" s="1417"/>
      <c r="Q1005" s="1417"/>
      <c r="R1005" s="1417"/>
      <c r="S1005" s="1417"/>
      <c r="T1005" s="1417"/>
      <c r="U1005" s="1417"/>
      <c r="V1005" s="1417"/>
      <c r="W1005" s="1417"/>
      <c r="X1005" s="1417"/>
      <c r="Y1005" s="1417"/>
      <c r="Z1005" s="1417"/>
      <c r="AA1005" s="1417"/>
      <c r="AB1005" s="1417"/>
      <c r="AC1005" s="1417"/>
      <c r="AD1005" s="1417"/>
      <c r="AE1005" s="1417"/>
      <c r="AF1005" s="1417"/>
      <c r="AG1005" s="1417"/>
    </row>
    <row r="1006" spans="1:33" ht="12.75" customHeight="1">
      <c r="A1006" s="1417"/>
      <c r="B1006" s="1417"/>
      <c r="C1006" s="1417"/>
      <c r="D1006" s="1417"/>
      <c r="E1006" s="1417"/>
      <c r="F1006" s="1417"/>
      <c r="G1006" s="1417"/>
      <c r="H1006" s="1418"/>
      <c r="I1006" s="1418"/>
      <c r="J1006" s="1370"/>
      <c r="K1006" s="1419"/>
      <c r="L1006" s="1417"/>
      <c r="M1006" s="1417"/>
      <c r="N1006" s="1417"/>
      <c r="O1006" s="1417"/>
      <c r="P1006" s="1417"/>
      <c r="Q1006" s="1417"/>
      <c r="R1006" s="1417"/>
      <c r="S1006" s="1417"/>
      <c r="T1006" s="1417"/>
      <c r="U1006" s="1417"/>
      <c r="V1006" s="1417"/>
      <c r="W1006" s="1417"/>
      <c r="X1006" s="1417"/>
      <c r="Y1006" s="1417"/>
      <c r="Z1006" s="1417"/>
      <c r="AA1006" s="1417"/>
      <c r="AB1006" s="1417"/>
      <c r="AC1006" s="1417"/>
      <c r="AD1006" s="1417"/>
      <c r="AE1006" s="1417"/>
      <c r="AF1006" s="1417"/>
      <c r="AG1006" s="1417"/>
    </row>
    <row r="1007" spans="1:33" ht="12.75" customHeight="1">
      <c r="A1007" s="1417"/>
      <c r="B1007" s="1417"/>
      <c r="C1007" s="1417"/>
      <c r="D1007" s="1417"/>
      <c r="E1007" s="1417"/>
      <c r="F1007" s="1417"/>
      <c r="G1007" s="1417"/>
      <c r="H1007" s="1418"/>
      <c r="I1007" s="1418"/>
      <c r="J1007" s="1370"/>
      <c r="K1007" s="1419"/>
      <c r="L1007" s="1417"/>
      <c r="M1007" s="1417"/>
      <c r="N1007" s="1417"/>
      <c r="O1007" s="1417"/>
      <c r="P1007" s="1417"/>
      <c r="Q1007" s="1417"/>
      <c r="R1007" s="1417"/>
      <c r="S1007" s="1417"/>
      <c r="T1007" s="1417"/>
      <c r="U1007" s="1417"/>
      <c r="V1007" s="1417"/>
      <c r="W1007" s="1417"/>
      <c r="X1007" s="1417"/>
      <c r="Y1007" s="1417"/>
      <c r="Z1007" s="1417"/>
      <c r="AA1007" s="1417"/>
      <c r="AB1007" s="1417"/>
      <c r="AC1007" s="1417"/>
      <c r="AD1007" s="1417"/>
      <c r="AE1007" s="1417"/>
      <c r="AF1007" s="1417"/>
      <c r="AG1007" s="1417"/>
    </row>
    <row r="1008" spans="1:33" ht="12.75" customHeight="1">
      <c r="A1008" s="1417"/>
      <c r="B1008" s="1417"/>
      <c r="C1008" s="1417"/>
      <c r="D1008" s="1417"/>
      <c r="E1008" s="1417"/>
      <c r="F1008" s="1417"/>
      <c r="G1008" s="1417"/>
      <c r="H1008" s="1418"/>
      <c r="I1008" s="1418"/>
      <c r="J1008" s="1370"/>
      <c r="K1008" s="1419"/>
      <c r="L1008" s="1417"/>
      <c r="M1008" s="1417"/>
      <c r="N1008" s="1417"/>
      <c r="O1008" s="1417"/>
      <c r="P1008" s="1417"/>
      <c r="Q1008" s="1417"/>
      <c r="R1008" s="1417"/>
      <c r="S1008" s="1417"/>
      <c r="T1008" s="1417"/>
      <c r="U1008" s="1417"/>
      <c r="V1008" s="1417"/>
      <c r="W1008" s="1417"/>
      <c r="X1008" s="1417"/>
      <c r="Y1008" s="1417"/>
      <c r="Z1008" s="1417"/>
      <c r="AA1008" s="1417"/>
      <c r="AB1008" s="1417"/>
      <c r="AC1008" s="1417"/>
      <c r="AD1008" s="1417"/>
      <c r="AE1008" s="1417"/>
      <c r="AF1008" s="1417"/>
      <c r="AG1008" s="1417"/>
    </row>
    <row r="1009" spans="1:33" ht="12.75" customHeight="1">
      <c r="A1009" s="1417"/>
      <c r="B1009" s="1417"/>
      <c r="C1009" s="1417"/>
      <c r="D1009" s="1417"/>
      <c r="E1009" s="1417"/>
      <c r="F1009" s="1417"/>
      <c r="G1009" s="1417"/>
      <c r="H1009" s="1418"/>
      <c r="I1009" s="1418"/>
      <c r="J1009" s="1370"/>
      <c r="K1009" s="1419"/>
      <c r="L1009" s="1417"/>
      <c r="M1009" s="1417"/>
      <c r="N1009" s="1417"/>
      <c r="O1009" s="1417"/>
      <c r="P1009" s="1417"/>
      <c r="Q1009" s="1417"/>
      <c r="R1009" s="1417"/>
      <c r="S1009" s="1417"/>
      <c r="T1009" s="1417"/>
      <c r="U1009" s="1417"/>
      <c r="V1009" s="1417"/>
      <c r="W1009" s="1417"/>
      <c r="X1009" s="1417"/>
      <c r="Y1009" s="1417"/>
      <c r="Z1009" s="1417"/>
      <c r="AA1009" s="1417"/>
      <c r="AB1009" s="1417"/>
      <c r="AC1009" s="1417"/>
      <c r="AD1009" s="1417"/>
      <c r="AE1009" s="1417"/>
      <c r="AF1009" s="1417"/>
      <c r="AG1009" s="1417"/>
    </row>
    <row r="1010" spans="1:33" ht="12.75" customHeight="1">
      <c r="A1010" s="1417"/>
      <c r="B1010" s="1417"/>
      <c r="C1010" s="1417"/>
      <c r="D1010" s="1417"/>
      <c r="E1010" s="1417"/>
      <c r="F1010" s="1417"/>
      <c r="G1010" s="1417"/>
      <c r="H1010" s="1418"/>
      <c r="I1010" s="1418"/>
      <c r="J1010" s="1370"/>
      <c r="K1010" s="1419"/>
      <c r="L1010" s="1417"/>
      <c r="M1010" s="1417"/>
      <c r="N1010" s="1417"/>
      <c r="O1010" s="1417"/>
      <c r="P1010" s="1417"/>
      <c r="Q1010" s="1417"/>
      <c r="R1010" s="1417"/>
      <c r="S1010" s="1417"/>
      <c r="T1010" s="1417"/>
      <c r="U1010" s="1417"/>
      <c r="V1010" s="1417"/>
      <c r="W1010" s="1417"/>
      <c r="X1010" s="1417"/>
      <c r="Y1010" s="1417"/>
      <c r="Z1010" s="1417"/>
      <c r="AA1010" s="1417"/>
      <c r="AB1010" s="1417"/>
      <c r="AC1010" s="1417"/>
      <c r="AD1010" s="1417"/>
      <c r="AE1010" s="1417"/>
      <c r="AF1010" s="1417"/>
      <c r="AG1010" s="1417"/>
    </row>
    <row r="1011" spans="1:33" ht="12.75" customHeight="1">
      <c r="A1011" s="1417"/>
      <c r="B1011" s="1417"/>
      <c r="C1011" s="1417"/>
      <c r="D1011" s="1417"/>
      <c r="E1011" s="1417"/>
      <c r="F1011" s="1417"/>
      <c r="G1011" s="1417"/>
      <c r="H1011" s="1418"/>
      <c r="I1011" s="1418"/>
      <c r="J1011" s="1370"/>
      <c r="K1011" s="1419"/>
      <c r="L1011" s="1417"/>
      <c r="M1011" s="1417"/>
      <c r="N1011" s="1417"/>
      <c r="O1011" s="1417"/>
      <c r="P1011" s="1417"/>
      <c r="Q1011" s="1417"/>
      <c r="R1011" s="1417"/>
      <c r="S1011" s="1417"/>
      <c r="T1011" s="1417"/>
      <c r="U1011" s="1417"/>
      <c r="V1011" s="1417"/>
      <c r="W1011" s="1417"/>
      <c r="X1011" s="1417"/>
      <c r="Y1011" s="1417"/>
      <c r="Z1011" s="1417"/>
      <c r="AA1011" s="1417"/>
      <c r="AB1011" s="1417"/>
      <c r="AC1011" s="1417"/>
      <c r="AD1011" s="1417"/>
      <c r="AE1011" s="1417"/>
      <c r="AF1011" s="1417"/>
      <c r="AG1011" s="1417"/>
    </row>
    <row r="1012" spans="1:33" ht="12.75" customHeight="1">
      <c r="A1012" s="1417"/>
      <c r="B1012" s="1417"/>
      <c r="C1012" s="1417"/>
      <c r="D1012" s="1417"/>
      <c r="E1012" s="1417"/>
      <c r="F1012" s="1417"/>
      <c r="G1012" s="1417"/>
      <c r="H1012" s="1418"/>
      <c r="I1012" s="1418"/>
      <c r="J1012" s="1370"/>
      <c r="K1012" s="1419"/>
      <c r="L1012" s="1417"/>
      <c r="M1012" s="1417"/>
      <c r="N1012" s="1417"/>
      <c r="O1012" s="1417"/>
      <c r="P1012" s="1417"/>
      <c r="Q1012" s="1417"/>
      <c r="R1012" s="1417"/>
      <c r="S1012" s="1417"/>
      <c r="T1012" s="1417"/>
      <c r="U1012" s="1417"/>
      <c r="V1012" s="1417"/>
      <c r="W1012" s="1417"/>
      <c r="X1012" s="1417"/>
      <c r="Y1012" s="1417"/>
      <c r="Z1012" s="1417"/>
      <c r="AA1012" s="1417"/>
      <c r="AB1012" s="1417"/>
      <c r="AC1012" s="1417"/>
      <c r="AD1012" s="1417"/>
      <c r="AE1012" s="1417"/>
      <c r="AF1012" s="1417"/>
      <c r="AG1012" s="1417"/>
    </row>
    <row r="1013" spans="1:33" ht="12.75" customHeight="1">
      <c r="A1013" s="1417"/>
      <c r="B1013" s="1417"/>
      <c r="C1013" s="1417"/>
      <c r="D1013" s="1417"/>
      <c r="E1013" s="1417"/>
      <c r="F1013" s="1417"/>
      <c r="G1013" s="1417"/>
      <c r="H1013" s="1418"/>
      <c r="I1013" s="1418"/>
      <c r="J1013" s="1370"/>
      <c r="K1013" s="1419"/>
      <c r="L1013" s="1417"/>
      <c r="M1013" s="1417"/>
      <c r="N1013" s="1417"/>
      <c r="O1013" s="1417"/>
      <c r="P1013" s="1417"/>
      <c r="Q1013" s="1417"/>
      <c r="R1013" s="1417"/>
      <c r="S1013" s="1417"/>
      <c r="T1013" s="1417"/>
      <c r="U1013" s="1417"/>
      <c r="V1013" s="1417"/>
      <c r="W1013" s="1417"/>
      <c r="X1013" s="1417"/>
      <c r="Y1013" s="1417"/>
      <c r="Z1013" s="1417"/>
      <c r="AA1013" s="1417"/>
      <c r="AB1013" s="1417"/>
      <c r="AC1013" s="1417"/>
      <c r="AD1013" s="1417"/>
      <c r="AE1013" s="1417"/>
      <c r="AF1013" s="1417"/>
      <c r="AG1013" s="1417"/>
    </row>
    <row r="1014" spans="1:33" ht="12.75" customHeight="1">
      <c r="A1014" s="1417"/>
      <c r="B1014" s="1417"/>
      <c r="C1014" s="1417"/>
      <c r="D1014" s="1417"/>
      <c r="E1014" s="1417"/>
      <c r="F1014" s="1417"/>
      <c r="G1014" s="1417"/>
      <c r="H1014" s="1418"/>
      <c r="I1014" s="1418"/>
      <c r="J1014" s="1370"/>
      <c r="K1014" s="1419"/>
      <c r="L1014" s="1417"/>
      <c r="M1014" s="1417"/>
      <c r="N1014" s="1417"/>
      <c r="O1014" s="1417"/>
      <c r="P1014" s="1417"/>
      <c r="Q1014" s="1417"/>
      <c r="R1014" s="1417"/>
      <c r="S1014" s="1417"/>
      <c r="T1014" s="1417"/>
      <c r="U1014" s="1417"/>
      <c r="V1014" s="1417"/>
      <c r="W1014" s="1417"/>
      <c r="X1014" s="1417"/>
      <c r="Y1014" s="1417"/>
      <c r="Z1014" s="1417"/>
      <c r="AA1014" s="1417"/>
      <c r="AB1014" s="1417"/>
      <c r="AC1014" s="1417"/>
      <c r="AD1014" s="1417"/>
      <c r="AE1014" s="1417"/>
      <c r="AF1014" s="1417"/>
      <c r="AG1014" s="1417"/>
    </row>
    <row r="1015" spans="1:33" ht="12.75" customHeight="1">
      <c r="A1015" s="1417"/>
      <c r="B1015" s="1417"/>
      <c r="C1015" s="1417"/>
      <c r="D1015" s="1417"/>
      <c r="E1015" s="1417"/>
      <c r="F1015" s="1417"/>
      <c r="G1015" s="1417"/>
      <c r="H1015" s="1418"/>
      <c r="I1015" s="1418"/>
      <c r="J1015" s="1370"/>
      <c r="K1015" s="1419"/>
      <c r="L1015" s="1417"/>
      <c r="M1015" s="1417"/>
      <c r="N1015" s="1417"/>
      <c r="O1015" s="1417"/>
      <c r="P1015" s="1417"/>
      <c r="Q1015" s="1417"/>
      <c r="R1015" s="1417"/>
      <c r="S1015" s="1417"/>
      <c r="T1015" s="1417"/>
      <c r="U1015" s="1417"/>
      <c r="V1015" s="1417"/>
      <c r="W1015" s="1417"/>
      <c r="X1015" s="1417"/>
      <c r="Y1015" s="1417"/>
      <c r="Z1015" s="1417"/>
      <c r="AA1015" s="1417"/>
      <c r="AB1015" s="1417"/>
      <c r="AC1015" s="1417"/>
      <c r="AD1015" s="1417"/>
      <c r="AE1015" s="1417"/>
      <c r="AF1015" s="1417"/>
      <c r="AG1015" s="1417"/>
    </row>
    <row r="1016" spans="1:33" ht="12.75" customHeight="1">
      <c r="A1016" s="1417"/>
      <c r="B1016" s="1417"/>
      <c r="C1016" s="1417"/>
      <c r="D1016" s="1417"/>
      <c r="E1016" s="1417"/>
      <c r="F1016" s="1417"/>
      <c r="G1016" s="1417"/>
      <c r="H1016" s="1418"/>
      <c r="I1016" s="1418"/>
      <c r="J1016" s="1370"/>
      <c r="K1016" s="1419"/>
      <c r="L1016" s="1417"/>
      <c r="M1016" s="1417"/>
      <c r="N1016" s="1417"/>
      <c r="O1016" s="1417"/>
      <c r="P1016" s="1417"/>
      <c r="Q1016" s="1417"/>
      <c r="R1016" s="1417"/>
      <c r="S1016" s="1417"/>
      <c r="T1016" s="1417"/>
      <c r="U1016" s="1417"/>
      <c r="V1016" s="1417"/>
      <c r="W1016" s="1417"/>
      <c r="X1016" s="1417"/>
      <c r="Y1016" s="1417"/>
      <c r="Z1016" s="1417"/>
      <c r="AA1016" s="1417"/>
      <c r="AB1016" s="1417"/>
      <c r="AC1016" s="1417"/>
      <c r="AD1016" s="1417"/>
      <c r="AE1016" s="1417"/>
      <c r="AF1016" s="1417"/>
      <c r="AG1016" s="1417"/>
    </row>
    <row r="1017" spans="1:33" ht="12.75" customHeight="1">
      <c r="A1017" s="1417"/>
      <c r="B1017" s="1417"/>
      <c r="C1017" s="1417"/>
      <c r="D1017" s="1417"/>
      <c r="E1017" s="1417"/>
      <c r="F1017" s="1417"/>
      <c r="G1017" s="1417"/>
      <c r="H1017" s="1418"/>
      <c r="I1017" s="1418"/>
      <c r="J1017" s="1370"/>
      <c r="K1017" s="1419"/>
      <c r="L1017" s="1417"/>
      <c r="M1017" s="1417"/>
      <c r="N1017" s="1417"/>
      <c r="O1017" s="1417"/>
      <c r="P1017" s="1417"/>
      <c r="Q1017" s="1417"/>
      <c r="R1017" s="1417"/>
      <c r="S1017" s="1417"/>
      <c r="T1017" s="1417"/>
      <c r="U1017" s="1417"/>
      <c r="V1017" s="1417"/>
      <c r="W1017" s="1417"/>
      <c r="X1017" s="1417"/>
      <c r="Y1017" s="1417"/>
      <c r="Z1017" s="1417"/>
      <c r="AA1017" s="1417"/>
      <c r="AB1017" s="1417"/>
      <c r="AC1017" s="1417"/>
      <c r="AD1017" s="1417"/>
      <c r="AE1017" s="1417"/>
      <c r="AF1017" s="1417"/>
      <c r="AG1017" s="1417"/>
    </row>
    <row r="1018" spans="1:33" ht="12.75" customHeight="1">
      <c r="A1018" s="1417"/>
      <c r="B1018" s="1417"/>
      <c r="C1018" s="1417"/>
      <c r="D1018" s="1417"/>
      <c r="E1018" s="1417"/>
      <c r="F1018" s="1417"/>
      <c r="G1018" s="1417"/>
      <c r="H1018" s="1418"/>
      <c r="I1018" s="1418"/>
      <c r="J1018" s="1370"/>
      <c r="K1018" s="1419"/>
      <c r="L1018" s="1417"/>
      <c r="M1018" s="1417"/>
      <c r="N1018" s="1417"/>
      <c r="O1018" s="1417"/>
      <c r="P1018" s="1417"/>
      <c r="Q1018" s="1417"/>
      <c r="R1018" s="1417"/>
      <c r="S1018" s="1417"/>
      <c r="T1018" s="1417"/>
      <c r="U1018" s="1417"/>
      <c r="V1018" s="1417"/>
      <c r="W1018" s="1417"/>
      <c r="X1018" s="1417"/>
      <c r="Y1018" s="1417"/>
      <c r="Z1018" s="1417"/>
      <c r="AA1018" s="1417"/>
      <c r="AB1018" s="1417"/>
      <c r="AC1018" s="1417"/>
      <c r="AD1018" s="1417"/>
      <c r="AE1018" s="1417"/>
      <c r="AF1018" s="1417"/>
      <c r="AG1018" s="1417"/>
    </row>
    <row r="1019" spans="1:33" ht="12.75" customHeight="1">
      <c r="A1019" s="1417"/>
      <c r="B1019" s="1417"/>
      <c r="C1019" s="1417"/>
      <c r="D1019" s="1417"/>
      <c r="E1019" s="1417"/>
      <c r="F1019" s="1417"/>
      <c r="G1019" s="1417"/>
      <c r="H1019" s="1418"/>
      <c r="I1019" s="1418"/>
      <c r="J1019" s="1370"/>
      <c r="K1019" s="1419"/>
      <c r="L1019" s="1417"/>
      <c r="M1019" s="1417"/>
      <c r="N1019" s="1417"/>
      <c r="O1019" s="1417"/>
      <c r="P1019" s="1417"/>
      <c r="Q1019" s="1417"/>
      <c r="R1019" s="1417"/>
      <c r="S1019" s="1417"/>
      <c r="T1019" s="1417"/>
      <c r="U1019" s="1417"/>
      <c r="V1019" s="1417"/>
      <c r="W1019" s="1417"/>
      <c r="X1019" s="1417"/>
      <c r="Y1019" s="1417"/>
      <c r="Z1019" s="1417"/>
      <c r="AA1019" s="1417"/>
      <c r="AB1019" s="1417"/>
      <c r="AC1019" s="1417"/>
      <c r="AD1019" s="1417"/>
      <c r="AE1019" s="1417"/>
      <c r="AF1019" s="1417"/>
      <c r="AG1019" s="1417"/>
    </row>
    <row r="1020" spans="1:33" ht="12.75" customHeight="1">
      <c r="A1020" s="1417"/>
      <c r="B1020" s="1417"/>
      <c r="C1020" s="1417"/>
      <c r="D1020" s="1417"/>
      <c r="E1020" s="1417"/>
      <c r="F1020" s="1417"/>
      <c r="G1020" s="1417"/>
      <c r="H1020" s="1418"/>
      <c r="I1020" s="1418"/>
      <c r="J1020" s="1370"/>
      <c r="K1020" s="1419"/>
      <c r="L1020" s="1417"/>
      <c r="M1020" s="1417"/>
      <c r="N1020" s="1417"/>
      <c r="O1020" s="1417"/>
      <c r="P1020" s="1417"/>
      <c r="Q1020" s="1417"/>
      <c r="R1020" s="1417"/>
      <c r="S1020" s="1417"/>
      <c r="T1020" s="1417"/>
      <c r="U1020" s="1417"/>
      <c r="V1020" s="1417"/>
      <c r="W1020" s="1417"/>
      <c r="X1020" s="1417"/>
      <c r="Y1020" s="1417"/>
      <c r="Z1020" s="1417"/>
      <c r="AA1020" s="1417"/>
      <c r="AB1020" s="1417"/>
      <c r="AC1020" s="1417"/>
      <c r="AD1020" s="1417"/>
      <c r="AE1020" s="1417"/>
      <c r="AF1020" s="1417"/>
      <c r="AG1020" s="1417"/>
    </row>
    <row r="1021" spans="1:33" ht="12.75" customHeight="1">
      <c r="A1021" s="1417"/>
      <c r="B1021" s="1417"/>
      <c r="C1021" s="1417"/>
      <c r="D1021" s="1417"/>
      <c r="E1021" s="1417"/>
      <c r="F1021" s="1417"/>
      <c r="G1021" s="1417"/>
      <c r="H1021" s="1418"/>
      <c r="I1021" s="1418"/>
      <c r="J1021" s="1370"/>
      <c r="K1021" s="1419"/>
      <c r="L1021" s="1417"/>
      <c r="M1021" s="1417"/>
      <c r="N1021" s="1417"/>
      <c r="O1021" s="1417"/>
      <c r="P1021" s="1417"/>
      <c r="Q1021" s="1417"/>
      <c r="R1021" s="1417"/>
      <c r="S1021" s="1417"/>
      <c r="T1021" s="1417"/>
      <c r="U1021" s="1417"/>
      <c r="V1021" s="1417"/>
      <c r="W1021" s="1417"/>
      <c r="X1021" s="1417"/>
      <c r="Y1021" s="1417"/>
      <c r="Z1021" s="1417"/>
      <c r="AA1021" s="1417"/>
      <c r="AB1021" s="1417"/>
      <c r="AC1021" s="1417"/>
      <c r="AD1021" s="1417"/>
      <c r="AE1021" s="1417"/>
      <c r="AF1021" s="1417"/>
      <c r="AG1021" s="1417"/>
    </row>
    <row r="1022" spans="1:33" ht="12.75" customHeight="1">
      <c r="A1022" s="1417"/>
      <c r="B1022" s="1417"/>
      <c r="C1022" s="1417"/>
      <c r="D1022" s="1417"/>
      <c r="E1022" s="1417"/>
      <c r="F1022" s="1417"/>
      <c r="G1022" s="1417"/>
      <c r="H1022" s="1418"/>
      <c r="I1022" s="1418"/>
      <c r="J1022" s="1370"/>
      <c r="K1022" s="1419"/>
      <c r="L1022" s="1417"/>
      <c r="M1022" s="1417"/>
      <c r="N1022" s="1417"/>
      <c r="O1022" s="1417"/>
      <c r="P1022" s="1417"/>
      <c r="Q1022" s="1417"/>
      <c r="R1022" s="1417"/>
      <c r="S1022" s="1417"/>
      <c r="T1022" s="1417"/>
      <c r="U1022" s="1417"/>
      <c r="V1022" s="1417"/>
      <c r="W1022" s="1417"/>
      <c r="X1022" s="1417"/>
      <c r="Y1022" s="1417"/>
      <c r="Z1022" s="1417"/>
      <c r="AA1022" s="1417"/>
      <c r="AB1022" s="1417"/>
      <c r="AC1022" s="1417"/>
      <c r="AD1022" s="1417"/>
      <c r="AE1022" s="1417"/>
      <c r="AF1022" s="1417"/>
      <c r="AG1022" s="1417"/>
    </row>
    <row r="1023" spans="1:33" ht="12.75" customHeight="1">
      <c r="A1023" s="1417"/>
      <c r="B1023" s="1417"/>
      <c r="C1023" s="1417"/>
      <c r="D1023" s="1417"/>
      <c r="E1023" s="1417"/>
      <c r="F1023" s="1417"/>
      <c r="G1023" s="1417"/>
      <c r="H1023" s="1418"/>
      <c r="I1023" s="1418"/>
      <c r="J1023" s="1370"/>
      <c r="K1023" s="1419"/>
      <c r="L1023" s="1417"/>
      <c r="M1023" s="1417"/>
      <c r="N1023" s="1417"/>
      <c r="O1023" s="1417"/>
      <c r="P1023" s="1417"/>
      <c r="Q1023" s="1417"/>
      <c r="R1023" s="1417"/>
      <c r="S1023" s="1417"/>
      <c r="T1023" s="1417"/>
      <c r="U1023" s="1417"/>
      <c r="V1023" s="1417"/>
      <c r="W1023" s="1417"/>
      <c r="X1023" s="1417"/>
      <c r="Y1023" s="1417"/>
      <c r="Z1023" s="1417"/>
      <c r="AA1023" s="1417"/>
      <c r="AB1023" s="1417"/>
      <c r="AC1023" s="1417"/>
      <c r="AD1023" s="1417"/>
      <c r="AE1023" s="1417"/>
      <c r="AF1023" s="1417"/>
      <c r="AG1023" s="1417"/>
    </row>
    <row r="1024" spans="1:33" ht="12.75" customHeight="1">
      <c r="A1024" s="1417"/>
      <c r="B1024" s="1417"/>
      <c r="C1024" s="1417"/>
      <c r="D1024" s="1417"/>
      <c r="E1024" s="1417"/>
      <c r="F1024" s="1417"/>
      <c r="G1024" s="1417"/>
      <c r="H1024" s="1418"/>
      <c r="I1024" s="1418"/>
      <c r="J1024" s="1370"/>
      <c r="K1024" s="1419"/>
      <c r="L1024" s="1417"/>
      <c r="M1024" s="1417"/>
      <c r="N1024" s="1417"/>
      <c r="O1024" s="1417"/>
      <c r="P1024" s="1417"/>
      <c r="Q1024" s="1417"/>
      <c r="R1024" s="1417"/>
      <c r="S1024" s="1417"/>
      <c r="T1024" s="1417"/>
      <c r="U1024" s="1417"/>
      <c r="V1024" s="1417"/>
      <c r="W1024" s="1417"/>
      <c r="X1024" s="1417"/>
      <c r="Y1024" s="1417"/>
      <c r="Z1024" s="1417"/>
      <c r="AA1024" s="1417"/>
      <c r="AB1024" s="1417"/>
      <c r="AC1024" s="1417"/>
      <c r="AD1024" s="1417"/>
      <c r="AE1024" s="1417"/>
      <c r="AF1024" s="1417"/>
      <c r="AG1024" s="1417"/>
    </row>
    <row r="1025" spans="1:33" ht="12.75" customHeight="1">
      <c r="A1025" s="1417"/>
      <c r="B1025" s="1417"/>
      <c r="C1025" s="1417"/>
      <c r="D1025" s="1417"/>
      <c r="E1025" s="1417"/>
      <c r="F1025" s="1417"/>
      <c r="G1025" s="1417"/>
      <c r="H1025" s="1418"/>
      <c r="I1025" s="1418"/>
      <c r="J1025" s="1370"/>
      <c r="K1025" s="1419"/>
      <c r="L1025" s="1417"/>
      <c r="M1025" s="1417"/>
      <c r="N1025" s="1417"/>
      <c r="O1025" s="1417"/>
      <c r="P1025" s="1417"/>
      <c r="Q1025" s="1417"/>
      <c r="R1025" s="1417"/>
      <c r="S1025" s="1417"/>
      <c r="T1025" s="1417"/>
      <c r="U1025" s="1417"/>
      <c r="V1025" s="1417"/>
      <c r="W1025" s="1417"/>
      <c r="X1025" s="1417"/>
      <c r="Y1025" s="1417"/>
      <c r="Z1025" s="1417"/>
      <c r="AA1025" s="1417"/>
      <c r="AB1025" s="1417"/>
      <c r="AC1025" s="1417"/>
      <c r="AD1025" s="1417"/>
      <c r="AE1025" s="1417"/>
      <c r="AF1025" s="1417"/>
      <c r="AG1025" s="1417"/>
    </row>
    <row r="1026" spans="1:33" ht="12.75" customHeight="1">
      <c r="A1026" s="1417"/>
      <c r="B1026" s="1417"/>
      <c r="C1026" s="1417"/>
      <c r="D1026" s="1417"/>
      <c r="E1026" s="1417"/>
      <c r="F1026" s="1417"/>
      <c r="G1026" s="1417"/>
      <c r="H1026" s="1418"/>
      <c r="I1026" s="1418"/>
      <c r="J1026" s="1370"/>
      <c r="K1026" s="1419"/>
      <c r="L1026" s="1417"/>
      <c r="M1026" s="1417"/>
      <c r="N1026" s="1417"/>
      <c r="O1026" s="1417"/>
      <c r="P1026" s="1417"/>
      <c r="Q1026" s="1417"/>
      <c r="R1026" s="1417"/>
      <c r="S1026" s="1417"/>
      <c r="T1026" s="1417"/>
      <c r="U1026" s="1417"/>
      <c r="V1026" s="1417"/>
      <c r="W1026" s="1417"/>
      <c r="X1026" s="1417"/>
      <c r="Y1026" s="1417"/>
      <c r="Z1026" s="1417"/>
      <c r="AA1026" s="1417"/>
      <c r="AB1026" s="1417"/>
      <c r="AC1026" s="1417"/>
      <c r="AD1026" s="1417"/>
      <c r="AE1026" s="1417"/>
      <c r="AF1026" s="1417"/>
      <c r="AG1026" s="1417"/>
    </row>
    <row r="1027" spans="1:33" ht="12.75" customHeight="1">
      <c r="A1027" s="1417"/>
      <c r="B1027" s="1417"/>
      <c r="C1027" s="1417"/>
      <c r="D1027" s="1417"/>
      <c r="E1027" s="1417"/>
      <c r="F1027" s="1417"/>
      <c r="G1027" s="1417"/>
      <c r="H1027" s="1418"/>
      <c r="I1027" s="1418"/>
      <c r="J1027" s="1370"/>
      <c r="K1027" s="1419"/>
      <c r="L1027" s="1417"/>
      <c r="M1027" s="1417"/>
      <c r="N1027" s="1417"/>
      <c r="O1027" s="1417"/>
      <c r="P1027" s="1417"/>
      <c r="Q1027" s="1417"/>
      <c r="R1027" s="1417"/>
      <c r="S1027" s="1417"/>
      <c r="T1027" s="1417"/>
      <c r="U1027" s="1417"/>
      <c r="V1027" s="1417"/>
      <c r="W1027" s="1417"/>
      <c r="X1027" s="1417"/>
      <c r="Y1027" s="1417"/>
      <c r="Z1027" s="1417"/>
      <c r="AA1027" s="1417"/>
      <c r="AB1027" s="1417"/>
      <c r="AC1027" s="1417"/>
      <c r="AD1027" s="1417"/>
      <c r="AE1027" s="1417"/>
      <c r="AF1027" s="1417"/>
      <c r="AG1027" s="1417"/>
    </row>
    <row r="1028" spans="1:33" ht="12.75" customHeight="1">
      <c r="A1028" s="1417"/>
      <c r="B1028" s="1417"/>
      <c r="C1028" s="1417"/>
      <c r="D1028" s="1417"/>
      <c r="E1028" s="1417"/>
      <c r="F1028" s="1417"/>
      <c r="G1028" s="1417"/>
      <c r="H1028" s="1418"/>
      <c r="I1028" s="1418"/>
      <c r="J1028" s="1370"/>
      <c r="K1028" s="1419"/>
      <c r="L1028" s="1417"/>
      <c r="M1028" s="1417"/>
      <c r="N1028" s="1417"/>
      <c r="O1028" s="1417"/>
      <c r="P1028" s="1417"/>
      <c r="Q1028" s="1417"/>
      <c r="R1028" s="1417"/>
      <c r="S1028" s="1417"/>
      <c r="T1028" s="1417"/>
      <c r="U1028" s="1417"/>
      <c r="V1028" s="1417"/>
      <c r="W1028" s="1417"/>
      <c r="X1028" s="1417"/>
      <c r="Y1028" s="1417"/>
      <c r="Z1028" s="1417"/>
      <c r="AA1028" s="1417"/>
      <c r="AB1028" s="1417"/>
      <c r="AC1028" s="1417"/>
      <c r="AD1028" s="1417"/>
      <c r="AE1028" s="1417"/>
      <c r="AF1028" s="1417"/>
      <c r="AG1028" s="1417"/>
    </row>
    <row r="1029" spans="1:33" ht="12.75" customHeight="1">
      <c r="A1029" s="1417"/>
      <c r="B1029" s="1417"/>
      <c r="C1029" s="1417"/>
      <c r="D1029" s="1417"/>
      <c r="E1029" s="1417"/>
      <c r="F1029" s="1417"/>
      <c r="G1029" s="1417"/>
      <c r="H1029" s="1418"/>
      <c r="I1029" s="1418"/>
      <c r="J1029" s="1370"/>
      <c r="K1029" s="1419"/>
      <c r="L1029" s="1417"/>
      <c r="M1029" s="1417"/>
      <c r="N1029" s="1417"/>
      <c r="O1029" s="1417"/>
      <c r="P1029" s="1417"/>
      <c r="Q1029" s="1417"/>
      <c r="R1029" s="1417"/>
      <c r="S1029" s="1417"/>
      <c r="T1029" s="1417"/>
      <c r="U1029" s="1417"/>
      <c r="V1029" s="1417"/>
      <c r="W1029" s="1417"/>
      <c r="X1029" s="1417"/>
      <c r="Y1029" s="1417"/>
      <c r="Z1029" s="1417"/>
      <c r="AA1029" s="1417"/>
      <c r="AB1029" s="1417"/>
      <c r="AC1029" s="1417"/>
      <c r="AD1029" s="1417"/>
      <c r="AE1029" s="1417"/>
      <c r="AF1029" s="1417"/>
      <c r="AG1029" s="1417"/>
    </row>
    <row r="1030" spans="1:33" ht="12.75" customHeight="1">
      <c r="A1030" s="1417"/>
      <c r="B1030" s="1417"/>
      <c r="C1030" s="1417"/>
      <c r="D1030" s="1417"/>
      <c r="E1030" s="1417"/>
      <c r="F1030" s="1417"/>
      <c r="G1030" s="1417"/>
      <c r="H1030" s="1418"/>
      <c r="I1030" s="1418"/>
      <c r="J1030" s="1370"/>
      <c r="K1030" s="1419"/>
      <c r="L1030" s="1417"/>
      <c r="M1030" s="1417"/>
      <c r="N1030" s="1417"/>
      <c r="O1030" s="1417"/>
      <c r="P1030" s="1417"/>
      <c r="Q1030" s="1417"/>
      <c r="R1030" s="1417"/>
      <c r="S1030" s="1417"/>
      <c r="T1030" s="1417"/>
      <c r="U1030" s="1417"/>
      <c r="V1030" s="1417"/>
      <c r="W1030" s="1417"/>
      <c r="X1030" s="1417"/>
      <c r="Y1030" s="1417"/>
      <c r="Z1030" s="1417"/>
      <c r="AA1030" s="1417"/>
      <c r="AB1030" s="1417"/>
      <c r="AC1030" s="1417"/>
      <c r="AD1030" s="1417"/>
      <c r="AE1030" s="1417"/>
      <c r="AF1030" s="1417"/>
      <c r="AG1030" s="1417"/>
    </row>
    <row r="1031" spans="1:33" ht="12.75" customHeight="1">
      <c r="A1031" s="1417"/>
      <c r="B1031" s="1417"/>
      <c r="C1031" s="1417"/>
      <c r="D1031" s="1417"/>
      <c r="E1031" s="1417"/>
      <c r="F1031" s="1417"/>
      <c r="G1031" s="1417"/>
      <c r="H1031" s="1418"/>
      <c r="I1031" s="1418"/>
      <c r="J1031" s="1370"/>
      <c r="K1031" s="1419"/>
      <c r="L1031" s="1417"/>
      <c r="M1031" s="1417"/>
      <c r="N1031" s="1417"/>
      <c r="O1031" s="1417"/>
      <c r="P1031" s="1417"/>
      <c r="Q1031" s="1417"/>
      <c r="R1031" s="1417"/>
      <c r="S1031" s="1417"/>
      <c r="T1031" s="1417"/>
      <c r="U1031" s="1417"/>
      <c r="V1031" s="1417"/>
      <c r="W1031" s="1417"/>
      <c r="X1031" s="1417"/>
      <c r="Y1031" s="1417"/>
      <c r="Z1031" s="1417"/>
      <c r="AA1031" s="1417"/>
      <c r="AB1031" s="1417"/>
      <c r="AC1031" s="1417"/>
      <c r="AD1031" s="1417"/>
      <c r="AE1031" s="1417"/>
      <c r="AF1031" s="1417"/>
      <c r="AG1031" s="1417"/>
    </row>
    <row r="1032" spans="1:33" ht="12.75" customHeight="1">
      <c r="A1032" s="1417"/>
      <c r="B1032" s="1417"/>
      <c r="C1032" s="1417"/>
      <c r="D1032" s="1417"/>
      <c r="E1032" s="1417"/>
      <c r="F1032" s="1417"/>
      <c r="G1032" s="1417"/>
      <c r="H1032" s="1418"/>
      <c r="I1032" s="1418"/>
      <c r="J1032" s="1370"/>
      <c r="K1032" s="1419"/>
      <c r="L1032" s="1417"/>
      <c r="M1032" s="1417"/>
      <c r="N1032" s="1417"/>
      <c r="O1032" s="1417"/>
      <c r="P1032" s="1417"/>
      <c r="Q1032" s="1417"/>
      <c r="R1032" s="1417"/>
      <c r="S1032" s="1417"/>
      <c r="T1032" s="1417"/>
      <c r="U1032" s="1417"/>
      <c r="V1032" s="1417"/>
      <c r="W1032" s="1417"/>
      <c r="X1032" s="1417"/>
      <c r="Y1032" s="1417"/>
      <c r="Z1032" s="1417"/>
      <c r="AA1032" s="1417"/>
      <c r="AB1032" s="1417"/>
      <c r="AC1032" s="1417"/>
      <c r="AD1032" s="1417"/>
      <c r="AE1032" s="1417"/>
      <c r="AF1032" s="1417"/>
      <c r="AG1032" s="1417"/>
    </row>
    <row r="1033" spans="1:33" ht="12.75" customHeight="1">
      <c r="A1033" s="1417"/>
      <c r="B1033" s="1417"/>
      <c r="C1033" s="1417"/>
      <c r="D1033" s="1417"/>
      <c r="E1033" s="1417"/>
      <c r="F1033" s="1417"/>
      <c r="G1033" s="1417"/>
      <c r="H1033" s="1418"/>
      <c r="I1033" s="1418"/>
      <c r="J1033" s="1370"/>
      <c r="K1033" s="1419"/>
      <c r="L1033" s="1417"/>
      <c r="M1033" s="1417"/>
      <c r="N1033" s="1417"/>
      <c r="O1033" s="1417"/>
      <c r="P1033" s="1417"/>
      <c r="Q1033" s="1417"/>
      <c r="R1033" s="1417"/>
      <c r="S1033" s="1417"/>
      <c r="T1033" s="1417"/>
      <c r="U1033" s="1417"/>
      <c r="V1033" s="1417"/>
      <c r="W1033" s="1417"/>
      <c r="X1033" s="1417"/>
      <c r="Y1033" s="1417"/>
      <c r="Z1033" s="1417"/>
      <c r="AA1033" s="1417"/>
      <c r="AB1033" s="1417"/>
      <c r="AC1033" s="1417"/>
      <c r="AD1033" s="1417"/>
      <c r="AE1033" s="1417"/>
      <c r="AF1033" s="1417"/>
      <c r="AG1033" s="1417"/>
    </row>
  </sheetData>
  <autoFilter ref="A4:P276" xr:uid="{00000000-0009-0000-0000-000000000000}">
    <filterColumn colId="7">
      <filters>
        <filter val="FS"/>
        <filter val="FS - CbCR"/>
        <filter val="FS - to be verified by User"/>
      </filters>
    </filterColumn>
  </autoFilter>
  <conditionalFormatting sqref="G98:I99 G104:I104 G108:I108 G110:I111 G115:I115">
    <cfRule type="colorScale" priority="1">
      <colorScale>
        <cfvo type="min"/>
        <cfvo type="max"/>
        <color rgb="FF57BB8A"/>
        <color rgb="FFFFFFFF"/>
      </colorScale>
    </cfRule>
  </conditionalFormatting>
  <hyperlinks>
    <hyperlink ref="I27" location="'Top Sheet'!C7" display="Currency" xr:uid="{D4D4EF6F-7425-40CD-84DA-C5DBCB4C5AC8}"/>
    <hyperlink ref="I53" location="'PL Ind AS'!E27" display="'PL Ind AS'!E27" xr:uid="{531C82D1-8EFB-4B52-9239-5559A70A9DD1}"/>
    <hyperlink ref="I54" location="'PL Ind AS'!F27" display="'PL Ind AS'!F27" xr:uid="{5F7DAB0B-69D2-45CE-8679-8DFA293850AD}"/>
  </hyperlinks>
  <printOptions horizontalCentered="1" gridLines="1"/>
  <pageMargins left="0.25" right="0.25" top="0.75" bottom="0.75" header="0" footer="0"/>
  <pageSetup fitToHeight="0" pageOrder="overThenDown" orientation="landscape" cellComments="atEnd"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E8"/>
  <sheetViews>
    <sheetView showGridLines="0" zoomScaleNormal="100" workbookViewId="0">
      <selection activeCell="B7" sqref="B7"/>
    </sheetView>
  </sheetViews>
  <sheetFormatPr defaultRowHeight="14.5"/>
  <cols>
    <col min="1" max="1" width="1.54296875" customWidth="1"/>
    <col min="2" max="2" width="36.453125" customWidth="1"/>
    <col min="3" max="3" width="37.1796875" customWidth="1"/>
    <col min="4" max="4" width="1.54296875" customWidth="1"/>
    <col min="5" max="5" width="31.453125" style="475" customWidth="1"/>
  </cols>
  <sheetData>
    <row r="2" spans="2:5" s="474" customFormat="1">
      <c r="B2" s="650" t="s">
        <v>0</v>
      </c>
      <c r="C2" s="651" t="s">
        <v>1</v>
      </c>
      <c r="D2" s="1"/>
      <c r="E2" s="477"/>
    </row>
    <row r="3" spans="2:5">
      <c r="B3" s="478" t="s">
        <v>2</v>
      </c>
      <c r="C3" s="1142" t="s">
        <v>3</v>
      </c>
      <c r="E3" s="648"/>
    </row>
    <row r="4" spans="2:5">
      <c r="B4" s="478" t="s">
        <v>4</v>
      </c>
      <c r="C4" s="1143" t="s">
        <v>5</v>
      </c>
      <c r="E4" s="648"/>
    </row>
    <row r="5" spans="2:5">
      <c r="B5" s="478" t="s">
        <v>6</v>
      </c>
      <c r="C5" s="1144" t="s">
        <v>7</v>
      </c>
      <c r="E5" s="648"/>
    </row>
    <row r="6" spans="2:5" ht="31.5" customHeight="1">
      <c r="B6" s="476" t="s">
        <v>8</v>
      </c>
      <c r="C6" s="1145" t="s">
        <v>9</v>
      </c>
      <c r="E6" s="656"/>
    </row>
    <row r="7" spans="2:5">
      <c r="B7" s="478" t="s">
        <v>10</v>
      </c>
      <c r="C7" s="1142" t="s">
        <v>11</v>
      </c>
      <c r="E7" s="648"/>
    </row>
    <row r="8" spans="2:5">
      <c r="B8" s="478" t="s">
        <v>12</v>
      </c>
      <c r="C8" s="1142" t="s">
        <v>13</v>
      </c>
      <c r="E8" s="64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H8"/>
  <sheetViews>
    <sheetView showGridLines="0" zoomScale="90" zoomScaleNormal="90" workbookViewId="0">
      <selection activeCell="D12" sqref="D12:F25"/>
    </sheetView>
  </sheetViews>
  <sheetFormatPr defaultRowHeight="14.5"/>
  <cols>
    <col min="1" max="1" width="1.7265625" customWidth="1"/>
    <col min="2" max="2" width="23.81640625" style="648" customWidth="1"/>
    <col min="4" max="4" width="15.26953125" customWidth="1"/>
    <col min="5" max="5" width="18.81640625" customWidth="1"/>
    <col min="6" max="6" width="17.81640625" customWidth="1"/>
    <col min="7" max="7" width="17" customWidth="1"/>
    <col min="8" max="8" width="31.7265625" bestFit="1" customWidth="1"/>
  </cols>
  <sheetData>
    <row r="2" spans="2:8">
      <c r="B2" s="1164" t="s">
        <v>14</v>
      </c>
      <c r="C2" s="1164"/>
      <c r="D2" s="1164"/>
      <c r="E2" s="1164"/>
      <c r="F2" s="1164"/>
      <c r="G2" s="1164"/>
      <c r="H2" s="1164"/>
    </row>
    <row r="4" spans="2:8">
      <c r="B4" s="652" t="s">
        <v>15</v>
      </c>
      <c r="C4" s="647" t="s">
        <v>16</v>
      </c>
      <c r="D4" s="647" t="s">
        <v>17</v>
      </c>
      <c r="E4" s="647" t="s">
        <v>18</v>
      </c>
      <c r="F4" s="647" t="s">
        <v>19</v>
      </c>
      <c r="G4" s="647" t="s">
        <v>20</v>
      </c>
      <c r="H4" s="647" t="s">
        <v>21</v>
      </c>
    </row>
    <row r="5" spans="2:8" ht="27" customHeight="1">
      <c r="B5" s="653">
        <v>1</v>
      </c>
      <c r="C5" s="649"/>
      <c r="D5" s="649"/>
      <c r="E5" s="649"/>
      <c r="F5" s="649"/>
      <c r="G5" s="649"/>
      <c r="H5" s="649"/>
    </row>
    <row r="6" spans="2:8" ht="36.75" customHeight="1">
      <c r="B6" s="653">
        <v>2</v>
      </c>
      <c r="C6" s="649"/>
      <c r="D6" s="649"/>
      <c r="E6" s="649"/>
      <c r="F6" s="649"/>
      <c r="G6" s="649"/>
      <c r="H6" s="649"/>
    </row>
    <row r="7" spans="2:8" ht="38.25" customHeight="1">
      <c r="B7" s="653">
        <v>3</v>
      </c>
      <c r="C7" s="649"/>
      <c r="D7" s="649"/>
      <c r="E7" s="649"/>
      <c r="F7" s="649"/>
      <c r="G7" s="649"/>
      <c r="H7" s="649"/>
    </row>
    <row r="8" spans="2:8" ht="40.5" customHeight="1">
      <c r="B8" s="654">
        <v>4</v>
      </c>
      <c r="C8" s="479"/>
      <c r="D8" s="479"/>
      <c r="E8" s="479"/>
      <c r="F8" s="479"/>
      <c r="G8" s="479"/>
      <c r="H8" s="479"/>
    </row>
  </sheetData>
  <mergeCells count="1">
    <mergeCell ref="B2:H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F35"/>
  <sheetViews>
    <sheetView zoomScale="85" zoomScaleNormal="85" workbookViewId="0">
      <selection activeCell="B16" sqref="B16"/>
    </sheetView>
  </sheetViews>
  <sheetFormatPr defaultRowHeight="14.5"/>
  <cols>
    <col min="1" max="1" width="25.26953125" bestFit="1" customWidth="1"/>
    <col min="2" max="2" width="47" bestFit="1" customWidth="1"/>
    <col min="3" max="5" width="12.1796875" bestFit="1" customWidth="1"/>
  </cols>
  <sheetData>
    <row r="1" spans="1:6" ht="16" thickBot="1">
      <c r="A1" s="836" t="s">
        <v>22</v>
      </c>
      <c r="B1" s="837" t="s">
        <v>23</v>
      </c>
      <c r="C1" s="838" t="s">
        <v>24</v>
      </c>
      <c r="D1" s="838" t="s">
        <v>25</v>
      </c>
      <c r="E1" s="838" t="s">
        <v>26</v>
      </c>
    </row>
    <row r="2" spans="1:6" ht="15.5">
      <c r="A2" s="839"/>
      <c r="B2" s="839"/>
      <c r="C2" s="840"/>
      <c r="D2" s="840"/>
      <c r="E2" s="840"/>
    </row>
    <row r="3" spans="1:6">
      <c r="A3" s="985" t="s">
        <v>27</v>
      </c>
      <c r="B3" s="985" t="s">
        <v>28</v>
      </c>
      <c r="C3" s="986">
        <v>0</v>
      </c>
      <c r="D3" s="986">
        <v>0</v>
      </c>
      <c r="E3" s="986">
        <v>0</v>
      </c>
      <c r="F3" t="s">
        <v>29</v>
      </c>
    </row>
    <row r="4" spans="1:6">
      <c r="A4" s="985" t="s">
        <v>30</v>
      </c>
      <c r="B4" s="985" t="s">
        <v>31</v>
      </c>
      <c r="C4" s="986">
        <v>0</v>
      </c>
      <c r="D4" s="986">
        <v>0</v>
      </c>
      <c r="E4" s="986">
        <v>0</v>
      </c>
      <c r="F4" t="s">
        <v>29</v>
      </c>
    </row>
    <row r="5" spans="1:6">
      <c r="A5" s="985" t="s">
        <v>32</v>
      </c>
      <c r="B5" s="985" t="s">
        <v>33</v>
      </c>
      <c r="C5" s="986">
        <v>0</v>
      </c>
      <c r="D5" s="986">
        <v>0</v>
      </c>
      <c r="E5" s="986">
        <v>0</v>
      </c>
      <c r="F5" t="s">
        <v>29</v>
      </c>
    </row>
    <row r="6" spans="1:6">
      <c r="A6" s="985" t="s">
        <v>34</v>
      </c>
      <c r="B6" s="985" t="s">
        <v>35</v>
      </c>
      <c r="C6" s="986">
        <v>0</v>
      </c>
      <c r="D6" s="986">
        <v>0</v>
      </c>
      <c r="E6" s="986">
        <v>0</v>
      </c>
      <c r="F6" t="s">
        <v>29</v>
      </c>
    </row>
    <row r="7" spans="1:6">
      <c r="A7" s="985" t="s">
        <v>36</v>
      </c>
      <c r="B7" s="985" t="s">
        <v>37</v>
      </c>
      <c r="C7" s="986">
        <v>0</v>
      </c>
      <c r="D7" s="986">
        <v>0</v>
      </c>
      <c r="E7" s="986">
        <v>0</v>
      </c>
      <c r="F7" t="s">
        <v>29</v>
      </c>
    </row>
    <row r="8" spans="1:6">
      <c r="A8" s="985" t="s">
        <v>38</v>
      </c>
      <c r="B8" s="985" t="s">
        <v>39</v>
      </c>
      <c r="C8" s="986">
        <v>0</v>
      </c>
      <c r="D8" s="986">
        <v>0</v>
      </c>
      <c r="E8" s="986">
        <v>0</v>
      </c>
      <c r="F8" t="s">
        <v>29</v>
      </c>
    </row>
    <row r="9" spans="1:6">
      <c r="A9" s="985" t="s">
        <v>40</v>
      </c>
      <c r="B9" s="985" t="s">
        <v>41</v>
      </c>
      <c r="C9" s="986">
        <v>8085804.2578022089</v>
      </c>
      <c r="D9" s="986">
        <v>0</v>
      </c>
      <c r="E9" s="986">
        <v>8085804.2578022089</v>
      </c>
      <c r="F9" t="s">
        <v>29</v>
      </c>
    </row>
    <row r="10" spans="1:6">
      <c r="A10" s="985" t="s">
        <v>42</v>
      </c>
      <c r="B10" s="985" t="s">
        <v>43</v>
      </c>
      <c r="C10" s="986">
        <v>3353064.3999999994</v>
      </c>
      <c r="D10" s="986">
        <v>0</v>
      </c>
      <c r="E10" s="986">
        <v>3353064.3999999994</v>
      </c>
      <c r="F10" t="s">
        <v>29</v>
      </c>
    </row>
    <row r="11" spans="1:6">
      <c r="A11" s="985" t="s">
        <v>44</v>
      </c>
      <c r="B11" s="985" t="s">
        <v>45</v>
      </c>
      <c r="C11" s="986">
        <v>0</v>
      </c>
      <c r="D11" s="986">
        <v>0</v>
      </c>
      <c r="E11" s="986">
        <v>0</v>
      </c>
      <c r="F11" t="s">
        <v>29</v>
      </c>
    </row>
    <row r="12" spans="1:6">
      <c r="A12" s="985" t="s">
        <v>46</v>
      </c>
      <c r="B12" s="985" t="s">
        <v>47</v>
      </c>
      <c r="C12" s="986">
        <v>0</v>
      </c>
      <c r="D12" s="986">
        <v>0</v>
      </c>
      <c r="E12" s="986">
        <v>0</v>
      </c>
      <c r="F12" t="s">
        <v>29</v>
      </c>
    </row>
    <row r="13" spans="1:6">
      <c r="A13" s="985" t="s">
        <v>48</v>
      </c>
      <c r="B13" s="985" t="s">
        <v>49</v>
      </c>
      <c r="C13" s="986">
        <v>12892311.369999999</v>
      </c>
      <c r="D13" s="986">
        <v>0</v>
      </c>
      <c r="E13" s="986">
        <v>12892311.369999999</v>
      </c>
      <c r="F13" t="s">
        <v>29</v>
      </c>
    </row>
    <row r="14" spans="1:6">
      <c r="A14" s="985" t="s">
        <v>50</v>
      </c>
      <c r="B14" s="985" t="s">
        <v>51</v>
      </c>
      <c r="C14" s="986">
        <v>1054771.2999999998</v>
      </c>
      <c r="D14" s="986">
        <v>0</v>
      </c>
      <c r="E14" s="986">
        <v>1054771.2999999998</v>
      </c>
      <c r="F14" t="s">
        <v>29</v>
      </c>
    </row>
    <row r="15" spans="1:6">
      <c r="A15" s="985" t="s">
        <v>52</v>
      </c>
      <c r="B15" s="985" t="s">
        <v>53</v>
      </c>
      <c r="C15" s="986">
        <v>0</v>
      </c>
      <c r="D15" s="986">
        <v>0</v>
      </c>
      <c r="E15" s="986">
        <v>0</v>
      </c>
      <c r="F15" t="s">
        <v>29</v>
      </c>
    </row>
    <row r="16" spans="1:6">
      <c r="A16" s="985" t="s">
        <v>54</v>
      </c>
      <c r="B16" s="985" t="s">
        <v>55</v>
      </c>
      <c r="C16" s="986">
        <v>0</v>
      </c>
      <c r="D16" s="986">
        <v>0</v>
      </c>
      <c r="E16" s="986">
        <v>0</v>
      </c>
      <c r="F16" t="s">
        <v>29</v>
      </c>
    </row>
    <row r="17" spans="1:6">
      <c r="A17" s="985" t="s">
        <v>56</v>
      </c>
      <c r="B17" s="985" t="s">
        <v>56</v>
      </c>
      <c r="C17" s="986">
        <v>0</v>
      </c>
      <c r="D17" s="986">
        <v>0</v>
      </c>
      <c r="E17" s="986">
        <v>0</v>
      </c>
      <c r="F17" t="s">
        <v>29</v>
      </c>
    </row>
    <row r="18" spans="1:6">
      <c r="A18" s="985">
        <v>0</v>
      </c>
      <c r="B18" s="985">
        <v>0</v>
      </c>
      <c r="C18" s="986">
        <v>0</v>
      </c>
      <c r="D18" s="986">
        <v>0</v>
      </c>
      <c r="E18" s="986">
        <v>0</v>
      </c>
      <c r="F18" t="s">
        <v>29</v>
      </c>
    </row>
    <row r="19" spans="1:6">
      <c r="A19" s="985" t="s">
        <v>57</v>
      </c>
      <c r="B19" s="985" t="s">
        <v>58</v>
      </c>
      <c r="C19" s="986">
        <v>0</v>
      </c>
      <c r="D19" s="986">
        <v>0</v>
      </c>
      <c r="E19" s="986">
        <v>0</v>
      </c>
      <c r="F19" t="s">
        <v>29</v>
      </c>
    </row>
    <row r="20" spans="1:6">
      <c r="A20" s="985" t="s">
        <v>59</v>
      </c>
      <c r="B20" s="985" t="s">
        <v>60</v>
      </c>
      <c r="C20" s="986">
        <v>0</v>
      </c>
      <c r="D20" s="986">
        <v>0</v>
      </c>
      <c r="E20" s="986">
        <v>0</v>
      </c>
      <c r="F20" t="s">
        <v>29</v>
      </c>
    </row>
    <row r="21" spans="1:6">
      <c r="A21" s="985" t="s">
        <v>61</v>
      </c>
      <c r="B21" s="985" t="s">
        <v>62</v>
      </c>
      <c r="C21" s="986">
        <v>0</v>
      </c>
      <c r="D21" s="986">
        <v>1054771.2999999998</v>
      </c>
      <c r="E21" s="986">
        <v>-1054771.2999999998</v>
      </c>
      <c r="F21" t="s">
        <v>29</v>
      </c>
    </row>
    <row r="22" spans="1:6">
      <c r="A22" s="985" t="s">
        <v>63</v>
      </c>
      <c r="B22" s="985" t="s">
        <v>64</v>
      </c>
      <c r="C22" s="986">
        <v>0</v>
      </c>
      <c r="D22" s="986">
        <v>12529077.76</v>
      </c>
      <c r="E22" s="986">
        <v>-12529077.76</v>
      </c>
      <c r="F22" t="s">
        <v>29</v>
      </c>
    </row>
    <row r="23" spans="1:6">
      <c r="A23" s="985" t="s">
        <v>65</v>
      </c>
      <c r="B23" s="985" t="s">
        <v>66</v>
      </c>
      <c r="C23" s="986">
        <v>0</v>
      </c>
      <c r="D23" s="986">
        <v>793518.07000000018</v>
      </c>
      <c r="E23" s="986">
        <v>-793518.07000000018</v>
      </c>
      <c r="F23" t="s">
        <v>29</v>
      </c>
    </row>
    <row r="24" spans="1:6">
      <c r="A24" s="985" t="s">
        <v>67</v>
      </c>
      <c r="B24" s="985" t="s">
        <v>68</v>
      </c>
      <c r="C24" s="986">
        <v>0</v>
      </c>
      <c r="D24" s="986">
        <v>0</v>
      </c>
      <c r="E24" s="986">
        <v>0</v>
      </c>
      <c r="F24" t="s">
        <v>29</v>
      </c>
    </row>
    <row r="25" spans="1:6">
      <c r="A25" s="985" t="s">
        <v>69</v>
      </c>
      <c r="B25" s="985" t="s">
        <v>70</v>
      </c>
      <c r="C25" s="986">
        <v>0</v>
      </c>
      <c r="D25" s="986">
        <v>11008584.197802208</v>
      </c>
      <c r="E25" s="986">
        <v>-11008584.197802208</v>
      </c>
      <c r="F25" t="s">
        <v>29</v>
      </c>
    </row>
    <row r="26" spans="1:6">
      <c r="A26" s="985" t="s">
        <v>71</v>
      </c>
      <c r="B26" s="985" t="s">
        <v>72</v>
      </c>
      <c r="C26" s="986">
        <v>0</v>
      </c>
      <c r="D26" s="986">
        <v>0</v>
      </c>
      <c r="E26" s="986">
        <v>0</v>
      </c>
      <c r="F26" t="s">
        <v>29</v>
      </c>
    </row>
    <row r="27" spans="1:6">
      <c r="A27" s="985" t="s">
        <v>73</v>
      </c>
      <c r="B27" s="985" t="s">
        <v>74</v>
      </c>
      <c r="C27" s="986">
        <v>0</v>
      </c>
      <c r="D27" s="986">
        <v>0</v>
      </c>
      <c r="E27" s="986">
        <v>0</v>
      </c>
      <c r="F27" t="s">
        <v>29</v>
      </c>
    </row>
    <row r="28" spans="1:6">
      <c r="A28" s="985" t="s">
        <v>75</v>
      </c>
      <c r="B28" s="985" t="s">
        <v>76</v>
      </c>
      <c r="C28" s="986">
        <v>0</v>
      </c>
      <c r="D28" s="986">
        <v>0</v>
      </c>
      <c r="E28" s="986">
        <v>0</v>
      </c>
      <c r="F28" t="s">
        <v>29</v>
      </c>
    </row>
    <row r="29" spans="1:6">
      <c r="A29" s="985" t="s">
        <v>77</v>
      </c>
      <c r="B29" s="985" t="s">
        <v>78</v>
      </c>
      <c r="C29" s="986">
        <v>0</v>
      </c>
      <c r="D29" s="986">
        <v>0</v>
      </c>
      <c r="E29" s="986">
        <v>0</v>
      </c>
      <c r="F29" t="s">
        <v>29</v>
      </c>
    </row>
    <row r="30" spans="1:6">
      <c r="A30" s="985" t="s">
        <v>79</v>
      </c>
      <c r="B30" s="985" t="s">
        <v>80</v>
      </c>
      <c r="C30" s="986">
        <v>0</v>
      </c>
      <c r="D30" s="986">
        <v>0</v>
      </c>
      <c r="E30" s="986">
        <v>0</v>
      </c>
      <c r="F30" t="s">
        <v>29</v>
      </c>
    </row>
    <row r="31" spans="1:6">
      <c r="A31" s="985" t="s">
        <v>81</v>
      </c>
      <c r="B31" s="985" t="s">
        <v>82</v>
      </c>
      <c r="C31" s="986">
        <v>0</v>
      </c>
      <c r="D31" s="986">
        <v>0</v>
      </c>
      <c r="E31" s="986">
        <v>0</v>
      </c>
      <c r="F31" t="s">
        <v>29</v>
      </c>
    </row>
    <row r="32" spans="1:6">
      <c r="A32" s="985" t="s">
        <v>83</v>
      </c>
      <c r="B32" s="985" t="s">
        <v>84</v>
      </c>
      <c r="C32" s="986">
        <v>435967.37118290982</v>
      </c>
      <c r="D32" s="986">
        <v>0</v>
      </c>
      <c r="E32" s="986">
        <v>435967.37118290982</v>
      </c>
      <c r="F32" t="s">
        <v>29</v>
      </c>
    </row>
    <row r="33" spans="1:6">
      <c r="A33" s="985" t="s">
        <v>85</v>
      </c>
      <c r="B33" s="985" t="s">
        <v>86</v>
      </c>
      <c r="C33" s="986">
        <v>0</v>
      </c>
      <c r="D33" s="986">
        <v>435967.37118290982</v>
      </c>
      <c r="E33" s="986">
        <v>-435967.37118290982</v>
      </c>
      <c r="F33" t="s">
        <v>29</v>
      </c>
    </row>
    <row r="34" spans="1:6">
      <c r="A34" s="985" t="s">
        <v>87</v>
      </c>
      <c r="B34" s="985" t="s">
        <v>88</v>
      </c>
      <c r="C34" s="986">
        <v>0</v>
      </c>
      <c r="D34" s="986">
        <v>0</v>
      </c>
      <c r="E34" s="986">
        <v>0</v>
      </c>
      <c r="F34" t="s">
        <v>29</v>
      </c>
    </row>
    <row r="35" spans="1:6">
      <c r="A35" s="985" t="s">
        <v>89</v>
      </c>
      <c r="B35" s="985" t="s">
        <v>89</v>
      </c>
      <c r="C35" s="986">
        <v>0</v>
      </c>
      <c r="D35" s="986">
        <v>0</v>
      </c>
      <c r="E35" s="986">
        <v>0</v>
      </c>
      <c r="F35" t="s">
        <v>29</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0000"/>
  </sheetPr>
  <dimension ref="B1:L548"/>
  <sheetViews>
    <sheetView zoomScale="85" zoomScaleNormal="85" workbookViewId="0">
      <pane ySplit="3" topLeftCell="A4" activePane="bottomLeft" state="frozen"/>
      <selection activeCell="L17" sqref="L17"/>
      <selection pane="bottomLeft" activeCell="A4" sqref="A4"/>
    </sheetView>
  </sheetViews>
  <sheetFormatPr defaultColWidth="9.1796875" defaultRowHeight="14.5"/>
  <cols>
    <col min="2" max="2" width="10.7265625" bestFit="1" customWidth="1"/>
    <col min="3" max="3" width="62.1796875" customWidth="1"/>
    <col min="4" max="4" width="18.7265625" style="830" customWidth="1"/>
    <col min="5" max="5" width="18.26953125" style="830" bestFit="1" customWidth="1"/>
    <col min="6" max="9" width="3.7265625" customWidth="1"/>
    <col min="10" max="10" width="78.7265625" customWidth="1"/>
    <col min="11" max="11" width="17.81640625" style="830" customWidth="1"/>
    <col min="12" max="12" width="20.54296875" style="830" customWidth="1"/>
    <col min="13" max="13" width="19" customWidth="1"/>
    <col min="14" max="15" width="12.81640625" bestFit="1" customWidth="1"/>
  </cols>
  <sheetData>
    <row r="1" spans="2:12">
      <c r="C1" s="822" t="s">
        <v>90</v>
      </c>
      <c r="D1" s="783" t="s">
        <v>91</v>
      </c>
      <c r="J1" s="822" t="s">
        <v>90</v>
      </c>
      <c r="K1" s="783" t="s">
        <v>92</v>
      </c>
    </row>
    <row r="3" spans="2:12" s="1085" customFormat="1" ht="29.25" customHeight="1">
      <c r="C3" s="1086" t="s">
        <v>93</v>
      </c>
      <c r="D3" s="1085" t="s">
        <v>94</v>
      </c>
      <c r="I3" s="1087"/>
      <c r="J3" s="1086" t="s">
        <v>93</v>
      </c>
      <c r="K3" s="1085" t="s">
        <v>94</v>
      </c>
    </row>
    <row r="4" spans="2:12">
      <c r="C4" s="648" t="s">
        <v>95</v>
      </c>
      <c r="D4" s="783">
        <v>38564618.321867764</v>
      </c>
      <c r="E4"/>
      <c r="I4" s="783"/>
      <c r="J4" s="648" t="s">
        <v>92</v>
      </c>
      <c r="K4" s="783">
        <v>-2309495.5099999607</v>
      </c>
      <c r="L4"/>
    </row>
    <row r="5" spans="2:12">
      <c r="C5" s="823">
        <v>0</v>
      </c>
      <c r="D5" s="783">
        <v>0</v>
      </c>
      <c r="E5"/>
      <c r="I5" s="783"/>
      <c r="J5" s="823" t="s">
        <v>96</v>
      </c>
      <c r="K5" s="783">
        <v>859022.63</v>
      </c>
      <c r="L5"/>
    </row>
    <row r="6" spans="2:12">
      <c r="C6" s="824" t="s">
        <v>97</v>
      </c>
      <c r="D6" s="783">
        <v>0</v>
      </c>
      <c r="E6"/>
      <c r="I6" s="783"/>
      <c r="J6" s="824" t="s">
        <v>98</v>
      </c>
      <c r="K6" s="783">
        <v>859022.63</v>
      </c>
      <c r="L6"/>
    </row>
    <row r="7" spans="2:12">
      <c r="C7" s="823" t="s">
        <v>99</v>
      </c>
      <c r="D7" s="783">
        <v>2758207.0999999996</v>
      </c>
      <c r="E7"/>
      <c r="I7" s="783"/>
      <c r="J7" s="1088" t="s">
        <v>100</v>
      </c>
      <c r="K7" s="783">
        <v>0</v>
      </c>
      <c r="L7"/>
    </row>
    <row r="8" spans="2:12">
      <c r="C8" s="824" t="s">
        <v>101</v>
      </c>
      <c r="D8" s="783">
        <v>2653073.5699999998</v>
      </c>
      <c r="E8"/>
      <c r="I8" s="783"/>
      <c r="J8" s="1088" t="s">
        <v>102</v>
      </c>
      <c r="K8" s="783">
        <v>0</v>
      </c>
      <c r="L8"/>
    </row>
    <row r="9" spans="2:12">
      <c r="C9" s="824" t="s">
        <v>103</v>
      </c>
      <c r="D9" s="783">
        <v>105133.53</v>
      </c>
      <c r="E9"/>
      <c r="I9" s="783"/>
      <c r="J9" s="1088" t="s">
        <v>104</v>
      </c>
      <c r="K9" s="783">
        <v>0</v>
      </c>
      <c r="L9"/>
    </row>
    <row r="10" spans="2:12">
      <c r="C10" s="823" t="s">
        <v>105</v>
      </c>
      <c r="D10" s="783">
        <v>11973119.91</v>
      </c>
      <c r="E10"/>
      <c r="I10" s="783"/>
      <c r="J10" s="1088" t="s">
        <v>106</v>
      </c>
      <c r="K10" s="783">
        <v>11367.670000000002</v>
      </c>
      <c r="L10"/>
    </row>
    <row r="11" spans="2:12">
      <c r="C11" s="824" t="s">
        <v>107</v>
      </c>
      <c r="D11" s="783">
        <v>2530786.5099999998</v>
      </c>
      <c r="E11"/>
      <c r="I11" s="783"/>
      <c r="J11" s="1088" t="s">
        <v>108</v>
      </c>
      <c r="K11" s="783">
        <v>24775.81</v>
      </c>
      <c r="L11"/>
    </row>
    <row r="12" spans="2:12">
      <c r="B12" s="762"/>
      <c r="C12" s="824" t="s">
        <v>109</v>
      </c>
      <c r="D12" s="783">
        <v>414523.19</v>
      </c>
      <c r="E12"/>
      <c r="I12" s="783"/>
      <c r="J12" s="1088" t="s">
        <v>110</v>
      </c>
      <c r="K12" s="783">
        <v>9076.6899999999987</v>
      </c>
      <c r="L12"/>
    </row>
    <row r="13" spans="2:12">
      <c r="B13" s="762"/>
      <c r="C13" s="824" t="s">
        <v>111</v>
      </c>
      <c r="D13" s="783">
        <v>3427384.7999999993</v>
      </c>
      <c r="E13"/>
      <c r="I13" s="783"/>
      <c r="J13" s="1088" t="s">
        <v>112</v>
      </c>
      <c r="K13" s="783">
        <v>7485.09</v>
      </c>
      <c r="L13"/>
    </row>
    <row r="14" spans="2:12">
      <c r="C14" s="824" t="s">
        <v>113</v>
      </c>
      <c r="D14" s="783">
        <v>5600425.4100000001</v>
      </c>
      <c r="E14"/>
      <c r="I14" s="783"/>
      <c r="J14" s="1088" t="s">
        <v>114</v>
      </c>
      <c r="K14" s="783">
        <v>623615.6</v>
      </c>
      <c r="L14"/>
    </row>
    <row r="15" spans="2:12">
      <c r="C15" s="823" t="s">
        <v>115</v>
      </c>
      <c r="D15" s="783">
        <v>14233000.801867759</v>
      </c>
      <c r="E15"/>
      <c r="I15" s="783"/>
      <c r="J15" s="1088" t="s">
        <v>116</v>
      </c>
      <c r="K15" s="783">
        <v>182701.77000000002</v>
      </c>
      <c r="L15"/>
    </row>
    <row r="16" spans="2:12">
      <c r="C16" s="824" t="s">
        <v>117</v>
      </c>
      <c r="D16" s="783">
        <v>-3158791.01</v>
      </c>
      <c r="E16"/>
      <c r="I16" s="783"/>
      <c r="J16" s="1088" t="s">
        <v>118</v>
      </c>
      <c r="K16" s="783">
        <v>0</v>
      </c>
      <c r="L16"/>
    </row>
    <row r="17" spans="3:12">
      <c r="C17" s="824" t="s">
        <v>119</v>
      </c>
      <c r="D17" s="783">
        <v>17391791.811867759</v>
      </c>
      <c r="E17"/>
      <c r="I17" s="783"/>
      <c r="J17" s="823" t="s">
        <v>120</v>
      </c>
      <c r="K17" s="783">
        <v>251373514.97999999</v>
      </c>
      <c r="L17"/>
    </row>
    <row r="18" spans="3:12">
      <c r="C18" s="823" t="s">
        <v>121</v>
      </c>
      <c r="D18" s="783">
        <v>1435575</v>
      </c>
      <c r="E18"/>
      <c r="I18" s="783"/>
      <c r="J18" s="824" t="s">
        <v>122</v>
      </c>
      <c r="K18" s="783">
        <v>251373514.97999999</v>
      </c>
      <c r="L18"/>
    </row>
    <row r="19" spans="3:12">
      <c r="C19" s="824" t="s">
        <v>123</v>
      </c>
      <c r="D19" s="783">
        <v>522900</v>
      </c>
      <c r="E19"/>
      <c r="I19" s="783"/>
      <c r="J19" s="1088" t="s">
        <v>124</v>
      </c>
      <c r="K19" s="783">
        <v>251373514.97999999</v>
      </c>
      <c r="L19"/>
    </row>
    <row r="20" spans="3:12">
      <c r="C20" s="824" t="s">
        <v>125</v>
      </c>
      <c r="D20" s="783">
        <v>-522900</v>
      </c>
      <c r="E20"/>
      <c r="I20" s="783"/>
      <c r="J20" s="823" t="s">
        <v>126</v>
      </c>
      <c r="K20" s="783">
        <v>740819.08</v>
      </c>
      <c r="L20"/>
    </row>
    <row r="21" spans="3:12">
      <c r="C21" s="824" t="s">
        <v>127</v>
      </c>
      <c r="D21" s="783">
        <v>1435575</v>
      </c>
      <c r="E21"/>
      <c r="I21" s="783"/>
      <c r="J21" s="824" t="s">
        <v>128</v>
      </c>
      <c r="K21" s="783">
        <v>162624</v>
      </c>
      <c r="L21"/>
    </row>
    <row r="22" spans="3:12">
      <c r="C22" s="823" t="s">
        <v>129</v>
      </c>
      <c r="D22" s="783">
        <v>7300394.6500000013</v>
      </c>
      <c r="E22"/>
      <c r="I22" s="783"/>
      <c r="J22" s="1088" t="s">
        <v>130</v>
      </c>
      <c r="K22" s="783">
        <v>0</v>
      </c>
      <c r="L22"/>
    </row>
    <row r="23" spans="3:12">
      <c r="C23" s="824" t="s">
        <v>131</v>
      </c>
      <c r="D23" s="783">
        <v>79418.63</v>
      </c>
      <c r="E23"/>
      <c r="I23" s="783"/>
      <c r="J23" s="1088" t="s">
        <v>132</v>
      </c>
      <c r="K23" s="783">
        <v>162624</v>
      </c>
      <c r="L23"/>
    </row>
    <row r="24" spans="3:12">
      <c r="C24" s="824" t="s">
        <v>133</v>
      </c>
      <c r="D24" s="783">
        <v>6224837.4500000011</v>
      </c>
      <c r="E24"/>
      <c r="I24" s="783"/>
      <c r="J24" s="824" t="s">
        <v>134</v>
      </c>
      <c r="K24" s="783">
        <v>148775.08000000002</v>
      </c>
      <c r="L24"/>
    </row>
    <row r="25" spans="3:12">
      <c r="C25" s="824" t="s">
        <v>135</v>
      </c>
      <c r="D25" s="783">
        <v>728999.52999999991</v>
      </c>
      <c r="E25"/>
      <c r="I25" s="783"/>
      <c r="J25" s="1088" t="s">
        <v>136</v>
      </c>
      <c r="K25" s="783">
        <v>3661</v>
      </c>
      <c r="L25"/>
    </row>
    <row r="26" spans="3:12">
      <c r="C26" s="824" t="s">
        <v>137</v>
      </c>
      <c r="D26" s="783">
        <v>267139.03999999998</v>
      </c>
      <c r="E26"/>
      <c r="I26" s="783"/>
      <c r="J26" s="1088" t="s">
        <v>138</v>
      </c>
      <c r="K26" s="783">
        <v>81048.800000000003</v>
      </c>
      <c r="L26"/>
    </row>
    <row r="27" spans="3:12">
      <c r="C27" s="823" t="s">
        <v>139</v>
      </c>
      <c r="D27" s="783">
        <v>376786.06999999983</v>
      </c>
      <c r="E27"/>
      <c r="I27" s="783"/>
      <c r="J27" s="1088" t="s">
        <v>140</v>
      </c>
      <c r="K27" s="783">
        <v>25563.279999999999</v>
      </c>
      <c r="L27"/>
    </row>
    <row r="28" spans="3:12">
      <c r="C28" s="824" t="s">
        <v>141</v>
      </c>
      <c r="D28" s="783">
        <v>376786.06999999983</v>
      </c>
      <c r="E28"/>
      <c r="I28" s="783"/>
      <c r="J28" s="1088" t="s">
        <v>142</v>
      </c>
      <c r="K28" s="783">
        <v>0</v>
      </c>
      <c r="L28"/>
    </row>
    <row r="29" spans="3:12">
      <c r="C29" s="823" t="s">
        <v>143</v>
      </c>
      <c r="D29" s="783">
        <v>165458.78999999986</v>
      </c>
      <c r="E29"/>
      <c r="I29" s="783"/>
      <c r="J29" s="1088" t="s">
        <v>144</v>
      </c>
      <c r="K29" s="783">
        <v>38502</v>
      </c>
      <c r="L29"/>
    </row>
    <row r="30" spans="3:12">
      <c r="C30" s="824" t="s">
        <v>145</v>
      </c>
      <c r="D30" s="783">
        <v>18256.890000000014</v>
      </c>
      <c r="E30"/>
      <c r="I30" s="783"/>
      <c r="J30" s="824" t="s">
        <v>146</v>
      </c>
      <c r="K30" s="783">
        <v>429420</v>
      </c>
      <c r="L30"/>
    </row>
    <row r="31" spans="3:12">
      <c r="C31" s="824" t="s">
        <v>147</v>
      </c>
      <c r="D31" s="783">
        <v>11804.020000000019</v>
      </c>
      <c r="E31"/>
      <c r="I31" s="783"/>
      <c r="J31" s="1088" t="s">
        <v>148</v>
      </c>
      <c r="K31" s="783">
        <v>429420</v>
      </c>
      <c r="L31"/>
    </row>
    <row r="32" spans="3:12">
      <c r="C32" s="824" t="s">
        <v>149</v>
      </c>
      <c r="D32" s="783">
        <v>51580.06</v>
      </c>
      <c r="E32"/>
      <c r="I32" s="783"/>
      <c r="J32" s="823" t="s">
        <v>150</v>
      </c>
      <c r="K32" s="783">
        <v>13649261.569999997</v>
      </c>
      <c r="L32"/>
    </row>
    <row r="33" spans="3:12">
      <c r="C33" s="824" t="s">
        <v>151</v>
      </c>
      <c r="D33" s="783">
        <v>83817.819999999832</v>
      </c>
      <c r="E33"/>
      <c r="I33" s="783"/>
      <c r="J33" s="824" t="s">
        <v>152</v>
      </c>
      <c r="K33" s="783">
        <v>500082.21</v>
      </c>
      <c r="L33"/>
    </row>
    <row r="34" spans="3:12">
      <c r="C34" s="823" t="s">
        <v>153</v>
      </c>
      <c r="D34" s="783">
        <v>322076</v>
      </c>
      <c r="E34"/>
      <c r="I34" s="783"/>
      <c r="J34" s="1088" t="s">
        <v>154</v>
      </c>
      <c r="K34" s="783">
        <v>500082.21</v>
      </c>
      <c r="L34"/>
    </row>
    <row r="35" spans="3:12">
      <c r="C35" s="824" t="s">
        <v>155</v>
      </c>
      <c r="D35" s="783">
        <v>322076</v>
      </c>
      <c r="E35"/>
      <c r="I35" s="783"/>
      <c r="J35" s="824" t="s">
        <v>156</v>
      </c>
      <c r="K35" s="783">
        <v>11219323.709999999</v>
      </c>
      <c r="L35"/>
    </row>
    <row r="36" spans="3:12">
      <c r="C36" s="648" t="s">
        <v>157</v>
      </c>
      <c r="D36" s="783">
        <v>-36255122.861867726</v>
      </c>
      <c r="E36"/>
      <c r="I36" s="783"/>
      <c r="J36" s="1088" t="s">
        <v>158</v>
      </c>
      <c r="K36" s="783">
        <v>333272.39</v>
      </c>
      <c r="L36"/>
    </row>
    <row r="37" spans="3:12">
      <c r="C37" s="823">
        <v>0</v>
      </c>
      <c r="D37" s="783">
        <v>0</v>
      </c>
      <c r="E37"/>
      <c r="I37" s="783"/>
      <c r="J37" s="1088" t="s">
        <v>159</v>
      </c>
      <c r="K37" s="783">
        <v>9868165.3199999984</v>
      </c>
      <c r="L37"/>
    </row>
    <row r="38" spans="3:12">
      <c r="C38" s="824" t="s">
        <v>97</v>
      </c>
      <c r="D38" s="783">
        <v>0</v>
      </c>
      <c r="E38"/>
      <c r="I38" s="783"/>
      <c r="J38" s="1088" t="s">
        <v>160</v>
      </c>
      <c r="K38" s="783">
        <v>0</v>
      </c>
      <c r="L38"/>
    </row>
    <row r="39" spans="3:12">
      <c r="C39" s="823" t="s">
        <v>161</v>
      </c>
      <c r="D39" s="783">
        <v>-20589872.780000001</v>
      </c>
      <c r="E39"/>
      <c r="I39" s="783"/>
      <c r="J39" s="1088" t="s">
        <v>162</v>
      </c>
      <c r="K39" s="783">
        <v>1017886</v>
      </c>
      <c r="L39"/>
    </row>
    <row r="40" spans="3:12">
      <c r="C40" s="824" t="s">
        <v>163</v>
      </c>
      <c r="D40" s="783">
        <v>-13247872.789999999</v>
      </c>
      <c r="E40"/>
      <c r="I40" s="783"/>
      <c r="J40" s="824" t="s">
        <v>164</v>
      </c>
      <c r="K40" s="783">
        <v>172790.59000000003</v>
      </c>
      <c r="L40"/>
    </row>
    <row r="41" spans="3:12">
      <c r="C41" s="824" t="s">
        <v>165</v>
      </c>
      <c r="D41" s="783">
        <v>-7341999.9900000002</v>
      </c>
      <c r="E41"/>
      <c r="I41" s="783"/>
      <c r="J41" s="1088" t="s">
        <v>166</v>
      </c>
      <c r="K41" s="783">
        <v>159840.59000000003</v>
      </c>
      <c r="L41"/>
    </row>
    <row r="42" spans="3:12">
      <c r="C42" s="824" t="s">
        <v>167</v>
      </c>
      <c r="D42" s="783">
        <v>0</v>
      </c>
      <c r="E42"/>
      <c r="I42" s="783"/>
      <c r="J42" s="1088" t="s">
        <v>168</v>
      </c>
      <c r="K42" s="783">
        <v>12950</v>
      </c>
      <c r="L42"/>
    </row>
    <row r="43" spans="3:12">
      <c r="C43" s="823" t="s">
        <v>169</v>
      </c>
      <c r="D43" s="783">
        <v>-3132266.39</v>
      </c>
      <c r="E43"/>
      <c r="I43" s="783"/>
      <c r="J43" s="824" t="s">
        <v>170</v>
      </c>
      <c r="K43" s="783">
        <v>1757065.06</v>
      </c>
      <c r="L43"/>
    </row>
    <row r="44" spans="3:12">
      <c r="C44" s="824" t="s">
        <v>171</v>
      </c>
      <c r="D44" s="783">
        <v>-49988.12</v>
      </c>
      <c r="E44"/>
      <c r="I44" s="783"/>
      <c r="J44" s="1088" t="s">
        <v>172</v>
      </c>
      <c r="K44" s="783">
        <v>57600</v>
      </c>
      <c r="L44"/>
    </row>
    <row r="45" spans="3:12">
      <c r="C45" s="824" t="s">
        <v>173</v>
      </c>
      <c r="D45" s="783">
        <v>-1318647.78</v>
      </c>
      <c r="E45"/>
      <c r="I45" s="783"/>
      <c r="J45" s="1088" t="s">
        <v>174</v>
      </c>
      <c r="K45" s="783">
        <v>180166.68</v>
      </c>
      <c r="L45"/>
    </row>
    <row r="46" spans="3:12">
      <c r="C46" s="824" t="s">
        <v>175</v>
      </c>
      <c r="D46" s="783">
        <v>-1540751.9699999997</v>
      </c>
      <c r="E46"/>
      <c r="I46" s="783"/>
      <c r="J46" s="1088" t="s">
        <v>176</v>
      </c>
      <c r="K46" s="783">
        <v>732331.29</v>
      </c>
      <c r="L46"/>
    </row>
    <row r="47" spans="3:12">
      <c r="C47" s="824" t="s">
        <v>177</v>
      </c>
      <c r="D47" s="783">
        <v>-222877.7097105202</v>
      </c>
      <c r="E47"/>
      <c r="I47" s="783"/>
      <c r="J47" s="1088" t="s">
        <v>178</v>
      </c>
      <c r="K47" s="783">
        <v>767122.09000000008</v>
      </c>
      <c r="L47"/>
    </row>
    <row r="48" spans="3:12">
      <c r="C48" s="824" t="s">
        <v>179</v>
      </c>
      <c r="D48" s="783">
        <v>-0.81028947979211807</v>
      </c>
      <c r="E48"/>
      <c r="I48" s="783"/>
      <c r="J48" s="1088" t="s">
        <v>180</v>
      </c>
      <c r="K48" s="783">
        <v>18878</v>
      </c>
      <c r="L48"/>
    </row>
    <row r="49" spans="3:12">
      <c r="C49" s="823" t="s">
        <v>181</v>
      </c>
      <c r="D49" s="783">
        <v>-41526178.990000002</v>
      </c>
      <c r="E49"/>
      <c r="I49" s="783"/>
      <c r="J49" s="1088" t="s">
        <v>182</v>
      </c>
      <c r="K49" s="783">
        <v>967</v>
      </c>
      <c r="L49"/>
    </row>
    <row r="50" spans="3:12">
      <c r="C50" s="824" t="s">
        <v>183</v>
      </c>
      <c r="D50" s="783">
        <v>-41526178.990000002</v>
      </c>
      <c r="E50"/>
      <c r="I50" s="783"/>
      <c r="J50" s="823" t="s">
        <v>184</v>
      </c>
      <c r="K50" s="783">
        <v>1782853.6300000001</v>
      </c>
      <c r="L50"/>
    </row>
    <row r="51" spans="3:12">
      <c r="C51" s="823" t="s">
        <v>185</v>
      </c>
      <c r="D51" s="783">
        <v>-2845770.1</v>
      </c>
      <c r="E51"/>
      <c r="I51" s="783"/>
      <c r="J51" s="824" t="s">
        <v>186</v>
      </c>
      <c r="K51" s="783">
        <v>599938.93999999994</v>
      </c>
      <c r="L51"/>
    </row>
    <row r="52" spans="3:12">
      <c r="C52" s="824" t="s">
        <v>187</v>
      </c>
      <c r="D52" s="783">
        <v>-2845770.1</v>
      </c>
      <c r="E52"/>
      <c r="I52" s="783"/>
      <c r="J52" s="1088" t="s">
        <v>188</v>
      </c>
      <c r="K52" s="783">
        <v>599938.93999999994</v>
      </c>
      <c r="L52"/>
    </row>
    <row r="53" spans="3:12">
      <c r="C53" s="823" t="s">
        <v>189</v>
      </c>
      <c r="D53" s="783">
        <v>-1282161.3999999999</v>
      </c>
      <c r="E53"/>
      <c r="I53" s="783"/>
      <c r="J53" s="824" t="s">
        <v>190</v>
      </c>
      <c r="K53" s="783">
        <v>14338</v>
      </c>
      <c r="L53"/>
    </row>
    <row r="54" spans="3:12">
      <c r="C54" s="824" t="s">
        <v>191</v>
      </c>
      <c r="D54" s="783">
        <v>-1206185.8899999999</v>
      </c>
      <c r="E54"/>
      <c r="I54" s="783"/>
      <c r="J54" s="1088" t="s">
        <v>192</v>
      </c>
      <c r="K54" s="783">
        <v>14338</v>
      </c>
      <c r="L54"/>
    </row>
    <row r="55" spans="3:12">
      <c r="C55" s="824" t="s">
        <v>193</v>
      </c>
      <c r="D55" s="783">
        <v>-75975.510000000009</v>
      </c>
      <c r="E55"/>
      <c r="I55" s="783"/>
      <c r="J55" s="824" t="s">
        <v>194</v>
      </c>
      <c r="K55" s="783">
        <v>1168576.69</v>
      </c>
      <c r="L55"/>
    </row>
    <row r="56" spans="3:12">
      <c r="C56" s="823" t="s">
        <v>195</v>
      </c>
      <c r="D56" s="783">
        <v>-300000</v>
      </c>
      <c r="E56"/>
      <c r="I56" s="783"/>
      <c r="J56" s="1088" t="s">
        <v>196</v>
      </c>
      <c r="K56" s="783">
        <v>82931.320000000007</v>
      </c>
      <c r="L56"/>
    </row>
    <row r="57" spans="3:12">
      <c r="C57" s="824" t="s">
        <v>197</v>
      </c>
      <c r="D57" s="783">
        <v>-300000</v>
      </c>
      <c r="E57"/>
      <c r="I57" s="783"/>
      <c r="J57" s="1088" t="s">
        <v>198</v>
      </c>
      <c r="K57" s="783">
        <v>99077.920000000013</v>
      </c>
      <c r="L57"/>
    </row>
    <row r="58" spans="3:12">
      <c r="C58" s="823" t="s">
        <v>199</v>
      </c>
      <c r="D58" s="783">
        <v>-11564669.081867754</v>
      </c>
      <c r="E58"/>
      <c r="I58" s="783"/>
      <c r="J58" s="1088" t="s">
        <v>200</v>
      </c>
      <c r="K58" s="783">
        <v>214770.68</v>
      </c>
      <c r="L58"/>
    </row>
    <row r="59" spans="3:12">
      <c r="C59" s="824" t="s">
        <v>201</v>
      </c>
      <c r="D59" s="783">
        <v>-11564669.081867754</v>
      </c>
      <c r="E59"/>
      <c r="I59" s="783"/>
      <c r="J59" s="1088" t="s">
        <v>202</v>
      </c>
      <c r="K59" s="783">
        <v>771796.77</v>
      </c>
      <c r="L59"/>
    </row>
    <row r="60" spans="3:12">
      <c r="C60" s="824" t="s">
        <v>203</v>
      </c>
      <c r="D60" s="783">
        <v>0</v>
      </c>
      <c r="E60"/>
      <c r="I60" s="783"/>
      <c r="J60" s="823" t="s">
        <v>204</v>
      </c>
      <c r="K60" s="783">
        <v>3509974.080000001</v>
      </c>
      <c r="L60"/>
    </row>
    <row r="61" spans="3:12">
      <c r="C61" s="823" t="s">
        <v>205</v>
      </c>
      <c r="D61" s="783">
        <v>44985795.88000004</v>
      </c>
      <c r="E61"/>
      <c r="I61" s="783"/>
      <c r="J61" s="824" t="s">
        <v>206</v>
      </c>
      <c r="K61" s="783">
        <v>231490.16</v>
      </c>
      <c r="L61"/>
    </row>
    <row r="62" spans="3:12">
      <c r="C62" s="824" t="s">
        <v>207</v>
      </c>
      <c r="D62" s="783">
        <v>-150000</v>
      </c>
      <c r="E62"/>
      <c r="I62" s="783"/>
      <c r="J62" s="1088" t="s">
        <v>208</v>
      </c>
      <c r="K62" s="783">
        <v>231490.16</v>
      </c>
      <c r="L62"/>
    </row>
    <row r="63" spans="3:12">
      <c r="C63" s="824" t="s">
        <v>209</v>
      </c>
      <c r="D63" s="783">
        <v>45135795.88000004</v>
      </c>
      <c r="E63"/>
      <c r="I63" s="783"/>
      <c r="J63" s="824" t="s">
        <v>210</v>
      </c>
      <c r="K63" s="783">
        <v>22596.7</v>
      </c>
      <c r="L63"/>
    </row>
    <row r="64" spans="3:12">
      <c r="C64" s="648" t="s">
        <v>92</v>
      </c>
      <c r="D64" s="783">
        <v>-2309495.5099999905</v>
      </c>
      <c r="E64"/>
      <c r="I64" s="783"/>
      <c r="J64" s="1088" t="s">
        <v>211</v>
      </c>
      <c r="K64" s="783">
        <v>22596.7</v>
      </c>
      <c r="L64"/>
    </row>
    <row r="65" spans="3:12">
      <c r="C65" s="823" t="s">
        <v>96</v>
      </c>
      <c r="D65" s="783">
        <v>859022.63</v>
      </c>
      <c r="E65"/>
      <c r="I65" s="783"/>
      <c r="J65" s="824" t="s">
        <v>212</v>
      </c>
      <c r="K65" s="783">
        <v>67094.12</v>
      </c>
      <c r="L65"/>
    </row>
    <row r="66" spans="3:12">
      <c r="C66" s="824" t="s">
        <v>98</v>
      </c>
      <c r="D66" s="783">
        <v>859022.63</v>
      </c>
      <c r="E66"/>
      <c r="I66" s="783"/>
      <c r="J66" s="1088" t="s">
        <v>213</v>
      </c>
      <c r="K66" s="783">
        <v>67094.12</v>
      </c>
      <c r="L66"/>
    </row>
    <row r="67" spans="3:12">
      <c r="C67" s="823" t="s">
        <v>120</v>
      </c>
      <c r="D67" s="783">
        <v>251373514.97999999</v>
      </c>
      <c r="E67"/>
      <c r="I67" s="783"/>
      <c r="J67" s="824" t="s">
        <v>214</v>
      </c>
      <c r="K67" s="783">
        <v>213251.42000000004</v>
      </c>
      <c r="L67"/>
    </row>
    <row r="68" spans="3:12">
      <c r="C68" s="824" t="s">
        <v>122</v>
      </c>
      <c r="D68" s="783">
        <v>251373514.97999999</v>
      </c>
      <c r="E68"/>
      <c r="I68" s="783"/>
      <c r="J68" s="1088" t="s">
        <v>215</v>
      </c>
      <c r="K68" s="783">
        <v>213251.42000000004</v>
      </c>
      <c r="L68"/>
    </row>
    <row r="69" spans="3:12">
      <c r="C69" s="823" t="s">
        <v>126</v>
      </c>
      <c r="D69" s="783">
        <v>740819.08000000007</v>
      </c>
      <c r="E69"/>
      <c r="I69" s="783"/>
      <c r="J69" s="824" t="s">
        <v>216</v>
      </c>
      <c r="K69" s="783">
        <v>22026</v>
      </c>
      <c r="L69"/>
    </row>
    <row r="70" spans="3:12">
      <c r="C70" s="824" t="s">
        <v>128</v>
      </c>
      <c r="D70" s="783">
        <v>162624</v>
      </c>
      <c r="E70"/>
      <c r="I70" s="783"/>
      <c r="J70" s="1088" t="s">
        <v>217</v>
      </c>
      <c r="K70" s="783">
        <v>22026</v>
      </c>
      <c r="L70"/>
    </row>
    <row r="71" spans="3:12">
      <c r="C71" s="824" t="s">
        <v>134</v>
      </c>
      <c r="D71" s="783">
        <v>148775.08000000002</v>
      </c>
      <c r="E71"/>
      <c r="I71" s="783"/>
      <c r="J71" s="1088" t="s">
        <v>218</v>
      </c>
      <c r="K71" s="783">
        <v>0</v>
      </c>
      <c r="L71"/>
    </row>
    <row r="72" spans="3:12">
      <c r="C72" s="824" t="s">
        <v>146</v>
      </c>
      <c r="D72" s="783">
        <v>429420</v>
      </c>
      <c r="E72"/>
      <c r="I72" s="783"/>
      <c r="J72" s="824" t="s">
        <v>219</v>
      </c>
      <c r="K72" s="783">
        <v>357939.19</v>
      </c>
      <c r="L72"/>
    </row>
    <row r="73" spans="3:12">
      <c r="C73" s="823" t="s">
        <v>150</v>
      </c>
      <c r="D73" s="783">
        <v>13649261.57</v>
      </c>
      <c r="E73"/>
      <c r="I73" s="783"/>
      <c r="J73" s="1088" t="s">
        <v>220</v>
      </c>
      <c r="K73" s="783">
        <v>187253.74000000002</v>
      </c>
      <c r="L73"/>
    </row>
    <row r="74" spans="3:12">
      <c r="C74" s="824" t="s">
        <v>152</v>
      </c>
      <c r="D74" s="783">
        <v>500082.21</v>
      </c>
      <c r="E74"/>
      <c r="I74" s="783"/>
      <c r="J74" s="1088" t="s">
        <v>221</v>
      </c>
      <c r="K74" s="783">
        <v>76908.400000000009</v>
      </c>
      <c r="L74"/>
    </row>
    <row r="75" spans="3:12">
      <c r="C75" s="824" t="s">
        <v>156</v>
      </c>
      <c r="D75" s="783">
        <v>11219323.709999999</v>
      </c>
      <c r="E75"/>
      <c r="I75" s="783"/>
      <c r="J75" s="1088" t="s">
        <v>222</v>
      </c>
      <c r="K75" s="783">
        <v>93777.05</v>
      </c>
      <c r="L75"/>
    </row>
    <row r="76" spans="3:12">
      <c r="C76" s="824" t="s">
        <v>164</v>
      </c>
      <c r="D76" s="783">
        <v>172790.59000000003</v>
      </c>
      <c r="E76"/>
      <c r="I76" s="783"/>
      <c r="J76" s="824" t="s">
        <v>223</v>
      </c>
      <c r="K76" s="783">
        <v>107738.07999999999</v>
      </c>
      <c r="L76"/>
    </row>
    <row r="77" spans="3:12">
      <c r="C77" s="824" t="s">
        <v>170</v>
      </c>
      <c r="D77" s="783">
        <v>1757065.06</v>
      </c>
      <c r="E77"/>
      <c r="I77" s="783"/>
      <c r="J77" s="1088" t="s">
        <v>224</v>
      </c>
      <c r="K77" s="783">
        <v>107738.07999999999</v>
      </c>
      <c r="L77"/>
    </row>
    <row r="78" spans="3:12">
      <c r="C78" s="823" t="s">
        <v>184</v>
      </c>
      <c r="D78" s="783">
        <v>1782853.63</v>
      </c>
      <c r="E78"/>
      <c r="I78" s="783"/>
      <c r="J78" s="824" t="s">
        <v>225</v>
      </c>
      <c r="K78" s="783">
        <v>1406633.3</v>
      </c>
      <c r="L78"/>
    </row>
    <row r="79" spans="3:12">
      <c r="C79" s="824" t="s">
        <v>186</v>
      </c>
      <c r="D79" s="783">
        <v>599938.93999999994</v>
      </c>
      <c r="E79"/>
      <c r="I79" s="783"/>
      <c r="J79" s="1088" t="s">
        <v>226</v>
      </c>
      <c r="K79" s="783">
        <v>517890.01</v>
      </c>
      <c r="L79"/>
    </row>
    <row r="80" spans="3:12">
      <c r="C80" s="824" t="s">
        <v>190</v>
      </c>
      <c r="D80" s="783">
        <v>14338</v>
      </c>
      <c r="E80"/>
      <c r="I80" s="783"/>
      <c r="J80" s="1088" t="s">
        <v>227</v>
      </c>
      <c r="K80" s="783">
        <v>0</v>
      </c>
      <c r="L80"/>
    </row>
    <row r="81" spans="3:12">
      <c r="C81" s="824" t="s">
        <v>194</v>
      </c>
      <c r="D81" s="783">
        <v>1168576.69</v>
      </c>
      <c r="E81"/>
      <c r="I81" s="783"/>
      <c r="J81" s="1088" t="s">
        <v>228</v>
      </c>
      <c r="K81" s="783">
        <v>0</v>
      </c>
      <c r="L81"/>
    </row>
    <row r="82" spans="3:12">
      <c r="C82" s="823" t="s">
        <v>204</v>
      </c>
      <c r="D82" s="783">
        <v>3509974.08</v>
      </c>
      <c r="E82"/>
      <c r="I82" s="783"/>
      <c r="J82" s="1088" t="s">
        <v>229</v>
      </c>
      <c r="K82" s="783">
        <v>2609.96</v>
      </c>
      <c r="L82"/>
    </row>
    <row r="83" spans="3:12">
      <c r="C83" s="824" t="s">
        <v>206</v>
      </c>
      <c r="D83" s="783">
        <v>231490.16</v>
      </c>
      <c r="E83"/>
      <c r="I83" s="783"/>
      <c r="J83" s="1088" t="s">
        <v>230</v>
      </c>
      <c r="K83" s="783">
        <v>0</v>
      </c>
      <c r="L83"/>
    </row>
    <row r="84" spans="3:12">
      <c r="C84" s="824" t="s">
        <v>210</v>
      </c>
      <c r="D84" s="783">
        <v>22596.7</v>
      </c>
      <c r="E84"/>
      <c r="I84" s="783"/>
      <c r="J84" s="1088" t="s">
        <v>231</v>
      </c>
      <c r="K84" s="783">
        <v>17443.03</v>
      </c>
      <c r="L84"/>
    </row>
    <row r="85" spans="3:12">
      <c r="C85" s="824" t="s">
        <v>212</v>
      </c>
      <c r="D85" s="783">
        <v>67094.12</v>
      </c>
      <c r="E85"/>
      <c r="I85" s="783"/>
      <c r="J85" s="1088" t="s">
        <v>232</v>
      </c>
      <c r="K85" s="783">
        <v>0</v>
      </c>
      <c r="L85"/>
    </row>
    <row r="86" spans="3:12">
      <c r="C86" s="824" t="s">
        <v>214</v>
      </c>
      <c r="D86" s="783">
        <v>213251.42000000004</v>
      </c>
      <c r="E86"/>
      <c r="I86" s="783"/>
      <c r="J86" s="1088" t="s">
        <v>233</v>
      </c>
      <c r="K86" s="783">
        <v>774886.1</v>
      </c>
      <c r="L86"/>
    </row>
    <row r="87" spans="3:12">
      <c r="C87" s="824" t="s">
        <v>216</v>
      </c>
      <c r="D87" s="783">
        <v>22026</v>
      </c>
      <c r="E87"/>
      <c r="I87" s="783"/>
      <c r="J87" s="1088" t="s">
        <v>234</v>
      </c>
      <c r="K87" s="783">
        <v>0</v>
      </c>
      <c r="L87"/>
    </row>
    <row r="88" spans="3:12">
      <c r="C88" s="824" t="s">
        <v>219</v>
      </c>
      <c r="D88" s="783">
        <v>357939.19000000006</v>
      </c>
      <c r="E88"/>
      <c r="I88" s="783"/>
      <c r="J88" s="1088" t="s">
        <v>235</v>
      </c>
      <c r="K88" s="783">
        <v>58279.91</v>
      </c>
      <c r="L88"/>
    </row>
    <row r="89" spans="3:12">
      <c r="C89" s="824" t="s">
        <v>223</v>
      </c>
      <c r="D89" s="783">
        <v>107738.07999999999</v>
      </c>
      <c r="E89"/>
      <c r="I89" s="783"/>
      <c r="J89" s="1088" t="s">
        <v>236</v>
      </c>
      <c r="K89" s="783">
        <v>35524.29</v>
      </c>
      <c r="L89"/>
    </row>
    <row r="90" spans="3:12">
      <c r="C90" s="824" t="s">
        <v>225</v>
      </c>
      <c r="D90" s="783">
        <v>1406633.3</v>
      </c>
      <c r="E90"/>
      <c r="I90" s="783"/>
      <c r="J90" s="824" t="s">
        <v>237</v>
      </c>
      <c r="K90" s="783">
        <v>51263.59</v>
      </c>
      <c r="L90"/>
    </row>
    <row r="91" spans="3:12">
      <c r="C91" s="824" t="s">
        <v>237</v>
      </c>
      <c r="D91" s="783">
        <v>51263.59</v>
      </c>
      <c r="E91"/>
      <c r="I91" s="783"/>
      <c r="J91" s="1088" t="s">
        <v>238</v>
      </c>
      <c r="K91" s="783">
        <v>13684.13</v>
      </c>
      <c r="L91"/>
    </row>
    <row r="92" spans="3:12">
      <c r="C92" s="824" t="s">
        <v>239</v>
      </c>
      <c r="D92" s="783">
        <v>100000</v>
      </c>
      <c r="E92"/>
      <c r="I92" s="783"/>
      <c r="J92" s="1088" t="s">
        <v>240</v>
      </c>
      <c r="K92" s="783">
        <v>37579.46</v>
      </c>
      <c r="L92"/>
    </row>
    <row r="93" spans="3:12">
      <c r="C93" s="824" t="s">
        <v>241</v>
      </c>
      <c r="D93" s="783">
        <v>100686.16</v>
      </c>
      <c r="E93"/>
      <c r="I93" s="783"/>
      <c r="J93" s="824" t="s">
        <v>239</v>
      </c>
      <c r="K93" s="783">
        <v>100000</v>
      </c>
      <c r="L93"/>
    </row>
    <row r="94" spans="3:12">
      <c r="C94" s="824" t="s">
        <v>242</v>
      </c>
      <c r="D94" s="783">
        <v>325149.63</v>
      </c>
      <c r="E94"/>
      <c r="I94" s="783"/>
      <c r="J94" s="1088" t="s">
        <v>243</v>
      </c>
      <c r="K94" s="783">
        <v>100000</v>
      </c>
      <c r="L94"/>
    </row>
    <row r="95" spans="3:12">
      <c r="C95" s="824" t="s">
        <v>244</v>
      </c>
      <c r="D95" s="783">
        <v>36815.72</v>
      </c>
      <c r="E95"/>
      <c r="I95" s="783"/>
      <c r="J95" s="824" t="s">
        <v>241</v>
      </c>
      <c r="K95" s="783">
        <v>100686.16</v>
      </c>
      <c r="L95"/>
    </row>
    <row r="96" spans="3:12">
      <c r="C96" s="824" t="s">
        <v>245</v>
      </c>
      <c r="D96" s="783">
        <v>41200</v>
      </c>
      <c r="E96"/>
      <c r="I96" s="783"/>
      <c r="J96" s="1088" t="s">
        <v>246</v>
      </c>
      <c r="K96" s="783">
        <v>100686.16</v>
      </c>
      <c r="L96"/>
    </row>
    <row r="97" spans="3:12">
      <c r="C97" s="824" t="s">
        <v>247</v>
      </c>
      <c r="D97" s="783">
        <v>255912.84</v>
      </c>
      <c r="E97"/>
      <c r="I97" s="783"/>
      <c r="J97" s="824" t="s">
        <v>242</v>
      </c>
      <c r="K97" s="783">
        <v>325149.63</v>
      </c>
      <c r="L97"/>
    </row>
    <row r="98" spans="3:12">
      <c r="C98" s="824" t="s">
        <v>248</v>
      </c>
      <c r="D98" s="783">
        <v>170177.17</v>
      </c>
      <c r="E98"/>
      <c r="I98" s="783"/>
      <c r="J98" s="1088" t="s">
        <v>249</v>
      </c>
      <c r="K98" s="783">
        <v>33600</v>
      </c>
      <c r="L98"/>
    </row>
    <row r="99" spans="3:12">
      <c r="C99" s="823" t="s">
        <v>250</v>
      </c>
      <c r="D99" s="783">
        <v>-2848402.81</v>
      </c>
      <c r="E99"/>
      <c r="I99" s="783"/>
      <c r="J99" s="1088" t="s">
        <v>251</v>
      </c>
      <c r="K99" s="783">
        <v>265960.90000000002</v>
      </c>
      <c r="L99"/>
    </row>
    <row r="100" spans="3:12">
      <c r="C100" s="824" t="s">
        <v>252</v>
      </c>
      <c r="D100" s="783">
        <v>-698779.4</v>
      </c>
      <c r="E100"/>
      <c r="I100" s="783"/>
      <c r="J100" s="1088" t="s">
        <v>253</v>
      </c>
      <c r="K100" s="783">
        <v>40588.729999999996</v>
      </c>
      <c r="L100"/>
    </row>
    <row r="101" spans="3:12">
      <c r="C101" s="824" t="s">
        <v>254</v>
      </c>
      <c r="D101" s="783">
        <v>-450000</v>
      </c>
      <c r="E101"/>
      <c r="I101" s="783"/>
      <c r="J101" s="1088" t="s">
        <v>255</v>
      </c>
      <c r="K101" s="783">
        <v>-15000</v>
      </c>
      <c r="L101"/>
    </row>
    <row r="102" spans="3:12">
      <c r="C102" s="824" t="s">
        <v>256</v>
      </c>
      <c r="D102" s="783">
        <v>-1656149.6600000001</v>
      </c>
      <c r="E102"/>
      <c r="I102" s="783"/>
      <c r="J102" s="824" t="s">
        <v>244</v>
      </c>
      <c r="K102" s="783">
        <v>36815.72</v>
      </c>
      <c r="L102"/>
    </row>
    <row r="103" spans="3:12">
      <c r="C103" s="824" t="s">
        <v>257</v>
      </c>
      <c r="D103" s="783">
        <v>-1473.75</v>
      </c>
      <c r="E103"/>
      <c r="I103" s="783"/>
      <c r="J103" s="1088" t="s">
        <v>258</v>
      </c>
      <c r="K103" s="783">
        <v>36815.72</v>
      </c>
      <c r="L103"/>
    </row>
    <row r="104" spans="3:12">
      <c r="C104" s="824" t="s">
        <v>259</v>
      </c>
      <c r="D104" s="783">
        <v>-42000</v>
      </c>
      <c r="E104"/>
      <c r="I104" s="783"/>
      <c r="J104" s="824" t="s">
        <v>245</v>
      </c>
      <c r="K104" s="783">
        <v>41200</v>
      </c>
      <c r="L104"/>
    </row>
    <row r="105" spans="3:12">
      <c r="C105" s="823" t="s">
        <v>260</v>
      </c>
      <c r="D105" s="783">
        <v>-271376538.67000002</v>
      </c>
      <c r="E105"/>
      <c r="I105" s="783"/>
      <c r="J105" s="1088" t="s">
        <v>261</v>
      </c>
      <c r="K105" s="783">
        <v>41200</v>
      </c>
      <c r="L105"/>
    </row>
    <row r="106" spans="3:12">
      <c r="C106" s="824" t="s">
        <v>262</v>
      </c>
      <c r="D106" s="783">
        <v>-271376538.67000002</v>
      </c>
      <c r="E106"/>
      <c r="I106" s="783"/>
      <c r="J106" s="824" t="s">
        <v>247</v>
      </c>
      <c r="K106" s="783">
        <v>255912.84</v>
      </c>
      <c r="L106"/>
    </row>
    <row r="107" spans="3:12">
      <c r="C107" s="648" t="s">
        <v>263</v>
      </c>
      <c r="D107" s="783"/>
      <c r="E107"/>
      <c r="I107" s="783"/>
      <c r="J107" s="1088" t="s">
        <v>264</v>
      </c>
      <c r="K107" s="783">
        <v>112275.29000000001</v>
      </c>
      <c r="L107"/>
    </row>
    <row r="108" spans="3:12">
      <c r="C108" s="823" t="s">
        <v>263</v>
      </c>
      <c r="D108" s="783"/>
      <c r="E108"/>
      <c r="I108" s="783"/>
      <c r="J108" s="1088" t="s">
        <v>265</v>
      </c>
      <c r="K108" s="783">
        <v>76121.429999999993</v>
      </c>
      <c r="L108"/>
    </row>
    <row r="109" spans="3:12">
      <c r="C109" s="824" t="s">
        <v>266</v>
      </c>
      <c r="D109" s="783"/>
      <c r="E109"/>
      <c r="I109" s="783"/>
      <c r="J109" s="1088" t="s">
        <v>267</v>
      </c>
      <c r="K109" s="783">
        <v>0</v>
      </c>
      <c r="L109"/>
    </row>
    <row r="110" spans="3:12">
      <c r="C110" s="824" t="s">
        <v>263</v>
      </c>
      <c r="D110" s="783"/>
      <c r="E110"/>
      <c r="I110" s="783"/>
      <c r="J110" s="1088" t="s">
        <v>268</v>
      </c>
      <c r="K110" s="783">
        <v>19976.66</v>
      </c>
      <c r="L110"/>
    </row>
    <row r="111" spans="3:12">
      <c r="C111" s="648" t="s">
        <v>269</v>
      </c>
      <c r="D111" s="783">
        <v>-4.999995231628418E-2</v>
      </c>
      <c r="E111"/>
      <c r="I111" s="783"/>
      <c r="J111" s="1088" t="s">
        <v>270</v>
      </c>
      <c r="K111" s="783">
        <v>6785.52</v>
      </c>
      <c r="L111"/>
    </row>
    <row r="112" spans="3:12">
      <c r="D112"/>
      <c r="E112"/>
      <c r="J112" s="1088" t="s">
        <v>271</v>
      </c>
      <c r="K112" s="783">
        <v>15961.91</v>
      </c>
      <c r="L112"/>
    </row>
    <row r="113" spans="10:11" customFormat="1">
      <c r="J113" s="1088" t="s">
        <v>272</v>
      </c>
      <c r="K113" s="783">
        <v>24792.03</v>
      </c>
    </row>
    <row r="114" spans="10:11" customFormat="1">
      <c r="J114" s="824" t="s">
        <v>248</v>
      </c>
      <c r="K114" s="783">
        <v>170177.17</v>
      </c>
    </row>
    <row r="115" spans="10:11" customFormat="1">
      <c r="J115" s="1088" t="s">
        <v>273</v>
      </c>
      <c r="K115" s="783">
        <v>19827.89</v>
      </c>
    </row>
    <row r="116" spans="10:11" customFormat="1">
      <c r="J116" s="1088" t="s">
        <v>274</v>
      </c>
      <c r="K116" s="783">
        <v>80446.98</v>
      </c>
    </row>
    <row r="117" spans="10:11" customFormat="1">
      <c r="J117" s="1088" t="s">
        <v>275</v>
      </c>
      <c r="K117" s="783">
        <v>35073.64</v>
      </c>
    </row>
    <row r="118" spans="10:11" customFormat="1">
      <c r="J118" s="1088" t="s">
        <v>276</v>
      </c>
      <c r="K118" s="783">
        <v>34828.660000000003</v>
      </c>
    </row>
    <row r="119" spans="10:11" customFormat="1">
      <c r="J119" s="823" t="s">
        <v>250</v>
      </c>
      <c r="K119" s="783">
        <v>-2848402.81</v>
      </c>
    </row>
    <row r="120" spans="10:11" customFormat="1">
      <c r="J120" s="824" t="s">
        <v>252</v>
      </c>
      <c r="K120" s="783">
        <v>-698779.4</v>
      </c>
    </row>
    <row r="121" spans="10:11" customFormat="1">
      <c r="J121" s="1088" t="s">
        <v>277</v>
      </c>
      <c r="K121" s="783">
        <v>-687386.15</v>
      </c>
    </row>
    <row r="122" spans="10:11" customFormat="1">
      <c r="J122" s="1088" t="s">
        <v>278</v>
      </c>
      <c r="K122" s="783">
        <v>-11393.25</v>
      </c>
    </row>
    <row r="123" spans="10:11" customFormat="1">
      <c r="J123" s="824" t="s">
        <v>254</v>
      </c>
      <c r="K123" s="783">
        <v>-450000</v>
      </c>
    </row>
    <row r="124" spans="10:11" customFormat="1">
      <c r="J124" s="1088" t="s">
        <v>279</v>
      </c>
      <c r="K124" s="783">
        <v>-450000</v>
      </c>
    </row>
    <row r="125" spans="10:11" customFormat="1">
      <c r="J125" s="824" t="s">
        <v>256</v>
      </c>
      <c r="K125" s="783">
        <v>-1656149.6600000001</v>
      </c>
    </row>
    <row r="126" spans="10:11" customFormat="1">
      <c r="J126" s="1088" t="s">
        <v>280</v>
      </c>
      <c r="K126" s="783">
        <v>0</v>
      </c>
    </row>
    <row r="127" spans="10:11" customFormat="1">
      <c r="J127" s="1088" t="s">
        <v>281</v>
      </c>
      <c r="K127" s="783">
        <v>0</v>
      </c>
    </row>
    <row r="128" spans="10:11" customFormat="1">
      <c r="J128" s="1088" t="s">
        <v>282</v>
      </c>
      <c r="K128" s="783">
        <v>0</v>
      </c>
    </row>
    <row r="129" spans="4:12">
      <c r="D129"/>
      <c r="E129"/>
      <c r="J129" s="1088" t="s">
        <v>283</v>
      </c>
      <c r="K129" s="783">
        <v>-1656149.6600000001</v>
      </c>
      <c r="L129"/>
    </row>
    <row r="130" spans="4:12">
      <c r="D130"/>
      <c r="E130"/>
      <c r="J130" s="824" t="s">
        <v>257</v>
      </c>
      <c r="K130" s="783">
        <v>-1473.75</v>
      </c>
      <c r="L130"/>
    </row>
    <row r="131" spans="4:12">
      <c r="D131"/>
      <c r="E131"/>
      <c r="J131" s="1088" t="s">
        <v>284</v>
      </c>
      <c r="K131" s="783">
        <v>0</v>
      </c>
      <c r="L131"/>
    </row>
    <row r="132" spans="4:12">
      <c r="D132"/>
      <c r="E132"/>
      <c r="J132" s="1088" t="s">
        <v>285</v>
      </c>
      <c r="K132" s="783">
        <v>-1473.75</v>
      </c>
      <c r="L132"/>
    </row>
    <row r="133" spans="4:12">
      <c r="D133"/>
      <c r="E133"/>
      <c r="J133" s="824" t="s">
        <v>259</v>
      </c>
      <c r="K133" s="783">
        <v>-42000</v>
      </c>
      <c r="L133"/>
    </row>
    <row r="134" spans="4:12">
      <c r="D134"/>
      <c r="E134"/>
      <c r="J134" s="1088" t="s">
        <v>286</v>
      </c>
      <c r="K134" s="783">
        <v>-42000</v>
      </c>
      <c r="L134"/>
    </row>
    <row r="135" spans="4:12">
      <c r="D135"/>
      <c r="E135"/>
      <c r="J135" s="823" t="s">
        <v>260</v>
      </c>
      <c r="K135" s="783">
        <v>-271376538.67000002</v>
      </c>
      <c r="L135"/>
    </row>
    <row r="136" spans="4:12">
      <c r="D136"/>
      <c r="E136"/>
      <c r="J136" s="824" t="s">
        <v>262</v>
      </c>
      <c r="K136" s="783">
        <v>-271376538.67000002</v>
      </c>
      <c r="L136"/>
    </row>
    <row r="137" spans="4:12">
      <c r="D137"/>
      <c r="E137"/>
      <c r="J137" s="1088" t="s">
        <v>287</v>
      </c>
      <c r="K137" s="783">
        <v>661608.38</v>
      </c>
      <c r="L137"/>
    </row>
    <row r="138" spans="4:12">
      <c r="D138"/>
      <c r="E138"/>
      <c r="J138" s="1088" t="s">
        <v>288</v>
      </c>
      <c r="K138" s="783">
        <v>0</v>
      </c>
      <c r="L138"/>
    </row>
    <row r="139" spans="4:12">
      <c r="D139"/>
      <c r="E139"/>
      <c r="J139" s="1088" t="s">
        <v>289</v>
      </c>
      <c r="K139" s="783">
        <v>-2734749.83</v>
      </c>
      <c r="L139"/>
    </row>
    <row r="140" spans="4:12">
      <c r="D140"/>
      <c r="E140"/>
      <c r="J140" s="1088" t="s">
        <v>290</v>
      </c>
      <c r="K140" s="783">
        <v>0</v>
      </c>
      <c r="L140"/>
    </row>
    <row r="141" spans="4:12">
      <c r="D141"/>
      <c r="E141"/>
      <c r="J141" s="1088" t="s">
        <v>291</v>
      </c>
      <c r="K141" s="783">
        <v>-269303397.22000003</v>
      </c>
      <c r="L141"/>
    </row>
    <row r="142" spans="4:12">
      <c r="D142"/>
      <c r="E142"/>
      <c r="J142" s="648" t="s">
        <v>269</v>
      </c>
      <c r="K142" s="783">
        <v>-2309495.5099999607</v>
      </c>
      <c r="L142"/>
    </row>
    <row r="143" spans="4:12">
      <c r="D143"/>
      <c r="E143"/>
      <c r="K143" s="772"/>
      <c r="L143" s="772"/>
    </row>
    <row r="144" spans="4:12">
      <c r="D144"/>
      <c r="E144"/>
      <c r="K144" s="772"/>
      <c r="L144" s="772"/>
    </row>
    <row r="145" spans="4:12">
      <c r="D145"/>
      <c r="E145"/>
      <c r="K145" s="772"/>
      <c r="L145" s="772"/>
    </row>
    <row r="146" spans="4:12">
      <c r="D146"/>
      <c r="E146"/>
      <c r="K146" s="772"/>
      <c r="L146" s="772"/>
    </row>
    <row r="147" spans="4:12">
      <c r="D147"/>
      <c r="E147"/>
      <c r="K147" s="772"/>
      <c r="L147" s="772"/>
    </row>
    <row r="148" spans="4:12">
      <c r="D148"/>
      <c r="E148"/>
      <c r="K148" s="772"/>
      <c r="L148" s="772"/>
    </row>
    <row r="149" spans="4:12">
      <c r="D149"/>
      <c r="E149"/>
      <c r="K149" s="772"/>
      <c r="L149" s="772"/>
    </row>
    <row r="150" spans="4:12">
      <c r="D150"/>
      <c r="E150"/>
      <c r="K150" s="772"/>
      <c r="L150" s="772"/>
    </row>
    <row r="151" spans="4:12">
      <c r="D151"/>
      <c r="E151"/>
      <c r="K151" s="772"/>
      <c r="L151" s="772"/>
    </row>
    <row r="152" spans="4:12">
      <c r="D152"/>
      <c r="E152"/>
      <c r="K152" s="772"/>
      <c r="L152" s="772"/>
    </row>
    <row r="153" spans="4:12">
      <c r="D153"/>
      <c r="E153"/>
      <c r="K153" s="772"/>
      <c r="L153" s="772"/>
    </row>
    <row r="154" spans="4:12">
      <c r="D154"/>
      <c r="E154"/>
      <c r="K154" s="772"/>
      <c r="L154" s="772"/>
    </row>
    <row r="155" spans="4:12">
      <c r="D155"/>
      <c r="E155"/>
      <c r="K155" s="772"/>
      <c r="L155" s="772"/>
    </row>
    <row r="156" spans="4:12">
      <c r="D156"/>
      <c r="E156"/>
      <c r="K156" s="772"/>
      <c r="L156" s="772"/>
    </row>
    <row r="157" spans="4:12">
      <c r="D157"/>
      <c r="E157"/>
      <c r="K157" s="772"/>
      <c r="L157" s="772"/>
    </row>
    <row r="158" spans="4:12">
      <c r="D158"/>
      <c r="E158"/>
      <c r="K158" s="772"/>
      <c r="L158" s="772"/>
    </row>
    <row r="159" spans="4:12">
      <c r="D159"/>
      <c r="E159"/>
      <c r="K159" s="772"/>
      <c r="L159" s="772"/>
    </row>
    <row r="160" spans="4:12">
      <c r="D160"/>
      <c r="E160"/>
      <c r="K160" s="772"/>
      <c r="L160" s="772"/>
    </row>
    <row r="161" spans="4:12">
      <c r="D161"/>
      <c r="E161"/>
      <c r="K161" s="772"/>
      <c r="L161" s="772"/>
    </row>
    <row r="162" spans="4:12">
      <c r="D162"/>
      <c r="E162"/>
      <c r="K162" s="772"/>
      <c r="L162" s="772"/>
    </row>
    <row r="163" spans="4:12">
      <c r="D163"/>
      <c r="E163"/>
      <c r="K163" s="772"/>
      <c r="L163" s="772"/>
    </row>
    <row r="164" spans="4:12">
      <c r="D164"/>
      <c r="E164"/>
      <c r="K164" s="772"/>
      <c r="L164" s="772"/>
    </row>
    <row r="165" spans="4:12">
      <c r="D165"/>
      <c r="E165"/>
      <c r="K165" s="772"/>
      <c r="L165" s="772"/>
    </row>
    <row r="166" spans="4:12">
      <c r="D166"/>
      <c r="E166"/>
      <c r="K166" s="772"/>
      <c r="L166" s="772"/>
    </row>
    <row r="167" spans="4:12">
      <c r="D167"/>
      <c r="E167"/>
      <c r="K167" s="772"/>
      <c r="L167" s="772"/>
    </row>
    <row r="168" spans="4:12">
      <c r="D168"/>
      <c r="E168"/>
      <c r="K168" s="772"/>
      <c r="L168" s="772"/>
    </row>
    <row r="169" spans="4:12">
      <c r="D169"/>
      <c r="E169"/>
      <c r="K169" s="772"/>
      <c r="L169" s="772"/>
    </row>
    <row r="170" spans="4:12">
      <c r="D170"/>
      <c r="E170"/>
      <c r="K170" s="772"/>
      <c r="L170" s="772"/>
    </row>
    <row r="171" spans="4:12">
      <c r="D171"/>
      <c r="E171"/>
      <c r="K171" s="772"/>
      <c r="L171" s="772"/>
    </row>
    <row r="172" spans="4:12">
      <c r="D172"/>
      <c r="E172"/>
      <c r="K172" s="772"/>
      <c r="L172" s="772"/>
    </row>
    <row r="173" spans="4:12">
      <c r="D173"/>
      <c r="E173"/>
      <c r="K173" s="772"/>
      <c r="L173" s="772"/>
    </row>
    <row r="174" spans="4:12">
      <c r="D174"/>
      <c r="E174"/>
      <c r="K174" s="772"/>
      <c r="L174" s="772"/>
    </row>
    <row r="175" spans="4:12">
      <c r="D175"/>
      <c r="E175"/>
      <c r="K175" s="772"/>
      <c r="L175" s="772"/>
    </row>
    <row r="176" spans="4:12">
      <c r="D176"/>
      <c r="E176"/>
    </row>
    <row r="177" spans="4:5">
      <c r="D177"/>
      <c r="E177"/>
    </row>
    <row r="178" spans="4:5">
      <c r="D178"/>
      <c r="E178"/>
    </row>
    <row r="179" spans="4:5">
      <c r="D179"/>
      <c r="E179"/>
    </row>
    <row r="180" spans="4:5">
      <c r="D180"/>
      <c r="E180"/>
    </row>
    <row r="181" spans="4:5">
      <c r="D181"/>
      <c r="E181"/>
    </row>
    <row r="182" spans="4:5">
      <c r="D182"/>
      <c r="E182"/>
    </row>
    <row r="183" spans="4:5">
      <c r="D183"/>
      <c r="E183"/>
    </row>
    <row r="184" spans="4:5">
      <c r="D184"/>
      <c r="E184"/>
    </row>
    <row r="185" spans="4:5">
      <c r="D185"/>
      <c r="E185"/>
    </row>
    <row r="186" spans="4:5">
      <c r="D186"/>
      <c r="E186"/>
    </row>
    <row r="187" spans="4:5">
      <c r="D187"/>
      <c r="E187"/>
    </row>
    <row r="188" spans="4:5">
      <c r="D188"/>
      <c r="E188"/>
    </row>
    <row r="189" spans="4:5">
      <c r="D189"/>
      <c r="E189"/>
    </row>
    <row r="190" spans="4:5">
      <c r="D190"/>
      <c r="E190"/>
    </row>
    <row r="191" spans="4:5">
      <c r="D191"/>
      <c r="E191"/>
    </row>
    <row r="192" spans="4:5">
      <c r="D192"/>
      <c r="E192"/>
    </row>
    <row r="193" spans="4:5">
      <c r="D193"/>
      <c r="E193"/>
    </row>
    <row r="194" spans="4:5">
      <c r="D194"/>
      <c r="E194"/>
    </row>
    <row r="195" spans="4:5">
      <c r="D195"/>
      <c r="E195"/>
    </row>
    <row r="196" spans="4:5">
      <c r="D196"/>
      <c r="E196"/>
    </row>
    <row r="197" spans="4:5">
      <c r="D197"/>
      <c r="E197"/>
    </row>
    <row r="198" spans="4:5">
      <c r="D198"/>
      <c r="E198"/>
    </row>
    <row r="199" spans="4:5">
      <c r="D199"/>
      <c r="E199"/>
    </row>
    <row r="200" spans="4:5">
      <c r="D200"/>
      <c r="E200"/>
    </row>
    <row r="201" spans="4:5">
      <c r="D201"/>
      <c r="E201"/>
    </row>
    <row r="202" spans="4:5">
      <c r="D202"/>
      <c r="E202"/>
    </row>
    <row r="203" spans="4:5">
      <c r="D203"/>
      <c r="E203"/>
    </row>
    <row r="204" spans="4:5">
      <c r="D204"/>
      <c r="E204"/>
    </row>
    <row r="205" spans="4:5">
      <c r="D205"/>
      <c r="E205"/>
    </row>
    <row r="206" spans="4:5">
      <c r="D206"/>
      <c r="E206"/>
    </row>
    <row r="207" spans="4:5">
      <c r="D207"/>
      <c r="E207"/>
    </row>
    <row r="208" spans="4:5">
      <c r="D208"/>
      <c r="E208"/>
    </row>
    <row r="209" spans="4:5">
      <c r="D209"/>
      <c r="E209"/>
    </row>
    <row r="210" spans="4:5">
      <c r="D210"/>
      <c r="E210"/>
    </row>
    <row r="211" spans="4:5">
      <c r="D211"/>
      <c r="E211"/>
    </row>
    <row r="212" spans="4:5">
      <c r="D212"/>
      <c r="E212"/>
    </row>
    <row r="213" spans="4:5">
      <c r="D213"/>
      <c r="E213"/>
    </row>
    <row r="214" spans="4:5">
      <c r="D214"/>
      <c r="E214"/>
    </row>
    <row r="215" spans="4:5">
      <c r="D215"/>
      <c r="E215"/>
    </row>
    <row r="216" spans="4:5">
      <c r="D216"/>
      <c r="E216"/>
    </row>
    <row r="217" spans="4:5">
      <c r="D217"/>
      <c r="E217"/>
    </row>
    <row r="218" spans="4:5">
      <c r="D218"/>
      <c r="E218"/>
    </row>
    <row r="219" spans="4:5">
      <c r="D219"/>
      <c r="E219"/>
    </row>
    <row r="220" spans="4:5">
      <c r="D220"/>
      <c r="E220"/>
    </row>
    <row r="221" spans="4:5">
      <c r="D221"/>
      <c r="E221"/>
    </row>
    <row r="222" spans="4:5">
      <c r="D222"/>
      <c r="E222"/>
    </row>
    <row r="223" spans="4:5">
      <c r="D223"/>
      <c r="E223"/>
    </row>
    <row r="224" spans="4:5">
      <c r="D224"/>
      <c r="E224"/>
    </row>
    <row r="225" spans="4:5">
      <c r="D225"/>
      <c r="E225"/>
    </row>
    <row r="226" spans="4:5">
      <c r="D226"/>
      <c r="E226"/>
    </row>
    <row r="227" spans="4:5">
      <c r="D227"/>
      <c r="E227"/>
    </row>
    <row r="228" spans="4:5">
      <c r="D228"/>
      <c r="E228"/>
    </row>
    <row r="229" spans="4:5">
      <c r="D229"/>
      <c r="E229"/>
    </row>
    <row r="230" spans="4:5">
      <c r="D230"/>
      <c r="E230"/>
    </row>
    <row r="231" spans="4:5">
      <c r="D231"/>
      <c r="E231"/>
    </row>
    <row r="232" spans="4:5">
      <c r="D232"/>
      <c r="E232"/>
    </row>
    <row r="233" spans="4:5">
      <c r="D233"/>
      <c r="E233"/>
    </row>
    <row r="234" spans="4:5">
      <c r="D234"/>
      <c r="E234"/>
    </row>
    <row r="235" spans="4:5">
      <c r="D235"/>
      <c r="E235"/>
    </row>
    <row r="236" spans="4:5">
      <c r="D236"/>
      <c r="E236"/>
    </row>
    <row r="237" spans="4:5">
      <c r="D237"/>
      <c r="E237"/>
    </row>
    <row r="238" spans="4:5">
      <c r="D238"/>
      <c r="E238"/>
    </row>
    <row r="239" spans="4:5">
      <c r="D239"/>
      <c r="E239"/>
    </row>
    <row r="240" spans="4:5">
      <c r="D240"/>
      <c r="E240"/>
    </row>
    <row r="241" spans="4:5">
      <c r="D241"/>
      <c r="E241"/>
    </row>
    <row r="242" spans="4:5">
      <c r="D242"/>
      <c r="E242"/>
    </row>
    <row r="243" spans="4:5">
      <c r="D243"/>
      <c r="E243"/>
    </row>
    <row r="244" spans="4:5">
      <c r="D244"/>
      <c r="E244"/>
    </row>
    <row r="245" spans="4:5">
      <c r="D245"/>
      <c r="E245"/>
    </row>
    <row r="246" spans="4:5">
      <c r="D246"/>
      <c r="E246"/>
    </row>
    <row r="247" spans="4:5">
      <c r="D247"/>
      <c r="E247"/>
    </row>
    <row r="248" spans="4:5">
      <c r="D248"/>
      <c r="E248"/>
    </row>
    <row r="249" spans="4:5">
      <c r="D249"/>
      <c r="E249"/>
    </row>
    <row r="250" spans="4:5">
      <c r="D250"/>
      <c r="E250"/>
    </row>
    <row r="251" spans="4:5">
      <c r="D251"/>
      <c r="E251"/>
    </row>
    <row r="252" spans="4:5">
      <c r="D252"/>
      <c r="E252"/>
    </row>
    <row r="253" spans="4:5">
      <c r="D253"/>
      <c r="E253"/>
    </row>
    <row r="254" spans="4:5">
      <c r="D254"/>
      <c r="E254"/>
    </row>
    <row r="255" spans="4:5">
      <c r="D255"/>
      <c r="E255"/>
    </row>
    <row r="256" spans="4:5">
      <c r="D256"/>
      <c r="E256"/>
    </row>
    <row r="257" spans="4:5">
      <c r="D257"/>
      <c r="E257"/>
    </row>
    <row r="258" spans="4:5">
      <c r="D258"/>
      <c r="E258"/>
    </row>
    <row r="259" spans="4:5">
      <c r="D259"/>
      <c r="E259"/>
    </row>
    <row r="260" spans="4:5">
      <c r="D260"/>
      <c r="E260"/>
    </row>
    <row r="261" spans="4:5">
      <c r="D261"/>
      <c r="E261"/>
    </row>
    <row r="262" spans="4:5">
      <c r="D262"/>
      <c r="E262"/>
    </row>
    <row r="263" spans="4:5">
      <c r="D263"/>
      <c r="E263"/>
    </row>
    <row r="264" spans="4:5">
      <c r="D264"/>
      <c r="E264"/>
    </row>
    <row r="265" spans="4:5">
      <c r="D265"/>
      <c r="E265"/>
    </row>
    <row r="266" spans="4:5">
      <c r="D266"/>
      <c r="E266"/>
    </row>
    <row r="267" spans="4:5">
      <c r="D267"/>
      <c r="E267"/>
    </row>
    <row r="268" spans="4:5">
      <c r="D268"/>
      <c r="E268"/>
    </row>
    <row r="269" spans="4:5">
      <c r="D269"/>
      <c r="E269"/>
    </row>
    <row r="270" spans="4:5">
      <c r="D270"/>
      <c r="E270"/>
    </row>
    <row r="271" spans="4:5">
      <c r="D271"/>
      <c r="E271"/>
    </row>
    <row r="272" spans="4:5">
      <c r="D272"/>
      <c r="E272"/>
    </row>
    <row r="273" spans="4:5">
      <c r="D273"/>
      <c r="E273"/>
    </row>
    <row r="274" spans="4:5">
      <c r="D274"/>
      <c r="E274"/>
    </row>
    <row r="275" spans="4:5">
      <c r="D275"/>
      <c r="E275"/>
    </row>
    <row r="276" spans="4:5">
      <c r="D276"/>
      <c r="E276"/>
    </row>
    <row r="277" spans="4:5">
      <c r="D277"/>
      <c r="E277"/>
    </row>
    <row r="278" spans="4:5">
      <c r="D278"/>
      <c r="E278"/>
    </row>
    <row r="279" spans="4:5">
      <c r="D279"/>
      <c r="E279"/>
    </row>
    <row r="280" spans="4:5">
      <c r="D280"/>
      <c r="E280"/>
    </row>
    <row r="281" spans="4:5">
      <c r="D281"/>
      <c r="E281"/>
    </row>
    <row r="282" spans="4:5">
      <c r="D282"/>
      <c r="E282"/>
    </row>
    <row r="283" spans="4:5">
      <c r="D283"/>
      <c r="E283"/>
    </row>
    <row r="284" spans="4:5">
      <c r="D284"/>
      <c r="E284"/>
    </row>
    <row r="285" spans="4:5">
      <c r="D285"/>
      <c r="E285"/>
    </row>
    <row r="286" spans="4:5">
      <c r="D286"/>
      <c r="E286"/>
    </row>
    <row r="287" spans="4:5">
      <c r="D287"/>
      <c r="E287"/>
    </row>
    <row r="288" spans="4:5">
      <c r="D288"/>
      <c r="E288"/>
    </row>
    <row r="289" spans="4:5">
      <c r="D289"/>
      <c r="E289"/>
    </row>
    <row r="290" spans="4:5">
      <c r="D290"/>
      <c r="E290"/>
    </row>
    <row r="291" spans="4:5">
      <c r="D291"/>
      <c r="E291"/>
    </row>
    <row r="292" spans="4:5">
      <c r="D292"/>
      <c r="E292"/>
    </row>
    <row r="293" spans="4:5">
      <c r="D293"/>
      <c r="E293"/>
    </row>
    <row r="294" spans="4:5">
      <c r="D294"/>
      <c r="E294"/>
    </row>
    <row r="295" spans="4:5">
      <c r="D295"/>
      <c r="E295"/>
    </row>
    <row r="296" spans="4:5">
      <c r="D296"/>
      <c r="E296"/>
    </row>
    <row r="297" spans="4:5">
      <c r="D297"/>
      <c r="E297"/>
    </row>
    <row r="298" spans="4:5">
      <c r="D298"/>
      <c r="E298"/>
    </row>
    <row r="299" spans="4:5">
      <c r="D299"/>
      <c r="E299"/>
    </row>
    <row r="300" spans="4:5">
      <c r="D300"/>
      <c r="E300"/>
    </row>
    <row r="301" spans="4:5">
      <c r="D301"/>
      <c r="E301"/>
    </row>
    <row r="302" spans="4:5">
      <c r="D302"/>
      <c r="E302"/>
    </row>
    <row r="303" spans="4:5">
      <c r="D303"/>
      <c r="E303"/>
    </row>
    <row r="304" spans="4:5">
      <c r="D304"/>
      <c r="E304"/>
    </row>
    <row r="305" spans="4:5">
      <c r="D305"/>
      <c r="E305"/>
    </row>
    <row r="306" spans="4:5">
      <c r="D306"/>
      <c r="E306"/>
    </row>
    <row r="307" spans="4:5">
      <c r="D307"/>
      <c r="E307"/>
    </row>
    <row r="308" spans="4:5">
      <c r="D308"/>
      <c r="E308"/>
    </row>
    <row r="309" spans="4:5">
      <c r="D309"/>
      <c r="E309"/>
    </row>
    <row r="310" spans="4:5">
      <c r="D310"/>
      <c r="E310"/>
    </row>
    <row r="311" spans="4:5">
      <c r="D311"/>
      <c r="E311"/>
    </row>
    <row r="312" spans="4:5">
      <c r="D312"/>
      <c r="E312"/>
    </row>
    <row r="313" spans="4:5">
      <c r="D313"/>
      <c r="E313"/>
    </row>
    <row r="314" spans="4:5">
      <c r="D314"/>
      <c r="E314"/>
    </row>
    <row r="315" spans="4:5">
      <c r="D315"/>
      <c r="E315"/>
    </row>
    <row r="316" spans="4:5">
      <c r="D316"/>
      <c r="E316"/>
    </row>
    <row r="317" spans="4:5">
      <c r="D317"/>
      <c r="E317"/>
    </row>
    <row r="318" spans="4:5">
      <c r="D318"/>
      <c r="E318"/>
    </row>
    <row r="319" spans="4:5">
      <c r="D319"/>
      <c r="E319"/>
    </row>
    <row r="320" spans="4:5">
      <c r="D320"/>
      <c r="E320"/>
    </row>
    <row r="321" spans="4:5">
      <c r="D321"/>
      <c r="E321"/>
    </row>
    <row r="322" spans="4:5">
      <c r="D322"/>
      <c r="E322"/>
    </row>
    <row r="323" spans="4:5">
      <c r="D323"/>
      <c r="E323"/>
    </row>
    <row r="324" spans="4:5">
      <c r="D324"/>
      <c r="E324"/>
    </row>
    <row r="325" spans="4:5">
      <c r="D325"/>
      <c r="E325"/>
    </row>
    <row r="326" spans="4:5">
      <c r="D326"/>
      <c r="E326"/>
    </row>
    <row r="327" spans="4:5">
      <c r="D327"/>
      <c r="E327"/>
    </row>
    <row r="328" spans="4:5">
      <c r="D328"/>
      <c r="E328"/>
    </row>
    <row r="329" spans="4:5">
      <c r="D329"/>
      <c r="E329"/>
    </row>
    <row r="330" spans="4:5">
      <c r="D330"/>
      <c r="E330"/>
    </row>
    <row r="331" spans="4:5">
      <c r="D331"/>
      <c r="E331"/>
    </row>
    <row r="332" spans="4:5">
      <c r="D332"/>
      <c r="E332"/>
    </row>
    <row r="333" spans="4:5">
      <c r="D333"/>
      <c r="E333"/>
    </row>
    <row r="334" spans="4:5">
      <c r="D334"/>
      <c r="E334"/>
    </row>
    <row r="335" spans="4:5">
      <c r="D335"/>
      <c r="E335"/>
    </row>
    <row r="336" spans="4:5">
      <c r="D336"/>
      <c r="E336"/>
    </row>
    <row r="337" spans="4:5">
      <c r="D337"/>
      <c r="E337"/>
    </row>
    <row r="338" spans="4:5">
      <c r="D338"/>
      <c r="E338"/>
    </row>
    <row r="339" spans="4:5">
      <c r="D339"/>
      <c r="E339"/>
    </row>
    <row r="340" spans="4:5">
      <c r="D340"/>
      <c r="E340"/>
    </row>
    <row r="341" spans="4:5">
      <c r="D341"/>
      <c r="E341"/>
    </row>
    <row r="342" spans="4:5">
      <c r="D342"/>
      <c r="E342"/>
    </row>
    <row r="343" spans="4:5">
      <c r="D343"/>
      <c r="E343"/>
    </row>
    <row r="344" spans="4:5">
      <c r="D344"/>
      <c r="E344"/>
    </row>
    <row r="345" spans="4:5">
      <c r="D345"/>
      <c r="E345"/>
    </row>
    <row r="346" spans="4:5">
      <c r="D346"/>
      <c r="E346"/>
    </row>
    <row r="347" spans="4:5">
      <c r="D347"/>
      <c r="E347"/>
    </row>
    <row r="348" spans="4:5">
      <c r="D348"/>
      <c r="E348"/>
    </row>
    <row r="349" spans="4:5">
      <c r="D349"/>
      <c r="E349"/>
    </row>
    <row r="350" spans="4:5">
      <c r="D350"/>
      <c r="E350"/>
    </row>
    <row r="351" spans="4:5">
      <c r="D351"/>
      <c r="E351"/>
    </row>
    <row r="352" spans="4:5">
      <c r="D352"/>
      <c r="E352"/>
    </row>
    <row r="353" spans="4:5">
      <c r="D353"/>
      <c r="E353"/>
    </row>
    <row r="354" spans="4:5">
      <c r="D354"/>
      <c r="E354"/>
    </row>
    <row r="355" spans="4:5">
      <c r="D355"/>
      <c r="E355"/>
    </row>
    <row r="356" spans="4:5">
      <c r="D356"/>
      <c r="E356"/>
    </row>
    <row r="357" spans="4:5">
      <c r="D357"/>
      <c r="E357"/>
    </row>
    <row r="358" spans="4:5">
      <c r="D358"/>
      <c r="E358"/>
    </row>
    <row r="359" spans="4:5">
      <c r="D359"/>
      <c r="E359"/>
    </row>
    <row r="360" spans="4:5">
      <c r="D360"/>
      <c r="E360"/>
    </row>
    <row r="361" spans="4:5">
      <c r="D361"/>
      <c r="E361"/>
    </row>
    <row r="362" spans="4:5">
      <c r="D362"/>
      <c r="E362"/>
    </row>
    <row r="363" spans="4:5">
      <c r="D363"/>
      <c r="E363"/>
    </row>
    <row r="364" spans="4:5">
      <c r="D364"/>
      <c r="E364"/>
    </row>
    <row r="365" spans="4:5">
      <c r="D365"/>
      <c r="E365"/>
    </row>
    <row r="366" spans="4:5">
      <c r="D366"/>
      <c r="E366"/>
    </row>
    <row r="367" spans="4:5">
      <c r="D367"/>
      <c r="E367"/>
    </row>
    <row r="368" spans="4:5">
      <c r="D368"/>
      <c r="E368"/>
    </row>
    <row r="369" spans="4:5">
      <c r="D369"/>
      <c r="E369"/>
    </row>
    <row r="370" spans="4:5">
      <c r="D370"/>
      <c r="E370"/>
    </row>
    <row r="371" spans="4:5">
      <c r="D371"/>
      <c r="E371"/>
    </row>
    <row r="372" spans="4:5">
      <c r="D372"/>
      <c r="E372"/>
    </row>
    <row r="373" spans="4:5">
      <c r="D373"/>
      <c r="E373"/>
    </row>
    <row r="374" spans="4:5">
      <c r="D374"/>
      <c r="E374"/>
    </row>
    <row r="375" spans="4:5">
      <c r="D375"/>
      <c r="E375"/>
    </row>
    <row r="376" spans="4:5">
      <c r="D376"/>
      <c r="E376"/>
    </row>
    <row r="377" spans="4:5">
      <c r="D377"/>
      <c r="E377"/>
    </row>
    <row r="378" spans="4:5">
      <c r="D378"/>
      <c r="E378"/>
    </row>
    <row r="379" spans="4:5">
      <c r="D379"/>
      <c r="E379"/>
    </row>
    <row r="380" spans="4:5">
      <c r="D380"/>
      <c r="E380"/>
    </row>
    <row r="381" spans="4:5">
      <c r="D381"/>
      <c r="E381"/>
    </row>
    <row r="382" spans="4:5">
      <c r="D382"/>
      <c r="E382"/>
    </row>
    <row r="383" spans="4:5">
      <c r="D383"/>
      <c r="E383"/>
    </row>
    <row r="384" spans="4:5">
      <c r="D384"/>
      <c r="E384"/>
    </row>
    <row r="385" spans="4:5">
      <c r="D385"/>
      <c r="E385"/>
    </row>
    <row r="386" spans="4:5">
      <c r="D386"/>
      <c r="E386"/>
    </row>
    <row r="387" spans="4:5">
      <c r="D387"/>
      <c r="E387"/>
    </row>
    <row r="388" spans="4:5">
      <c r="D388"/>
      <c r="E388"/>
    </row>
    <row r="389" spans="4:5">
      <c r="D389"/>
      <c r="E389"/>
    </row>
    <row r="390" spans="4:5">
      <c r="D390"/>
      <c r="E390"/>
    </row>
    <row r="391" spans="4:5">
      <c r="D391"/>
      <c r="E391"/>
    </row>
    <row r="392" spans="4:5">
      <c r="D392"/>
      <c r="E392"/>
    </row>
    <row r="393" spans="4:5">
      <c r="D393"/>
      <c r="E393"/>
    </row>
    <row r="394" spans="4:5">
      <c r="D394"/>
      <c r="E394"/>
    </row>
    <row r="395" spans="4:5">
      <c r="D395"/>
      <c r="E395"/>
    </row>
    <row r="396" spans="4:5">
      <c r="D396"/>
      <c r="E396"/>
    </row>
    <row r="397" spans="4:5">
      <c r="D397"/>
      <c r="E397"/>
    </row>
    <row r="398" spans="4:5">
      <c r="D398"/>
      <c r="E398"/>
    </row>
    <row r="399" spans="4:5">
      <c r="D399"/>
      <c r="E399"/>
    </row>
    <row r="400" spans="4:5">
      <c r="D400"/>
      <c r="E400"/>
    </row>
    <row r="401" spans="4:5">
      <c r="D401"/>
      <c r="E401"/>
    </row>
    <row r="402" spans="4:5">
      <c r="D402"/>
      <c r="E402"/>
    </row>
    <row r="403" spans="4:5">
      <c r="D403"/>
      <c r="E403"/>
    </row>
    <row r="404" spans="4:5">
      <c r="D404"/>
      <c r="E404"/>
    </row>
    <row r="405" spans="4:5">
      <c r="D405"/>
      <c r="E405"/>
    </row>
    <row r="406" spans="4:5">
      <c r="D406"/>
      <c r="E406"/>
    </row>
    <row r="407" spans="4:5">
      <c r="D407"/>
      <c r="E407"/>
    </row>
    <row r="408" spans="4:5">
      <c r="D408"/>
      <c r="E408"/>
    </row>
    <row r="409" spans="4:5">
      <c r="D409"/>
      <c r="E409"/>
    </row>
    <row r="410" spans="4:5">
      <c r="D410"/>
      <c r="E410"/>
    </row>
    <row r="411" spans="4:5">
      <c r="D411"/>
      <c r="E411"/>
    </row>
    <row r="412" spans="4:5">
      <c r="D412"/>
      <c r="E412"/>
    </row>
    <row r="413" spans="4:5">
      <c r="D413"/>
      <c r="E413"/>
    </row>
    <row r="414" spans="4:5">
      <c r="D414"/>
      <c r="E414"/>
    </row>
    <row r="415" spans="4:5">
      <c r="D415"/>
      <c r="E415"/>
    </row>
    <row r="416" spans="4:5">
      <c r="D416"/>
      <c r="E416"/>
    </row>
    <row r="417" spans="4:5">
      <c r="D417"/>
      <c r="E417"/>
    </row>
    <row r="418" spans="4:5">
      <c r="D418"/>
      <c r="E418"/>
    </row>
    <row r="419" spans="4:5">
      <c r="D419"/>
      <c r="E419"/>
    </row>
    <row r="420" spans="4:5">
      <c r="D420"/>
      <c r="E420"/>
    </row>
    <row r="421" spans="4:5">
      <c r="D421"/>
      <c r="E421"/>
    </row>
    <row r="422" spans="4:5">
      <c r="D422"/>
      <c r="E422"/>
    </row>
    <row r="423" spans="4:5">
      <c r="D423"/>
      <c r="E423"/>
    </row>
    <row r="424" spans="4:5">
      <c r="D424"/>
      <c r="E424"/>
    </row>
    <row r="425" spans="4:5">
      <c r="D425"/>
      <c r="E425"/>
    </row>
    <row r="426" spans="4:5">
      <c r="D426"/>
      <c r="E426"/>
    </row>
    <row r="427" spans="4:5">
      <c r="D427"/>
      <c r="E427"/>
    </row>
    <row r="428" spans="4:5">
      <c r="D428"/>
      <c r="E428"/>
    </row>
    <row r="429" spans="4:5">
      <c r="D429"/>
      <c r="E429"/>
    </row>
    <row r="430" spans="4:5">
      <c r="D430"/>
      <c r="E430"/>
    </row>
    <row r="431" spans="4:5">
      <c r="D431"/>
      <c r="E431"/>
    </row>
    <row r="432" spans="4:5">
      <c r="D432"/>
      <c r="E432"/>
    </row>
    <row r="433" spans="4:5">
      <c r="D433"/>
      <c r="E433"/>
    </row>
    <row r="434" spans="4:5">
      <c r="D434"/>
      <c r="E434"/>
    </row>
    <row r="435" spans="4:5">
      <c r="D435"/>
      <c r="E435"/>
    </row>
    <row r="436" spans="4:5">
      <c r="D436"/>
      <c r="E436"/>
    </row>
    <row r="437" spans="4:5">
      <c r="D437"/>
      <c r="E437"/>
    </row>
    <row r="438" spans="4:5">
      <c r="D438"/>
      <c r="E438"/>
    </row>
    <row r="439" spans="4:5">
      <c r="D439"/>
      <c r="E439"/>
    </row>
    <row r="440" spans="4:5">
      <c r="D440"/>
      <c r="E440"/>
    </row>
    <row r="441" spans="4:5">
      <c r="D441"/>
      <c r="E441"/>
    </row>
    <row r="442" spans="4:5">
      <c r="D442"/>
      <c r="E442"/>
    </row>
    <row r="443" spans="4:5">
      <c r="D443"/>
      <c r="E443"/>
    </row>
    <row r="444" spans="4:5">
      <c r="D444"/>
      <c r="E444"/>
    </row>
    <row r="445" spans="4:5">
      <c r="D445"/>
      <c r="E445"/>
    </row>
    <row r="446" spans="4:5">
      <c r="D446"/>
      <c r="E446"/>
    </row>
    <row r="447" spans="4:5">
      <c r="D447"/>
      <c r="E447"/>
    </row>
    <row r="448" spans="4:5">
      <c r="D448"/>
      <c r="E448"/>
    </row>
    <row r="449" spans="4:5">
      <c r="D449"/>
      <c r="E449"/>
    </row>
    <row r="450" spans="4:5">
      <c r="D450"/>
      <c r="E450"/>
    </row>
    <row r="451" spans="4:5">
      <c r="D451"/>
      <c r="E451"/>
    </row>
    <row r="452" spans="4:5">
      <c r="D452"/>
      <c r="E452"/>
    </row>
    <row r="453" spans="4:5">
      <c r="D453"/>
      <c r="E453"/>
    </row>
    <row r="454" spans="4:5">
      <c r="D454"/>
      <c r="E454"/>
    </row>
    <row r="455" spans="4:5">
      <c r="D455"/>
      <c r="E455"/>
    </row>
    <row r="456" spans="4:5">
      <c r="D456"/>
      <c r="E456"/>
    </row>
    <row r="457" spans="4:5">
      <c r="D457"/>
      <c r="E457"/>
    </row>
    <row r="458" spans="4:5">
      <c r="D458"/>
      <c r="E458"/>
    </row>
    <row r="459" spans="4:5">
      <c r="D459"/>
      <c r="E459"/>
    </row>
    <row r="460" spans="4:5">
      <c r="D460"/>
      <c r="E460"/>
    </row>
    <row r="461" spans="4:5">
      <c r="D461"/>
      <c r="E461"/>
    </row>
    <row r="462" spans="4:5">
      <c r="D462"/>
      <c r="E462"/>
    </row>
    <row r="463" spans="4:5">
      <c r="D463"/>
      <c r="E463"/>
    </row>
    <row r="464" spans="4:5">
      <c r="D464"/>
      <c r="E464"/>
    </row>
    <row r="465" spans="4:5">
      <c r="D465"/>
      <c r="E465"/>
    </row>
    <row r="466" spans="4:5">
      <c r="D466"/>
      <c r="E466"/>
    </row>
    <row r="467" spans="4:5">
      <c r="D467"/>
      <c r="E467"/>
    </row>
    <row r="468" spans="4:5">
      <c r="D468"/>
      <c r="E468"/>
    </row>
    <row r="469" spans="4:5">
      <c r="D469"/>
      <c r="E469"/>
    </row>
    <row r="470" spans="4:5">
      <c r="D470"/>
      <c r="E470"/>
    </row>
    <row r="471" spans="4:5">
      <c r="D471"/>
      <c r="E471"/>
    </row>
    <row r="472" spans="4:5">
      <c r="D472"/>
      <c r="E472"/>
    </row>
    <row r="473" spans="4:5">
      <c r="D473"/>
      <c r="E473"/>
    </row>
    <row r="474" spans="4:5">
      <c r="D474"/>
      <c r="E474"/>
    </row>
    <row r="475" spans="4:5">
      <c r="D475"/>
      <c r="E475"/>
    </row>
    <row r="476" spans="4:5">
      <c r="D476"/>
      <c r="E476"/>
    </row>
    <row r="477" spans="4:5">
      <c r="D477"/>
      <c r="E477"/>
    </row>
    <row r="478" spans="4:5">
      <c r="D478"/>
      <c r="E478"/>
    </row>
    <row r="479" spans="4:5">
      <c r="D479"/>
      <c r="E479"/>
    </row>
    <row r="480" spans="4:5">
      <c r="D480"/>
      <c r="E480"/>
    </row>
    <row r="481" spans="4:5">
      <c r="D481"/>
      <c r="E481"/>
    </row>
    <row r="482" spans="4:5">
      <c r="D482"/>
      <c r="E482"/>
    </row>
    <row r="483" spans="4:5">
      <c r="D483"/>
      <c r="E483"/>
    </row>
    <row r="484" spans="4:5">
      <c r="D484"/>
      <c r="E484"/>
    </row>
    <row r="485" spans="4:5">
      <c r="D485"/>
      <c r="E485"/>
    </row>
    <row r="486" spans="4:5">
      <c r="D486"/>
      <c r="E486"/>
    </row>
    <row r="487" spans="4:5">
      <c r="D487"/>
      <c r="E487"/>
    </row>
    <row r="488" spans="4:5">
      <c r="D488"/>
      <c r="E488"/>
    </row>
    <row r="489" spans="4:5">
      <c r="D489"/>
      <c r="E489"/>
    </row>
    <row r="490" spans="4:5">
      <c r="D490"/>
      <c r="E490"/>
    </row>
    <row r="491" spans="4:5">
      <c r="D491"/>
      <c r="E491"/>
    </row>
    <row r="492" spans="4:5">
      <c r="D492"/>
      <c r="E492"/>
    </row>
    <row r="493" spans="4:5">
      <c r="D493"/>
      <c r="E493"/>
    </row>
    <row r="494" spans="4:5">
      <c r="D494"/>
      <c r="E494"/>
    </row>
    <row r="495" spans="4:5">
      <c r="D495"/>
      <c r="E495"/>
    </row>
    <row r="496" spans="4:5">
      <c r="D496"/>
      <c r="E496"/>
    </row>
    <row r="497" spans="4:5">
      <c r="D497"/>
      <c r="E497"/>
    </row>
    <row r="498" spans="4:5">
      <c r="D498"/>
      <c r="E498"/>
    </row>
    <row r="499" spans="4:5">
      <c r="D499"/>
      <c r="E499"/>
    </row>
    <row r="500" spans="4:5">
      <c r="D500"/>
      <c r="E500"/>
    </row>
    <row r="501" spans="4:5">
      <c r="D501"/>
      <c r="E501"/>
    </row>
    <row r="502" spans="4:5">
      <c r="D502"/>
      <c r="E502"/>
    </row>
    <row r="503" spans="4:5">
      <c r="D503"/>
      <c r="E503"/>
    </row>
    <row r="504" spans="4:5">
      <c r="D504"/>
      <c r="E504"/>
    </row>
    <row r="505" spans="4:5">
      <c r="D505"/>
      <c r="E505"/>
    </row>
    <row r="506" spans="4:5">
      <c r="D506"/>
      <c r="E506"/>
    </row>
    <row r="507" spans="4:5">
      <c r="D507"/>
      <c r="E507"/>
    </row>
    <row r="508" spans="4:5">
      <c r="D508"/>
      <c r="E508"/>
    </row>
    <row r="509" spans="4:5">
      <c r="D509"/>
      <c r="E509"/>
    </row>
    <row r="510" spans="4:5">
      <c r="D510"/>
      <c r="E510"/>
    </row>
    <row r="511" spans="4:5">
      <c r="D511"/>
      <c r="E511"/>
    </row>
    <row r="512" spans="4:5">
      <c r="D512"/>
      <c r="E512"/>
    </row>
    <row r="513" spans="4:5">
      <c r="D513"/>
      <c r="E513"/>
    </row>
    <row r="514" spans="4:5">
      <c r="D514"/>
      <c r="E514"/>
    </row>
    <row r="515" spans="4:5">
      <c r="D515"/>
      <c r="E515"/>
    </row>
    <row r="516" spans="4:5">
      <c r="D516"/>
      <c r="E516"/>
    </row>
    <row r="517" spans="4:5">
      <c r="D517"/>
      <c r="E517"/>
    </row>
    <row r="518" spans="4:5">
      <c r="D518"/>
      <c r="E518"/>
    </row>
    <row r="519" spans="4:5">
      <c r="D519"/>
      <c r="E519"/>
    </row>
    <row r="520" spans="4:5">
      <c r="D520"/>
      <c r="E520"/>
    </row>
    <row r="521" spans="4:5">
      <c r="D521"/>
      <c r="E521"/>
    </row>
    <row r="522" spans="4:5">
      <c r="D522"/>
      <c r="E522"/>
    </row>
    <row r="523" spans="4:5">
      <c r="D523"/>
      <c r="E523"/>
    </row>
    <row r="524" spans="4:5">
      <c r="D524"/>
      <c r="E524"/>
    </row>
    <row r="525" spans="4:5">
      <c r="D525"/>
      <c r="E525"/>
    </row>
    <row r="526" spans="4:5">
      <c r="D526"/>
      <c r="E526"/>
    </row>
    <row r="527" spans="4:5">
      <c r="D527"/>
      <c r="E527"/>
    </row>
    <row r="528" spans="4:5">
      <c r="D528"/>
      <c r="E528"/>
    </row>
    <row r="529" spans="4:5">
      <c r="D529"/>
      <c r="E529"/>
    </row>
    <row r="530" spans="4:5">
      <c r="D530"/>
      <c r="E530"/>
    </row>
    <row r="531" spans="4:5">
      <c r="D531"/>
      <c r="E531"/>
    </row>
    <row r="532" spans="4:5">
      <c r="D532"/>
      <c r="E532"/>
    </row>
    <row r="533" spans="4:5">
      <c r="D533"/>
      <c r="E533"/>
    </row>
    <row r="534" spans="4:5">
      <c r="D534"/>
      <c r="E534"/>
    </row>
    <row r="535" spans="4:5">
      <c r="D535"/>
      <c r="E535"/>
    </row>
    <row r="536" spans="4:5">
      <c r="D536"/>
      <c r="E536"/>
    </row>
    <row r="537" spans="4:5">
      <c r="D537"/>
      <c r="E537"/>
    </row>
    <row r="538" spans="4:5">
      <c r="D538"/>
      <c r="E538"/>
    </row>
    <row r="539" spans="4:5">
      <c r="D539"/>
      <c r="E539"/>
    </row>
    <row r="540" spans="4:5">
      <c r="D540"/>
      <c r="E540"/>
    </row>
    <row r="541" spans="4:5">
      <c r="D541"/>
      <c r="E541"/>
    </row>
    <row r="542" spans="4:5">
      <c r="D542"/>
      <c r="E542"/>
    </row>
    <row r="543" spans="4:5">
      <c r="D543"/>
      <c r="E543"/>
    </row>
    <row r="544" spans="4:5">
      <c r="D544"/>
      <c r="E544"/>
    </row>
    <row r="545" spans="4:5">
      <c r="D545"/>
      <c r="E545"/>
    </row>
    <row r="546" spans="4:5">
      <c r="D546"/>
      <c r="E546"/>
    </row>
    <row r="547" spans="4:5">
      <c r="D547"/>
      <c r="E547"/>
    </row>
    <row r="548" spans="4:5">
      <c r="D548"/>
      <c r="E548"/>
    </row>
  </sheetData>
  <pageMargins left="0.7" right="0.7" top="0.75" bottom="0.75" header="0.3" footer="0.3"/>
  <pageSetup paperSize="9" orientation="portrait" verticalDpi="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Z244"/>
  <sheetViews>
    <sheetView workbookViewId="0">
      <selection activeCell="H3" sqref="H3"/>
    </sheetView>
  </sheetViews>
  <sheetFormatPr defaultColWidth="9.1796875" defaultRowHeight="14.5"/>
  <cols>
    <col min="2" max="2" width="31" bestFit="1" customWidth="1"/>
  </cols>
  <sheetData>
    <row r="1" spans="1:26">
      <c r="H1" s="818">
        <f>SUM(H6:H1048576)</f>
        <v>-5.0000014578472474E-2</v>
      </c>
      <c r="Q1" s="818">
        <f>SUM(Q6:Q1048576)</f>
        <v>-4.9999977880361257E-2</v>
      </c>
      <c r="Z1" s="818">
        <f>SUM(Z6:Z1048576)</f>
        <v>-4.999996634251147E-2</v>
      </c>
    </row>
    <row r="3" spans="1:26">
      <c r="A3" s="803"/>
      <c r="B3" s="803" t="s">
        <v>292</v>
      </c>
      <c r="C3" s="804"/>
      <c r="D3" s="805" t="s">
        <v>293</v>
      </c>
      <c r="E3" s="806" t="s">
        <v>292</v>
      </c>
      <c r="F3" s="805" t="s">
        <v>26</v>
      </c>
      <c r="G3" s="803" t="s">
        <v>292</v>
      </c>
      <c r="H3" s="814" t="s">
        <v>294</v>
      </c>
      <c r="J3" s="803"/>
      <c r="K3" s="803" t="s">
        <v>292</v>
      </c>
      <c r="L3" s="804"/>
      <c r="M3" s="805" t="s">
        <v>293</v>
      </c>
      <c r="N3" s="806" t="s">
        <v>292</v>
      </c>
      <c r="O3" s="805" t="s">
        <v>26</v>
      </c>
      <c r="P3" s="803" t="s">
        <v>292</v>
      </c>
      <c r="Q3" s="814" t="s">
        <v>295</v>
      </c>
      <c r="S3" s="803"/>
      <c r="T3" s="803" t="s">
        <v>292</v>
      </c>
      <c r="U3" s="804"/>
      <c r="V3" s="805" t="s">
        <v>293</v>
      </c>
      <c r="W3" s="806" t="s">
        <v>292</v>
      </c>
      <c r="X3" s="805" t="s">
        <v>26</v>
      </c>
      <c r="Z3" s="814" t="s">
        <v>296</v>
      </c>
    </row>
    <row r="4" spans="1:26">
      <c r="A4" s="803"/>
      <c r="B4" s="803" t="s">
        <v>292</v>
      </c>
      <c r="C4" s="804"/>
      <c r="D4" s="807" t="s">
        <v>292</v>
      </c>
      <c r="E4" s="807" t="s">
        <v>292</v>
      </c>
      <c r="F4" s="807" t="s">
        <v>292</v>
      </c>
      <c r="G4" s="808" t="s">
        <v>292</v>
      </c>
      <c r="H4" s="807"/>
      <c r="J4" s="803"/>
      <c r="K4" s="803" t="s">
        <v>292</v>
      </c>
      <c r="L4" s="804"/>
      <c r="M4" s="807" t="s">
        <v>292</v>
      </c>
      <c r="N4" s="807" t="s">
        <v>292</v>
      </c>
      <c r="O4" s="807" t="s">
        <v>292</v>
      </c>
      <c r="P4" s="808" t="s">
        <v>292</v>
      </c>
      <c r="S4" s="803"/>
      <c r="T4" s="803" t="s">
        <v>292</v>
      </c>
      <c r="U4" s="804"/>
      <c r="V4" s="807" t="s">
        <v>292</v>
      </c>
      <c r="W4" s="807" t="s">
        <v>292</v>
      </c>
      <c r="X4" s="807" t="s">
        <v>292</v>
      </c>
      <c r="Y4" s="808" t="s">
        <v>292</v>
      </c>
    </row>
    <row r="5" spans="1:26">
      <c r="A5" s="809" t="s">
        <v>297</v>
      </c>
      <c r="B5" s="809" t="s">
        <v>298</v>
      </c>
      <c r="C5" s="804"/>
      <c r="D5" s="810" t="s">
        <v>24</v>
      </c>
      <c r="E5" s="810" t="s">
        <v>25</v>
      </c>
      <c r="F5" s="810" t="s">
        <v>24</v>
      </c>
      <c r="G5" s="810" t="s">
        <v>25</v>
      </c>
      <c r="H5" s="810" t="s">
        <v>26</v>
      </c>
      <c r="J5" s="809" t="s">
        <v>297</v>
      </c>
      <c r="K5" s="809" t="s">
        <v>298</v>
      </c>
      <c r="L5" s="804"/>
      <c r="M5" s="810" t="s">
        <v>24</v>
      </c>
      <c r="N5" s="810" t="s">
        <v>25</v>
      </c>
      <c r="O5" s="810" t="s">
        <v>24</v>
      </c>
      <c r="P5" s="810" t="s">
        <v>25</v>
      </c>
      <c r="S5" s="809" t="s">
        <v>297</v>
      </c>
      <c r="T5" s="809" t="s">
        <v>298</v>
      </c>
      <c r="U5" s="804"/>
      <c r="V5" s="810" t="s">
        <v>24</v>
      </c>
      <c r="W5" s="810" t="s">
        <v>25</v>
      </c>
      <c r="X5" s="810" t="s">
        <v>24</v>
      </c>
      <c r="Y5" s="810" t="s">
        <v>25</v>
      </c>
    </row>
    <row r="6" spans="1:26">
      <c r="A6" s="809"/>
      <c r="B6" s="809" t="s">
        <v>292</v>
      </c>
      <c r="C6" s="804"/>
      <c r="D6" s="810" t="s">
        <v>292</v>
      </c>
      <c r="E6" s="810" t="s">
        <v>292</v>
      </c>
      <c r="F6" s="810" t="s">
        <v>292</v>
      </c>
      <c r="G6" s="810" t="s">
        <v>292</v>
      </c>
      <c r="H6" s="815"/>
      <c r="J6" s="809"/>
      <c r="K6" s="809" t="s">
        <v>292</v>
      </c>
      <c r="L6" s="804"/>
      <c r="M6" s="810" t="s">
        <v>292</v>
      </c>
      <c r="N6" s="810" t="s">
        <v>292</v>
      </c>
      <c r="O6" s="810" t="s">
        <v>292</v>
      </c>
      <c r="P6" s="810" t="s">
        <v>292</v>
      </c>
      <c r="Q6" s="815"/>
      <c r="S6" s="809"/>
      <c r="T6" s="809" t="s">
        <v>292</v>
      </c>
      <c r="U6" s="804"/>
      <c r="V6" s="810" t="s">
        <v>292</v>
      </c>
      <c r="W6" s="810" t="s">
        <v>292</v>
      </c>
      <c r="X6" s="810" t="s">
        <v>292</v>
      </c>
      <c r="Y6" s="810" t="s">
        <v>292</v>
      </c>
      <c r="Z6" s="815"/>
    </row>
    <row r="7" spans="1:26">
      <c r="A7" s="811">
        <v>110101</v>
      </c>
      <c r="B7" s="812" t="s">
        <v>299</v>
      </c>
      <c r="C7" s="804"/>
      <c r="D7" s="813">
        <v>83353.8</v>
      </c>
      <c r="F7" s="813">
        <v>144560.73000000001</v>
      </c>
      <c r="H7" s="816">
        <f t="shared" ref="H7:H70" si="0">+F7-G7</f>
        <v>144560.73000000001</v>
      </c>
      <c r="J7" s="811">
        <v>110101</v>
      </c>
      <c r="K7" s="812" t="s">
        <v>299</v>
      </c>
      <c r="L7" s="804"/>
      <c r="N7" s="813">
        <v>72987.8</v>
      </c>
      <c r="O7" s="813">
        <v>6104.15</v>
      </c>
      <c r="Q7" s="816">
        <f t="shared" ref="Q7:Q70" si="1">+O7-P7</f>
        <v>6104.15</v>
      </c>
      <c r="S7" s="811">
        <v>110101</v>
      </c>
      <c r="T7" s="812" t="s">
        <v>299</v>
      </c>
      <c r="U7" s="804"/>
      <c r="V7" s="813">
        <v>7594.36</v>
      </c>
      <c r="X7" s="813">
        <v>10379.43</v>
      </c>
      <c r="Z7" s="816">
        <f t="shared" ref="Z7:Z70" si="2">+X7-Y7</f>
        <v>10379.43</v>
      </c>
    </row>
    <row r="8" spans="1:26">
      <c r="A8" s="811">
        <v>110201</v>
      </c>
      <c r="B8" s="812" t="s">
        <v>300</v>
      </c>
      <c r="C8" s="804"/>
      <c r="E8" s="813">
        <v>24823.45</v>
      </c>
      <c r="F8" s="813">
        <v>38225.550000000003</v>
      </c>
      <c r="H8" s="816">
        <f t="shared" si="0"/>
        <v>38225.550000000003</v>
      </c>
      <c r="J8" s="811">
        <v>110201</v>
      </c>
      <c r="K8" s="812" t="s">
        <v>300</v>
      </c>
      <c r="L8" s="804"/>
      <c r="N8" s="813">
        <v>8415.86</v>
      </c>
      <c r="O8" s="813">
        <v>50569.64</v>
      </c>
      <c r="Q8" s="816">
        <f t="shared" si="1"/>
        <v>50569.64</v>
      </c>
      <c r="S8" s="811">
        <v>110201</v>
      </c>
      <c r="T8" s="812" t="s">
        <v>300</v>
      </c>
      <c r="U8" s="804"/>
      <c r="V8" s="813">
        <v>5381.5</v>
      </c>
      <c r="X8" s="813">
        <v>41851</v>
      </c>
      <c r="Z8" s="816">
        <f t="shared" si="2"/>
        <v>41851</v>
      </c>
    </row>
    <row r="9" spans="1:26">
      <c r="A9" s="811">
        <v>110210</v>
      </c>
      <c r="B9" s="812" t="s">
        <v>301</v>
      </c>
      <c r="C9" s="804"/>
      <c r="E9" s="813">
        <v>18152</v>
      </c>
      <c r="F9" s="813">
        <v>77743.39</v>
      </c>
      <c r="H9" s="816">
        <f t="shared" si="0"/>
        <v>77743.39</v>
      </c>
      <c r="J9" s="811">
        <v>110210</v>
      </c>
      <c r="K9" s="812" t="s">
        <v>301</v>
      </c>
      <c r="L9" s="804"/>
      <c r="N9" s="813">
        <v>13401.25</v>
      </c>
      <c r="O9" s="813">
        <v>77169.64</v>
      </c>
      <c r="Q9" s="816">
        <f t="shared" si="1"/>
        <v>77169.64</v>
      </c>
      <c r="S9" s="811">
        <v>110210</v>
      </c>
      <c r="T9" s="812" t="s">
        <v>301</v>
      </c>
      <c r="U9" s="804"/>
      <c r="V9" s="813">
        <v>45281.75</v>
      </c>
      <c r="X9" s="813">
        <v>126216.14</v>
      </c>
      <c r="Z9" s="816">
        <f t="shared" si="2"/>
        <v>126216.14</v>
      </c>
    </row>
    <row r="10" spans="1:26">
      <c r="A10" s="811">
        <v>110301</v>
      </c>
      <c r="B10" s="812" t="s">
        <v>302</v>
      </c>
      <c r="C10" s="804"/>
      <c r="D10" s="813">
        <v>275257.03999999998</v>
      </c>
      <c r="F10" s="813">
        <v>798690.16</v>
      </c>
      <c r="H10" s="816">
        <f t="shared" si="0"/>
        <v>798690.16</v>
      </c>
      <c r="J10" s="811">
        <v>110301</v>
      </c>
      <c r="K10" s="812" t="s">
        <v>302</v>
      </c>
      <c r="L10" s="804"/>
      <c r="N10" s="813">
        <v>535374.6</v>
      </c>
      <c r="O10" s="813">
        <v>174646.1</v>
      </c>
      <c r="Q10" s="816">
        <f t="shared" si="1"/>
        <v>174646.1</v>
      </c>
      <c r="S10" s="811">
        <v>110301</v>
      </c>
      <c r="T10" s="812" t="s">
        <v>302</v>
      </c>
      <c r="U10" s="804"/>
      <c r="W10" s="813">
        <v>40301.279999999999</v>
      </c>
      <c r="X10" s="813">
        <v>98846.12</v>
      </c>
      <c r="Z10" s="816">
        <f t="shared" si="2"/>
        <v>98846.12</v>
      </c>
    </row>
    <row r="11" spans="1:26">
      <c r="A11" s="811">
        <v>110307</v>
      </c>
      <c r="B11" s="812" t="s">
        <v>303</v>
      </c>
      <c r="C11" s="804"/>
      <c r="H11" s="817">
        <f t="shared" si="0"/>
        <v>0</v>
      </c>
      <c r="J11" s="811">
        <v>110307</v>
      </c>
      <c r="K11" s="812" t="s">
        <v>303</v>
      </c>
      <c r="L11" s="804"/>
      <c r="Q11" s="817">
        <f t="shared" si="1"/>
        <v>0</v>
      </c>
      <c r="S11" s="811">
        <v>110307</v>
      </c>
      <c r="T11" s="812" t="s">
        <v>303</v>
      </c>
      <c r="U11" s="804"/>
      <c r="Z11" s="817">
        <f t="shared" si="2"/>
        <v>0</v>
      </c>
    </row>
    <row r="12" spans="1:26">
      <c r="A12" s="811">
        <v>110308</v>
      </c>
      <c r="B12" s="812" t="s">
        <v>304</v>
      </c>
      <c r="C12" s="804"/>
      <c r="F12" s="813">
        <v>18651.16</v>
      </c>
      <c r="H12" s="816">
        <f t="shared" si="0"/>
        <v>18651.16</v>
      </c>
      <c r="J12" s="811">
        <v>110308</v>
      </c>
      <c r="K12" s="812" t="s">
        <v>304</v>
      </c>
      <c r="L12" s="804"/>
      <c r="O12" s="813">
        <v>23031.31</v>
      </c>
      <c r="Q12" s="816">
        <f t="shared" si="1"/>
        <v>23031.31</v>
      </c>
      <c r="S12" s="811">
        <v>110308</v>
      </c>
      <c r="T12" s="812" t="s">
        <v>304</v>
      </c>
      <c r="U12" s="804"/>
      <c r="X12" s="813">
        <v>23031.31</v>
      </c>
      <c r="Z12" s="816">
        <f t="shared" si="2"/>
        <v>23031.31</v>
      </c>
    </row>
    <row r="13" spans="1:26">
      <c r="A13" s="811">
        <v>110309</v>
      </c>
      <c r="B13" s="812" t="s">
        <v>305</v>
      </c>
      <c r="C13" s="804"/>
      <c r="D13" s="813">
        <v>1140152.3899999999</v>
      </c>
      <c r="F13" s="813">
        <v>6817072.6500000004</v>
      </c>
      <c r="H13" s="816">
        <f t="shared" si="0"/>
        <v>6817072.6500000004</v>
      </c>
      <c r="J13" s="811">
        <v>110309</v>
      </c>
      <c r="K13" s="812" t="s">
        <v>305</v>
      </c>
      <c r="L13" s="804"/>
      <c r="N13" s="813">
        <v>267063.71000000002</v>
      </c>
      <c r="O13" s="813">
        <v>1885444.33</v>
      </c>
      <c r="Q13" s="816">
        <f t="shared" si="1"/>
        <v>1885444.33</v>
      </c>
      <c r="S13" s="811">
        <v>110309</v>
      </c>
      <c r="T13" s="812" t="s">
        <v>305</v>
      </c>
      <c r="U13" s="804"/>
      <c r="V13" s="813">
        <v>1318.7</v>
      </c>
      <c r="X13" s="813">
        <v>548094.31000000006</v>
      </c>
      <c r="Z13" s="816">
        <f t="shared" si="2"/>
        <v>548094.31000000006</v>
      </c>
    </row>
    <row r="14" spans="1:26">
      <c r="A14" s="811">
        <v>110310</v>
      </c>
      <c r="B14" s="812" t="s">
        <v>306</v>
      </c>
      <c r="C14" s="804"/>
      <c r="D14" s="813">
        <v>2190074.9500000002</v>
      </c>
      <c r="F14" s="813">
        <v>4111496.78</v>
      </c>
      <c r="H14" s="816">
        <f t="shared" si="0"/>
        <v>4111496.78</v>
      </c>
      <c r="J14" s="811">
        <v>110310</v>
      </c>
      <c r="K14" s="812" t="s">
        <v>306</v>
      </c>
      <c r="L14" s="804"/>
      <c r="N14" s="813">
        <v>3532138.49</v>
      </c>
      <c r="O14" s="813">
        <v>1044418.64</v>
      </c>
      <c r="Q14" s="816">
        <f t="shared" si="1"/>
        <v>1044418.64</v>
      </c>
      <c r="S14" s="811">
        <v>110310</v>
      </c>
      <c r="T14" s="812" t="s">
        <v>306</v>
      </c>
      <c r="U14" s="804"/>
      <c r="V14" s="813">
        <v>283751.82</v>
      </c>
      <c r="X14" s="813">
        <v>568055.15</v>
      </c>
      <c r="Z14" s="816">
        <f t="shared" si="2"/>
        <v>568055.15</v>
      </c>
    </row>
    <row r="15" spans="1:26">
      <c r="A15" s="811">
        <v>110312</v>
      </c>
      <c r="B15" s="812" t="s">
        <v>307</v>
      </c>
      <c r="C15" s="804"/>
      <c r="F15" s="813">
        <v>28276.14</v>
      </c>
      <c r="H15" s="816">
        <f t="shared" si="0"/>
        <v>28276.14</v>
      </c>
      <c r="J15" s="811">
        <v>110312</v>
      </c>
      <c r="K15" s="812" t="s">
        <v>307</v>
      </c>
      <c r="L15" s="804"/>
      <c r="O15" s="813">
        <v>28170.78</v>
      </c>
      <c r="Q15" s="816">
        <f t="shared" si="1"/>
        <v>28170.78</v>
      </c>
      <c r="S15" s="811">
        <v>110312</v>
      </c>
      <c r="T15" s="812" t="s">
        <v>307</v>
      </c>
      <c r="U15" s="804"/>
      <c r="V15" s="813">
        <v>7504.55</v>
      </c>
      <c r="X15" s="813">
        <v>28474.81</v>
      </c>
      <c r="Z15" s="816">
        <f t="shared" si="2"/>
        <v>28474.81</v>
      </c>
    </row>
    <row r="16" spans="1:26">
      <c r="A16" s="811">
        <v>110313</v>
      </c>
      <c r="B16" s="812" t="s">
        <v>308</v>
      </c>
      <c r="C16" s="804"/>
      <c r="F16" s="813">
        <v>500</v>
      </c>
      <c r="H16" s="816">
        <f t="shared" si="0"/>
        <v>500</v>
      </c>
      <c r="J16" s="811">
        <v>110313</v>
      </c>
      <c r="K16" s="812" t="s">
        <v>308</v>
      </c>
      <c r="L16" s="804"/>
      <c r="O16" s="813">
        <v>500</v>
      </c>
      <c r="Q16" s="816">
        <f t="shared" si="1"/>
        <v>500</v>
      </c>
      <c r="S16" s="811">
        <v>110313</v>
      </c>
      <c r="T16" s="812" t="s">
        <v>308</v>
      </c>
      <c r="U16" s="804"/>
      <c r="X16" s="813">
        <v>500</v>
      </c>
      <c r="Z16" s="816">
        <f t="shared" si="2"/>
        <v>500</v>
      </c>
    </row>
    <row r="17" spans="1:26">
      <c r="A17" s="811">
        <v>110314</v>
      </c>
      <c r="B17" s="812" t="s">
        <v>309</v>
      </c>
      <c r="C17" s="804"/>
      <c r="E17" s="813">
        <v>236.38</v>
      </c>
      <c r="G17" s="813">
        <v>236.38</v>
      </c>
      <c r="H17" s="817">
        <f t="shared" si="0"/>
        <v>-236.38</v>
      </c>
      <c r="J17" s="811">
        <v>110314</v>
      </c>
      <c r="K17" s="812" t="s">
        <v>309</v>
      </c>
      <c r="L17" s="804"/>
      <c r="O17" s="813">
        <v>605.47</v>
      </c>
      <c r="Q17" s="817">
        <f t="shared" si="1"/>
        <v>605.47</v>
      </c>
      <c r="S17" s="811">
        <v>110314</v>
      </c>
      <c r="T17" s="812" t="s">
        <v>309</v>
      </c>
      <c r="U17" s="804"/>
      <c r="V17" s="813">
        <v>2363776.9500000002</v>
      </c>
      <c r="Y17" s="813">
        <v>9838.1200000000008</v>
      </c>
      <c r="Z17" s="817">
        <f t="shared" si="2"/>
        <v>-9838.1200000000008</v>
      </c>
    </row>
    <row r="18" spans="1:26">
      <c r="A18" s="811">
        <v>110402</v>
      </c>
      <c r="B18" s="812" t="s">
        <v>310</v>
      </c>
      <c r="C18" s="804"/>
      <c r="D18" s="813">
        <v>60017.79</v>
      </c>
      <c r="F18" s="813">
        <v>63881.79</v>
      </c>
      <c r="H18" s="816">
        <f t="shared" si="0"/>
        <v>63881.79</v>
      </c>
      <c r="J18" s="811">
        <v>110402</v>
      </c>
      <c r="K18" s="812" t="s">
        <v>310</v>
      </c>
      <c r="L18" s="804"/>
      <c r="N18" s="813">
        <v>1189.8900000000001</v>
      </c>
      <c r="Q18" s="816">
        <f t="shared" si="1"/>
        <v>0</v>
      </c>
      <c r="S18" s="811">
        <v>110315</v>
      </c>
      <c r="T18" s="812" t="s">
        <v>311</v>
      </c>
      <c r="U18" s="804"/>
      <c r="W18" s="813">
        <v>3654841.22</v>
      </c>
      <c r="Y18" s="813">
        <v>17052559.34</v>
      </c>
      <c r="Z18" s="816">
        <f t="shared" si="2"/>
        <v>-17052559.34</v>
      </c>
    </row>
    <row r="19" spans="1:26">
      <c r="A19" s="811">
        <v>110403</v>
      </c>
      <c r="B19" s="812" t="s">
        <v>312</v>
      </c>
      <c r="C19" s="804"/>
      <c r="D19" s="813">
        <v>422.24</v>
      </c>
      <c r="F19" s="813">
        <v>2119.0100000000002</v>
      </c>
      <c r="H19" s="816">
        <f t="shared" si="0"/>
        <v>2119.0100000000002</v>
      </c>
      <c r="J19" s="811">
        <v>110403</v>
      </c>
      <c r="K19" s="812" t="s">
        <v>312</v>
      </c>
      <c r="L19" s="804"/>
      <c r="N19" s="813">
        <v>5466.6</v>
      </c>
      <c r="O19" s="813">
        <v>9019.33</v>
      </c>
      <c r="Q19" s="816">
        <f t="shared" si="1"/>
        <v>9019.33</v>
      </c>
      <c r="S19" s="811">
        <v>110402</v>
      </c>
      <c r="T19" s="812" t="s">
        <v>310</v>
      </c>
      <c r="U19" s="804"/>
      <c r="V19" s="813">
        <v>7400.1</v>
      </c>
      <c r="X19" s="813">
        <v>8308.1</v>
      </c>
      <c r="Z19" s="816">
        <f t="shared" si="2"/>
        <v>8308.1</v>
      </c>
    </row>
    <row r="20" spans="1:26">
      <c r="A20" s="811">
        <v>110404</v>
      </c>
      <c r="B20" s="812" t="s">
        <v>313</v>
      </c>
      <c r="C20" s="804"/>
      <c r="D20" s="813">
        <v>7612.79</v>
      </c>
      <c r="F20" s="813">
        <v>119997.07</v>
      </c>
      <c r="H20" s="816">
        <f t="shared" si="0"/>
        <v>119997.07</v>
      </c>
      <c r="J20" s="811">
        <v>110404</v>
      </c>
      <c r="K20" s="812" t="s">
        <v>313</v>
      </c>
      <c r="L20" s="804"/>
      <c r="M20" s="813">
        <v>655.47</v>
      </c>
      <c r="O20" s="813">
        <v>15645.88</v>
      </c>
      <c r="Q20" s="816">
        <f t="shared" si="1"/>
        <v>15645.88</v>
      </c>
      <c r="S20" s="811">
        <v>110403</v>
      </c>
      <c r="T20" s="812" t="s">
        <v>312</v>
      </c>
      <c r="U20" s="804"/>
      <c r="W20" s="813">
        <v>31543.16</v>
      </c>
      <c r="X20" s="813">
        <v>264.56</v>
      </c>
      <c r="Z20" s="816">
        <f t="shared" si="2"/>
        <v>264.56</v>
      </c>
    </row>
    <row r="21" spans="1:26">
      <c r="A21" s="811">
        <v>120101</v>
      </c>
      <c r="B21" s="812" t="s">
        <v>314</v>
      </c>
      <c r="C21" s="804"/>
      <c r="H21" s="817">
        <f t="shared" si="0"/>
        <v>0</v>
      </c>
      <c r="J21" s="811">
        <v>120101</v>
      </c>
      <c r="K21" s="812" t="s">
        <v>314</v>
      </c>
      <c r="L21" s="804"/>
      <c r="Q21" s="817">
        <f t="shared" si="1"/>
        <v>0</v>
      </c>
      <c r="S21" s="811">
        <v>110404</v>
      </c>
      <c r="T21" s="812" t="s">
        <v>313</v>
      </c>
      <c r="U21" s="804"/>
      <c r="V21" s="813">
        <v>126691.85</v>
      </c>
      <c r="X21" s="813">
        <v>164608.71</v>
      </c>
      <c r="Z21" s="817">
        <f t="shared" si="2"/>
        <v>164608.71</v>
      </c>
    </row>
    <row r="22" spans="1:26">
      <c r="A22" s="811">
        <v>120102</v>
      </c>
      <c r="B22" s="812" t="s">
        <v>315</v>
      </c>
      <c r="C22" s="804"/>
      <c r="E22" s="813">
        <v>163371.49</v>
      </c>
      <c r="F22" s="813">
        <v>499656.34</v>
      </c>
      <c r="H22" s="816">
        <f t="shared" si="0"/>
        <v>499656.34</v>
      </c>
      <c r="J22" s="811">
        <v>120102</v>
      </c>
      <c r="K22" s="812" t="s">
        <v>315</v>
      </c>
      <c r="L22" s="804"/>
      <c r="M22" s="813">
        <v>80742</v>
      </c>
      <c r="O22" s="813">
        <v>958556.95</v>
      </c>
      <c r="Q22" s="816">
        <f t="shared" si="1"/>
        <v>958556.95</v>
      </c>
      <c r="S22" s="811">
        <v>120101</v>
      </c>
      <c r="T22" s="812" t="s">
        <v>314</v>
      </c>
      <c r="U22" s="804"/>
      <c r="Z22" s="816">
        <f t="shared" si="2"/>
        <v>0</v>
      </c>
    </row>
    <row r="23" spans="1:26">
      <c r="A23" s="811">
        <v>120201</v>
      </c>
      <c r="B23" s="812" t="s">
        <v>316</v>
      </c>
      <c r="C23" s="804"/>
      <c r="D23" s="813">
        <v>5184182.93</v>
      </c>
      <c r="F23" s="813">
        <v>36534285.799999997</v>
      </c>
      <c r="H23" s="816">
        <f t="shared" si="0"/>
        <v>36534285.799999997</v>
      </c>
      <c r="J23" s="811">
        <v>120201</v>
      </c>
      <c r="K23" s="812" t="s">
        <v>316</v>
      </c>
      <c r="L23" s="804"/>
      <c r="N23" s="813">
        <v>1374940.41</v>
      </c>
      <c r="O23" s="813">
        <v>23692535</v>
      </c>
      <c r="Q23" s="816">
        <f t="shared" si="1"/>
        <v>23692535</v>
      </c>
      <c r="S23" s="811">
        <v>120102</v>
      </c>
      <c r="T23" s="812" t="s">
        <v>315</v>
      </c>
      <c r="U23" s="804"/>
      <c r="V23" s="813">
        <v>14505.16</v>
      </c>
      <c r="X23" s="813">
        <v>995854.88</v>
      </c>
      <c r="Z23" s="816">
        <f t="shared" si="2"/>
        <v>995854.88</v>
      </c>
    </row>
    <row r="24" spans="1:26">
      <c r="A24" s="811">
        <v>120202</v>
      </c>
      <c r="B24" s="812" t="s">
        <v>317</v>
      </c>
      <c r="C24" s="804"/>
      <c r="E24" s="813">
        <v>1198490.69</v>
      </c>
      <c r="G24" s="813">
        <v>17223404.91</v>
      </c>
      <c r="H24" s="817">
        <f t="shared" si="0"/>
        <v>-17223404.91</v>
      </c>
      <c r="J24" s="811">
        <v>120202</v>
      </c>
      <c r="K24" s="812" t="s">
        <v>317</v>
      </c>
      <c r="L24" s="804"/>
      <c r="N24" s="813">
        <v>3491061.33</v>
      </c>
      <c r="P24" s="813">
        <v>10988149.119999999</v>
      </c>
      <c r="Q24" s="817">
        <f t="shared" si="1"/>
        <v>-10988149.119999999</v>
      </c>
      <c r="S24" s="811">
        <v>120201</v>
      </c>
      <c r="T24" s="812" t="s">
        <v>316</v>
      </c>
      <c r="U24" s="804"/>
      <c r="V24" s="813">
        <v>1399496.99</v>
      </c>
      <c r="X24" s="813">
        <v>23836635.640000001</v>
      </c>
      <c r="Z24" s="817">
        <f t="shared" si="2"/>
        <v>23836635.640000001</v>
      </c>
    </row>
    <row r="25" spans="1:26">
      <c r="A25" s="811">
        <v>120205</v>
      </c>
      <c r="B25" s="812" t="s">
        <v>318</v>
      </c>
      <c r="C25" s="804"/>
      <c r="G25" s="813">
        <v>1050</v>
      </c>
      <c r="H25" s="817">
        <f t="shared" si="0"/>
        <v>-1050</v>
      </c>
      <c r="J25" s="811">
        <v>120205</v>
      </c>
      <c r="K25" s="812" t="s">
        <v>318</v>
      </c>
      <c r="L25" s="804"/>
      <c r="P25" s="813">
        <v>1050</v>
      </c>
      <c r="Q25" s="817">
        <f t="shared" si="1"/>
        <v>-1050</v>
      </c>
      <c r="S25" s="811">
        <v>120202</v>
      </c>
      <c r="T25" s="812" t="s">
        <v>317</v>
      </c>
      <c r="U25" s="804"/>
      <c r="V25" s="813">
        <v>482078.96</v>
      </c>
      <c r="Y25" s="813">
        <v>12671725.609999999</v>
      </c>
      <c r="Z25" s="817">
        <f t="shared" si="2"/>
        <v>-12671725.609999999</v>
      </c>
    </row>
    <row r="26" spans="1:26">
      <c r="A26" s="811">
        <v>120207</v>
      </c>
      <c r="B26" s="812" t="s">
        <v>319</v>
      </c>
      <c r="C26" s="804"/>
      <c r="H26" s="817">
        <f t="shared" si="0"/>
        <v>0</v>
      </c>
      <c r="J26" s="811">
        <v>120207</v>
      </c>
      <c r="K26" s="812" t="s">
        <v>319</v>
      </c>
      <c r="L26" s="804"/>
      <c r="N26" s="813">
        <v>194335.17</v>
      </c>
      <c r="Q26" s="817">
        <f t="shared" si="1"/>
        <v>0</v>
      </c>
      <c r="S26" s="811">
        <v>120205</v>
      </c>
      <c r="T26" s="812" t="s">
        <v>318</v>
      </c>
      <c r="U26" s="804"/>
      <c r="Y26" s="813">
        <v>1050</v>
      </c>
      <c r="Z26" s="817">
        <f t="shared" si="2"/>
        <v>-1050</v>
      </c>
    </row>
    <row r="27" spans="1:26">
      <c r="A27" s="811">
        <v>120208</v>
      </c>
      <c r="B27" s="812" t="s">
        <v>320</v>
      </c>
      <c r="C27" s="804"/>
      <c r="D27" s="813">
        <v>479977.42</v>
      </c>
      <c r="F27" s="813">
        <v>1429410.42</v>
      </c>
      <c r="H27" s="816">
        <f t="shared" si="0"/>
        <v>1429410.42</v>
      </c>
      <c r="J27" s="811">
        <v>120208</v>
      </c>
      <c r="K27" s="812" t="s">
        <v>320</v>
      </c>
      <c r="L27" s="804"/>
      <c r="N27" s="813">
        <v>780466.8</v>
      </c>
      <c r="O27" s="813">
        <v>1206801.96</v>
      </c>
      <c r="Q27" s="816">
        <f t="shared" si="1"/>
        <v>1206801.96</v>
      </c>
      <c r="S27" s="811">
        <v>120207</v>
      </c>
      <c r="T27" s="812" t="s">
        <v>319</v>
      </c>
      <c r="U27" s="804"/>
      <c r="V27" s="813">
        <v>369545.87</v>
      </c>
      <c r="X27" s="813">
        <v>369888.89</v>
      </c>
      <c r="Z27" s="816">
        <f t="shared" si="2"/>
        <v>369888.89</v>
      </c>
    </row>
    <row r="28" spans="1:26">
      <c r="A28" s="811">
        <v>120301</v>
      </c>
      <c r="B28" s="812" t="s">
        <v>321</v>
      </c>
      <c r="C28" s="804"/>
      <c r="G28" s="813">
        <v>2265373.36</v>
      </c>
      <c r="H28" s="817">
        <f t="shared" si="0"/>
        <v>-2265373.36</v>
      </c>
      <c r="J28" s="811">
        <v>120301</v>
      </c>
      <c r="K28" s="812" t="s">
        <v>321</v>
      </c>
      <c r="L28" s="804"/>
      <c r="P28" s="813">
        <v>2265373.36</v>
      </c>
      <c r="Q28" s="817">
        <f t="shared" si="1"/>
        <v>-2265373.36</v>
      </c>
      <c r="S28" s="811">
        <v>120208</v>
      </c>
      <c r="T28" s="812" t="s">
        <v>320</v>
      </c>
      <c r="U28" s="804"/>
      <c r="V28" s="813">
        <v>73275.77</v>
      </c>
      <c r="X28" s="813">
        <v>797528.07</v>
      </c>
      <c r="Z28" s="817">
        <f t="shared" si="2"/>
        <v>797528.07</v>
      </c>
    </row>
    <row r="29" spans="1:26">
      <c r="A29" s="811">
        <v>122101</v>
      </c>
      <c r="B29" s="812" t="s">
        <v>322</v>
      </c>
      <c r="C29" s="804"/>
      <c r="H29" s="817">
        <f t="shared" si="0"/>
        <v>0</v>
      </c>
      <c r="J29" s="811">
        <v>122101</v>
      </c>
      <c r="K29" s="812" t="s">
        <v>322</v>
      </c>
      <c r="L29" s="804"/>
      <c r="Q29" s="817">
        <f t="shared" si="1"/>
        <v>0</v>
      </c>
      <c r="S29" s="811">
        <v>120301</v>
      </c>
      <c r="T29" s="812" t="s">
        <v>321</v>
      </c>
      <c r="U29" s="804"/>
      <c r="Y29" s="813">
        <v>2386604.75</v>
      </c>
      <c r="Z29" s="817">
        <f t="shared" si="2"/>
        <v>-2386604.75</v>
      </c>
    </row>
    <row r="30" spans="1:26">
      <c r="A30" s="811">
        <v>122102</v>
      </c>
      <c r="B30" s="812" t="s">
        <v>323</v>
      </c>
      <c r="C30" s="804"/>
      <c r="D30" s="813">
        <v>1934117.84</v>
      </c>
      <c r="F30" s="813">
        <v>1934117.84</v>
      </c>
      <c r="H30" s="816">
        <f t="shared" si="0"/>
        <v>1934117.84</v>
      </c>
      <c r="J30" s="811">
        <v>122102</v>
      </c>
      <c r="K30" s="812" t="s">
        <v>324</v>
      </c>
      <c r="L30" s="804"/>
      <c r="N30" s="813">
        <v>710030.51</v>
      </c>
      <c r="Q30" s="816">
        <f t="shared" si="1"/>
        <v>0</v>
      </c>
      <c r="S30" s="811">
        <v>122101</v>
      </c>
      <c r="T30" s="812" t="s">
        <v>322</v>
      </c>
      <c r="U30" s="804"/>
      <c r="Z30" s="816">
        <f t="shared" si="2"/>
        <v>0</v>
      </c>
    </row>
    <row r="31" spans="1:26">
      <c r="A31" s="811">
        <v>124000</v>
      </c>
      <c r="B31" s="812" t="s">
        <v>325</v>
      </c>
      <c r="C31" s="804"/>
      <c r="E31" s="813">
        <v>27776.34</v>
      </c>
      <c r="F31" s="813">
        <v>45410.8</v>
      </c>
      <c r="H31" s="816">
        <f t="shared" si="0"/>
        <v>45410.8</v>
      </c>
      <c r="J31" s="811">
        <v>123</v>
      </c>
      <c r="K31" s="812" t="s">
        <v>326</v>
      </c>
      <c r="L31" s="804"/>
      <c r="Q31" s="816">
        <f t="shared" si="1"/>
        <v>0</v>
      </c>
      <c r="S31" s="811">
        <v>122102</v>
      </c>
      <c r="T31" s="812" t="s">
        <v>324</v>
      </c>
      <c r="U31" s="804"/>
      <c r="Z31" s="816">
        <f t="shared" si="2"/>
        <v>0</v>
      </c>
    </row>
    <row r="32" spans="1:26">
      <c r="A32" s="811">
        <v>130101</v>
      </c>
      <c r="B32" s="812" t="s">
        <v>327</v>
      </c>
      <c r="C32" s="804"/>
      <c r="F32" s="813">
        <v>2.85</v>
      </c>
      <c r="H32" s="816">
        <f t="shared" si="0"/>
        <v>2.85</v>
      </c>
      <c r="J32" s="811">
        <v>124000</v>
      </c>
      <c r="K32" s="812" t="s">
        <v>325</v>
      </c>
      <c r="L32" s="804"/>
      <c r="M32" s="813">
        <v>17797.689999999999</v>
      </c>
      <c r="O32" s="813">
        <v>42809.89</v>
      </c>
      <c r="Q32" s="816">
        <f t="shared" si="1"/>
        <v>42809.89</v>
      </c>
      <c r="S32" s="811">
        <v>123</v>
      </c>
      <c r="T32" s="812" t="s">
        <v>326</v>
      </c>
      <c r="U32" s="804"/>
      <c r="Z32" s="816">
        <f t="shared" si="2"/>
        <v>0</v>
      </c>
    </row>
    <row r="33" spans="1:26">
      <c r="A33" s="811">
        <v>130102</v>
      </c>
      <c r="B33" s="812" t="s">
        <v>328</v>
      </c>
      <c r="C33" s="804"/>
      <c r="H33" s="817">
        <f t="shared" si="0"/>
        <v>0</v>
      </c>
      <c r="J33" s="811">
        <v>130101</v>
      </c>
      <c r="K33" s="812" t="s">
        <v>327</v>
      </c>
      <c r="L33" s="804"/>
      <c r="O33" s="813">
        <v>2.85</v>
      </c>
      <c r="Q33" s="817">
        <f t="shared" si="1"/>
        <v>2.85</v>
      </c>
      <c r="S33" s="811">
        <v>124000</v>
      </c>
      <c r="T33" s="812" t="s">
        <v>325</v>
      </c>
      <c r="U33" s="804"/>
      <c r="W33" s="813">
        <v>23.34</v>
      </c>
      <c r="X33" s="813">
        <v>43220.99</v>
      </c>
      <c r="Z33" s="817">
        <f t="shared" si="2"/>
        <v>43220.99</v>
      </c>
    </row>
    <row r="34" spans="1:26">
      <c r="A34" s="811">
        <v>130103</v>
      </c>
      <c r="B34" s="812" t="s">
        <v>329</v>
      </c>
      <c r="C34" s="804"/>
      <c r="D34" s="813">
        <v>6841</v>
      </c>
      <c r="F34" s="813">
        <v>13597.33</v>
      </c>
      <c r="H34" s="816">
        <f t="shared" si="0"/>
        <v>13597.33</v>
      </c>
      <c r="J34" s="811">
        <v>130102</v>
      </c>
      <c r="K34" s="812" t="s">
        <v>328</v>
      </c>
      <c r="L34" s="804"/>
      <c r="Q34" s="816">
        <f t="shared" si="1"/>
        <v>0</v>
      </c>
      <c r="S34" s="811">
        <v>130101</v>
      </c>
      <c r="T34" s="812" t="s">
        <v>327</v>
      </c>
      <c r="U34" s="804"/>
      <c r="Z34" s="816">
        <f t="shared" si="2"/>
        <v>0</v>
      </c>
    </row>
    <row r="35" spans="1:26">
      <c r="A35" s="811">
        <v>130104</v>
      </c>
      <c r="B35" s="812" t="s">
        <v>330</v>
      </c>
      <c r="C35" s="804"/>
      <c r="D35" s="813">
        <v>324309.55</v>
      </c>
      <c r="F35" s="813">
        <v>551325.44999999995</v>
      </c>
      <c r="H35" s="816">
        <f t="shared" si="0"/>
        <v>551325.44999999995</v>
      </c>
      <c r="J35" s="811">
        <v>130103</v>
      </c>
      <c r="K35" s="812" t="s">
        <v>329</v>
      </c>
      <c r="L35" s="804"/>
      <c r="N35" s="813">
        <v>10401.01</v>
      </c>
      <c r="O35" s="813">
        <v>545.5</v>
      </c>
      <c r="Q35" s="816">
        <f t="shared" si="1"/>
        <v>545.5</v>
      </c>
      <c r="S35" s="811">
        <v>130102</v>
      </c>
      <c r="T35" s="812" t="s">
        <v>328</v>
      </c>
      <c r="U35" s="804"/>
      <c r="Z35" s="816">
        <f t="shared" si="2"/>
        <v>0</v>
      </c>
    </row>
    <row r="36" spans="1:26">
      <c r="A36" s="811">
        <v>130105</v>
      </c>
      <c r="B36" s="812" t="s">
        <v>331</v>
      </c>
      <c r="C36" s="804"/>
      <c r="E36" s="813">
        <v>23911</v>
      </c>
      <c r="F36" s="813">
        <v>857.14</v>
      </c>
      <c r="H36" s="816">
        <f t="shared" si="0"/>
        <v>857.14</v>
      </c>
      <c r="J36" s="811">
        <v>130104</v>
      </c>
      <c r="K36" s="812" t="s">
        <v>330</v>
      </c>
      <c r="L36" s="804"/>
      <c r="N36" s="813">
        <v>485474.35</v>
      </c>
      <c r="O36" s="813">
        <v>364009.8</v>
      </c>
      <c r="Q36" s="816">
        <f t="shared" si="1"/>
        <v>364009.8</v>
      </c>
      <c r="S36" s="811">
        <v>130103</v>
      </c>
      <c r="T36" s="812" t="s">
        <v>329</v>
      </c>
      <c r="U36" s="804"/>
      <c r="X36" s="813">
        <v>19541.5</v>
      </c>
      <c r="Z36" s="816">
        <f t="shared" si="2"/>
        <v>19541.5</v>
      </c>
    </row>
    <row r="37" spans="1:26">
      <c r="A37" s="811">
        <v>130111</v>
      </c>
      <c r="B37" s="812" t="s">
        <v>332</v>
      </c>
      <c r="C37" s="804"/>
      <c r="F37" s="813">
        <v>106460</v>
      </c>
      <c r="H37" s="816">
        <f t="shared" si="0"/>
        <v>106460</v>
      </c>
      <c r="J37" s="811">
        <v>130105</v>
      </c>
      <c r="K37" s="812" t="s">
        <v>331</v>
      </c>
      <c r="L37" s="804"/>
      <c r="O37" s="813">
        <v>857.14</v>
      </c>
      <c r="Q37" s="816">
        <f t="shared" si="1"/>
        <v>857.14</v>
      </c>
      <c r="S37" s="811">
        <v>130104</v>
      </c>
      <c r="T37" s="812" t="s">
        <v>330</v>
      </c>
      <c r="U37" s="804"/>
      <c r="V37" s="813">
        <v>43824.85</v>
      </c>
      <c r="X37" s="813">
        <v>142351.75</v>
      </c>
      <c r="Z37" s="816">
        <f t="shared" si="2"/>
        <v>142351.75</v>
      </c>
    </row>
    <row r="38" spans="1:26">
      <c r="A38" s="811">
        <v>130201</v>
      </c>
      <c r="B38" s="812" t="s">
        <v>333</v>
      </c>
      <c r="C38" s="804"/>
      <c r="E38" s="813">
        <v>93559.51</v>
      </c>
      <c r="F38" s="813">
        <v>194984.26</v>
      </c>
      <c r="H38" s="816">
        <f t="shared" si="0"/>
        <v>194984.26</v>
      </c>
      <c r="J38" s="811">
        <v>130111</v>
      </c>
      <c r="K38" s="812" t="s">
        <v>332</v>
      </c>
      <c r="L38" s="804"/>
      <c r="O38" s="813">
        <v>106460</v>
      </c>
      <c r="Q38" s="816">
        <f t="shared" si="1"/>
        <v>106460</v>
      </c>
      <c r="S38" s="811">
        <v>130105</v>
      </c>
      <c r="T38" s="812" t="s">
        <v>331</v>
      </c>
      <c r="U38" s="804"/>
      <c r="X38" s="813">
        <v>857.14</v>
      </c>
      <c r="Z38" s="816">
        <f t="shared" si="2"/>
        <v>857.14</v>
      </c>
    </row>
    <row r="39" spans="1:26">
      <c r="A39" s="811">
        <v>130203</v>
      </c>
      <c r="B39" s="812" t="s">
        <v>334</v>
      </c>
      <c r="C39" s="804"/>
      <c r="F39" s="813">
        <v>858517.21</v>
      </c>
      <c r="H39" s="816">
        <f t="shared" si="0"/>
        <v>858517.21</v>
      </c>
      <c r="J39" s="811">
        <v>130201</v>
      </c>
      <c r="K39" s="812" t="s">
        <v>333</v>
      </c>
      <c r="L39" s="804"/>
      <c r="M39" s="813">
        <v>55831.76</v>
      </c>
      <c r="O39" s="813">
        <v>288329.83</v>
      </c>
      <c r="Q39" s="816">
        <f t="shared" si="1"/>
        <v>288329.83</v>
      </c>
      <c r="S39" s="811">
        <v>130111</v>
      </c>
      <c r="T39" s="812" t="s">
        <v>332</v>
      </c>
      <c r="U39" s="804"/>
      <c r="V39" s="813">
        <v>10000</v>
      </c>
      <c r="X39" s="813">
        <v>121460</v>
      </c>
      <c r="Z39" s="816">
        <f t="shared" si="2"/>
        <v>121460</v>
      </c>
    </row>
    <row r="40" spans="1:26">
      <c r="A40" s="811">
        <v>130204</v>
      </c>
      <c r="B40" s="812" t="s">
        <v>335</v>
      </c>
      <c r="C40" s="804"/>
      <c r="H40" s="817">
        <f t="shared" si="0"/>
        <v>0</v>
      </c>
      <c r="J40" s="811">
        <v>130203</v>
      </c>
      <c r="K40" s="812" t="s">
        <v>334</v>
      </c>
      <c r="L40" s="804"/>
      <c r="O40" s="813">
        <v>858517.21</v>
      </c>
      <c r="Q40" s="817">
        <f t="shared" si="1"/>
        <v>858517.21</v>
      </c>
      <c r="S40" s="811">
        <v>130201</v>
      </c>
      <c r="T40" s="812" t="s">
        <v>333</v>
      </c>
      <c r="U40" s="804"/>
      <c r="W40" s="813">
        <v>31337.98</v>
      </c>
      <c r="X40" s="813">
        <v>256454.13</v>
      </c>
      <c r="Z40" s="817">
        <f t="shared" si="2"/>
        <v>256454.13</v>
      </c>
    </row>
    <row r="41" spans="1:26">
      <c r="A41" s="811">
        <v>130205</v>
      </c>
      <c r="B41" s="812" t="s">
        <v>336</v>
      </c>
      <c r="C41" s="804"/>
      <c r="E41" s="813">
        <v>4007.11</v>
      </c>
      <c r="F41" s="813">
        <v>28049.86</v>
      </c>
      <c r="H41" s="816">
        <f t="shared" si="0"/>
        <v>28049.86</v>
      </c>
      <c r="J41" s="811">
        <v>130204</v>
      </c>
      <c r="K41" s="812" t="s">
        <v>335</v>
      </c>
      <c r="L41" s="804"/>
      <c r="Q41" s="816">
        <f t="shared" si="1"/>
        <v>0</v>
      </c>
      <c r="S41" s="811">
        <v>130203</v>
      </c>
      <c r="T41" s="812" t="s">
        <v>334</v>
      </c>
      <c r="U41" s="804"/>
      <c r="X41" s="813">
        <v>858517.21</v>
      </c>
      <c r="Z41" s="816">
        <f t="shared" si="2"/>
        <v>858517.21</v>
      </c>
    </row>
    <row r="42" spans="1:26">
      <c r="A42" s="811">
        <v>130206</v>
      </c>
      <c r="B42" s="812" t="s">
        <v>337</v>
      </c>
      <c r="C42" s="804"/>
      <c r="D42" s="813">
        <v>261932</v>
      </c>
      <c r="F42" s="813">
        <v>261932</v>
      </c>
      <c r="H42" s="816">
        <f t="shared" si="0"/>
        <v>261932</v>
      </c>
      <c r="J42" s="811">
        <v>130205</v>
      </c>
      <c r="K42" s="812" t="s">
        <v>336</v>
      </c>
      <c r="L42" s="804"/>
      <c r="N42" s="813">
        <v>4007.11</v>
      </c>
      <c r="O42" s="813">
        <v>16028.53</v>
      </c>
      <c r="Q42" s="816">
        <f t="shared" si="1"/>
        <v>16028.53</v>
      </c>
      <c r="S42" s="811">
        <v>130204</v>
      </c>
      <c r="T42" s="812" t="s">
        <v>335</v>
      </c>
      <c r="U42" s="804"/>
      <c r="Z42" s="816">
        <f t="shared" si="2"/>
        <v>0</v>
      </c>
    </row>
    <row r="43" spans="1:26">
      <c r="A43" s="811">
        <v>130207</v>
      </c>
      <c r="B43" s="812" t="s">
        <v>338</v>
      </c>
      <c r="C43" s="804"/>
      <c r="H43" s="817">
        <f t="shared" si="0"/>
        <v>0</v>
      </c>
      <c r="J43" s="811">
        <v>130206</v>
      </c>
      <c r="K43" s="812" t="s">
        <v>337</v>
      </c>
      <c r="L43" s="804"/>
      <c r="M43" s="813">
        <v>183029.53</v>
      </c>
      <c r="O43" s="813">
        <v>183029.53</v>
      </c>
      <c r="Q43" s="817">
        <f t="shared" si="1"/>
        <v>183029.53</v>
      </c>
      <c r="S43" s="811">
        <v>130205</v>
      </c>
      <c r="T43" s="812" t="s">
        <v>336</v>
      </c>
      <c r="U43" s="804"/>
      <c r="W43" s="813">
        <v>4007.11</v>
      </c>
      <c r="X43" s="813">
        <v>4007.2</v>
      </c>
      <c r="Z43" s="817">
        <f t="shared" si="2"/>
        <v>4007.2</v>
      </c>
    </row>
    <row r="44" spans="1:26">
      <c r="A44" s="811">
        <v>130208</v>
      </c>
      <c r="B44" s="812" t="s">
        <v>339</v>
      </c>
      <c r="C44" s="804"/>
      <c r="D44" s="813">
        <v>4302.5</v>
      </c>
      <c r="F44" s="813">
        <v>7722.5</v>
      </c>
      <c r="H44" s="816">
        <f t="shared" si="0"/>
        <v>7722.5</v>
      </c>
      <c r="J44" s="811">
        <v>130207</v>
      </c>
      <c r="K44" s="812" t="s">
        <v>338</v>
      </c>
      <c r="L44" s="804"/>
      <c r="Q44" s="816">
        <f t="shared" si="1"/>
        <v>0</v>
      </c>
      <c r="S44" s="811">
        <v>130206</v>
      </c>
      <c r="T44" s="812" t="s">
        <v>337</v>
      </c>
      <c r="U44" s="804"/>
      <c r="V44" s="813">
        <v>196196.6</v>
      </c>
      <c r="X44" s="813">
        <v>196196.6</v>
      </c>
      <c r="Z44" s="816">
        <f t="shared" si="2"/>
        <v>196196.6</v>
      </c>
    </row>
    <row r="45" spans="1:26">
      <c r="A45" s="811">
        <v>130209</v>
      </c>
      <c r="B45" s="812" t="s">
        <v>340</v>
      </c>
      <c r="C45" s="804"/>
      <c r="E45" s="813">
        <v>35324.620000000003</v>
      </c>
      <c r="F45" s="813">
        <v>324851.84000000003</v>
      </c>
      <c r="H45" s="816">
        <f t="shared" si="0"/>
        <v>324851.84000000003</v>
      </c>
      <c r="J45" s="811">
        <v>130208</v>
      </c>
      <c r="K45" s="812" t="s">
        <v>339</v>
      </c>
      <c r="L45" s="804"/>
      <c r="M45" s="813">
        <v>4860.4399999999996</v>
      </c>
      <c r="O45" s="813">
        <v>4860.4399999999996</v>
      </c>
      <c r="Q45" s="816">
        <f t="shared" si="1"/>
        <v>4860.4399999999996</v>
      </c>
      <c r="S45" s="811">
        <v>130207</v>
      </c>
      <c r="T45" s="812" t="s">
        <v>338</v>
      </c>
      <c r="U45" s="804"/>
      <c r="Z45" s="816">
        <f t="shared" si="2"/>
        <v>0</v>
      </c>
    </row>
    <row r="46" spans="1:26">
      <c r="A46" s="811">
        <v>130211</v>
      </c>
      <c r="B46" s="812" t="s">
        <v>341</v>
      </c>
      <c r="C46" s="804"/>
      <c r="H46" s="817">
        <f t="shared" si="0"/>
        <v>0</v>
      </c>
      <c r="J46" s="811">
        <v>130209</v>
      </c>
      <c r="K46" s="812" t="s">
        <v>340</v>
      </c>
      <c r="L46" s="804"/>
      <c r="M46" s="813">
        <v>55640.97</v>
      </c>
      <c r="O46" s="813">
        <v>299809.07</v>
      </c>
      <c r="Q46" s="817">
        <f t="shared" si="1"/>
        <v>299809.07</v>
      </c>
      <c r="S46" s="811">
        <v>130208</v>
      </c>
      <c r="T46" s="812" t="s">
        <v>339</v>
      </c>
      <c r="U46" s="804"/>
      <c r="W46" s="813">
        <v>569.26</v>
      </c>
      <c r="X46" s="813">
        <v>4291.18</v>
      </c>
      <c r="Z46" s="817">
        <f t="shared" si="2"/>
        <v>4291.18</v>
      </c>
    </row>
    <row r="47" spans="1:26">
      <c r="A47" s="811">
        <v>130212</v>
      </c>
      <c r="B47" s="812" t="s">
        <v>342</v>
      </c>
      <c r="C47" s="804"/>
      <c r="E47" s="813">
        <v>78771.490000000005</v>
      </c>
      <c r="F47" s="813">
        <v>490037.29</v>
      </c>
      <c r="H47" s="816">
        <f t="shared" si="0"/>
        <v>490037.29</v>
      </c>
      <c r="J47" s="811">
        <v>130211</v>
      </c>
      <c r="K47" s="812" t="s">
        <v>341</v>
      </c>
      <c r="L47" s="804"/>
      <c r="Q47" s="816">
        <f t="shared" si="1"/>
        <v>0</v>
      </c>
      <c r="S47" s="811">
        <v>130209</v>
      </c>
      <c r="T47" s="812" t="s">
        <v>340</v>
      </c>
      <c r="U47" s="804"/>
      <c r="V47" s="813">
        <v>31624.71</v>
      </c>
      <c r="X47" s="813">
        <v>247829.63</v>
      </c>
      <c r="Z47" s="816">
        <f t="shared" si="2"/>
        <v>247829.63</v>
      </c>
    </row>
    <row r="48" spans="1:26">
      <c r="A48" s="811">
        <v>130214</v>
      </c>
      <c r="B48" s="812" t="s">
        <v>343</v>
      </c>
      <c r="C48" s="804"/>
      <c r="E48" s="813">
        <v>98974.91</v>
      </c>
      <c r="F48" s="813">
        <v>92285.37</v>
      </c>
      <c r="H48" s="816">
        <f t="shared" si="0"/>
        <v>92285.37</v>
      </c>
      <c r="J48" s="811">
        <v>130212</v>
      </c>
      <c r="K48" s="812" t="s">
        <v>342</v>
      </c>
      <c r="L48" s="804"/>
      <c r="N48" s="813">
        <v>78771.490000000005</v>
      </c>
      <c r="O48" s="813">
        <v>253722.82</v>
      </c>
      <c r="Q48" s="816">
        <f t="shared" si="1"/>
        <v>253722.82</v>
      </c>
      <c r="S48" s="811">
        <v>130211</v>
      </c>
      <c r="T48" s="812" t="s">
        <v>341</v>
      </c>
      <c r="U48" s="804"/>
      <c r="Z48" s="816">
        <f t="shared" si="2"/>
        <v>0</v>
      </c>
    </row>
    <row r="49" spans="1:26">
      <c r="A49" s="811">
        <v>130215</v>
      </c>
      <c r="B49" s="812" t="s">
        <v>344</v>
      </c>
      <c r="C49" s="804"/>
      <c r="D49" s="813">
        <v>8055</v>
      </c>
      <c r="F49" s="813">
        <v>8055</v>
      </c>
      <c r="H49" s="816">
        <f t="shared" si="0"/>
        <v>8055</v>
      </c>
      <c r="J49" s="811">
        <v>130214</v>
      </c>
      <c r="K49" s="812" t="s">
        <v>343</v>
      </c>
      <c r="L49" s="804"/>
      <c r="N49" s="813">
        <v>40822.199999999997</v>
      </c>
      <c r="O49" s="813">
        <v>83722.45</v>
      </c>
      <c r="Q49" s="816">
        <f t="shared" si="1"/>
        <v>83722.45</v>
      </c>
      <c r="S49" s="811">
        <v>130212</v>
      </c>
      <c r="T49" s="812" t="s">
        <v>342</v>
      </c>
      <c r="U49" s="804"/>
      <c r="W49" s="813">
        <v>8633.39</v>
      </c>
      <c r="X49" s="813">
        <v>85390.18</v>
      </c>
      <c r="Z49" s="816">
        <f t="shared" si="2"/>
        <v>85390.18</v>
      </c>
    </row>
    <row r="50" spans="1:26">
      <c r="A50" s="811">
        <v>130217</v>
      </c>
      <c r="B50" s="812" t="s">
        <v>345</v>
      </c>
      <c r="C50" s="804"/>
      <c r="H50" s="817">
        <f t="shared" si="0"/>
        <v>0</v>
      </c>
      <c r="J50" s="811">
        <v>130215</v>
      </c>
      <c r="K50" s="812" t="s">
        <v>344</v>
      </c>
      <c r="L50" s="804"/>
      <c r="Q50" s="817">
        <f t="shared" si="1"/>
        <v>0</v>
      </c>
      <c r="S50" s="811">
        <v>130214</v>
      </c>
      <c r="T50" s="812" t="s">
        <v>343</v>
      </c>
      <c r="U50" s="804"/>
      <c r="W50" s="813">
        <v>72016.710000000006</v>
      </c>
      <c r="X50" s="813">
        <v>101759.57</v>
      </c>
      <c r="Z50" s="817">
        <f t="shared" si="2"/>
        <v>101759.57</v>
      </c>
    </row>
    <row r="51" spans="1:26">
      <c r="A51" s="811">
        <v>130218</v>
      </c>
      <c r="B51" s="812" t="s">
        <v>346</v>
      </c>
      <c r="C51" s="804"/>
      <c r="H51" s="817">
        <f t="shared" si="0"/>
        <v>0</v>
      </c>
      <c r="J51" s="811">
        <v>130217</v>
      </c>
      <c r="K51" s="812" t="s">
        <v>345</v>
      </c>
      <c r="L51" s="804"/>
      <c r="Q51" s="817">
        <f t="shared" si="1"/>
        <v>0</v>
      </c>
      <c r="S51" s="811">
        <v>130215</v>
      </c>
      <c r="T51" s="812" t="s">
        <v>344</v>
      </c>
      <c r="U51" s="804"/>
      <c r="Z51" s="817">
        <f t="shared" si="2"/>
        <v>0</v>
      </c>
    </row>
    <row r="52" spans="1:26">
      <c r="A52" s="811">
        <v>130220</v>
      </c>
      <c r="B52" s="812" t="s">
        <v>347</v>
      </c>
      <c r="C52" s="804"/>
      <c r="H52" s="817">
        <f t="shared" si="0"/>
        <v>0</v>
      </c>
      <c r="J52" s="811">
        <v>130218</v>
      </c>
      <c r="K52" s="812" t="s">
        <v>346</v>
      </c>
      <c r="L52" s="804"/>
      <c r="Q52" s="817">
        <f t="shared" si="1"/>
        <v>0</v>
      </c>
      <c r="S52" s="811">
        <v>130217</v>
      </c>
      <c r="T52" s="812" t="s">
        <v>345</v>
      </c>
      <c r="U52" s="804"/>
      <c r="Z52" s="817">
        <f t="shared" si="2"/>
        <v>0</v>
      </c>
    </row>
    <row r="53" spans="1:26">
      <c r="A53" s="811">
        <v>130221</v>
      </c>
      <c r="B53" s="812" t="s">
        <v>348</v>
      </c>
      <c r="C53" s="804"/>
      <c r="D53" s="813">
        <v>4302.5</v>
      </c>
      <c r="F53" s="813">
        <v>4301.3599999999997</v>
      </c>
      <c r="H53" s="816">
        <f t="shared" si="0"/>
        <v>4301.3599999999997</v>
      </c>
      <c r="J53" s="811">
        <v>130220</v>
      </c>
      <c r="K53" s="812" t="s">
        <v>347</v>
      </c>
      <c r="L53" s="804"/>
      <c r="Q53" s="816">
        <f t="shared" si="1"/>
        <v>0</v>
      </c>
      <c r="S53" s="811">
        <v>130218</v>
      </c>
      <c r="T53" s="812" t="s">
        <v>346</v>
      </c>
      <c r="U53" s="804"/>
      <c r="Z53" s="816">
        <f t="shared" si="2"/>
        <v>0</v>
      </c>
    </row>
    <row r="54" spans="1:26">
      <c r="A54" s="811">
        <v>130222</v>
      </c>
      <c r="B54" s="812" t="s">
        <v>349</v>
      </c>
      <c r="C54" s="804"/>
      <c r="H54" s="817">
        <f t="shared" si="0"/>
        <v>0</v>
      </c>
      <c r="J54" s="811">
        <v>130221</v>
      </c>
      <c r="K54" s="812" t="s">
        <v>348</v>
      </c>
      <c r="L54" s="804"/>
      <c r="M54" s="813">
        <v>4860.4399999999996</v>
      </c>
      <c r="O54" s="813">
        <v>4860.4399999999996</v>
      </c>
      <c r="Q54" s="817">
        <f t="shared" si="1"/>
        <v>4860.4399999999996</v>
      </c>
      <c r="S54" s="811">
        <v>130220</v>
      </c>
      <c r="T54" s="812" t="s">
        <v>347</v>
      </c>
      <c r="U54" s="804"/>
      <c r="Z54" s="817">
        <f t="shared" si="2"/>
        <v>0</v>
      </c>
    </row>
    <row r="55" spans="1:26">
      <c r="A55" s="811">
        <v>130225</v>
      </c>
      <c r="B55" s="812" t="s">
        <v>350</v>
      </c>
      <c r="C55" s="804"/>
      <c r="D55" s="813">
        <v>24567</v>
      </c>
      <c r="F55" s="813">
        <v>24567</v>
      </c>
      <c r="H55" s="816">
        <f t="shared" si="0"/>
        <v>24567</v>
      </c>
      <c r="J55" s="811">
        <v>130222</v>
      </c>
      <c r="K55" s="812" t="s">
        <v>349</v>
      </c>
      <c r="L55" s="804"/>
      <c r="Q55" s="816">
        <f t="shared" si="1"/>
        <v>0</v>
      </c>
      <c r="S55" s="811">
        <v>130221</v>
      </c>
      <c r="T55" s="812" t="s">
        <v>348</v>
      </c>
      <c r="U55" s="804"/>
      <c r="V55" s="813">
        <v>4291.18</v>
      </c>
      <c r="X55" s="813">
        <v>4291.18</v>
      </c>
      <c r="Z55" s="816">
        <f t="shared" si="2"/>
        <v>4291.18</v>
      </c>
    </row>
    <row r="56" spans="1:26">
      <c r="A56" s="811">
        <v>130227</v>
      </c>
      <c r="B56" s="812" t="s">
        <v>351</v>
      </c>
      <c r="C56" s="804"/>
      <c r="H56" s="817">
        <f t="shared" si="0"/>
        <v>0</v>
      </c>
      <c r="J56" s="811">
        <v>130225</v>
      </c>
      <c r="K56" s="812" t="s">
        <v>350</v>
      </c>
      <c r="L56" s="804"/>
      <c r="M56" s="813">
        <v>20640.919999999998</v>
      </c>
      <c r="O56" s="813">
        <v>20640.919999999998</v>
      </c>
      <c r="Q56" s="817">
        <f t="shared" si="1"/>
        <v>20640.919999999998</v>
      </c>
      <c r="S56" s="811">
        <v>130222</v>
      </c>
      <c r="T56" s="812" t="s">
        <v>349</v>
      </c>
      <c r="U56" s="804"/>
      <c r="Z56" s="817">
        <f t="shared" si="2"/>
        <v>0</v>
      </c>
    </row>
    <row r="57" spans="1:26">
      <c r="A57" s="811">
        <v>130233</v>
      </c>
      <c r="B57" s="812" t="s">
        <v>352</v>
      </c>
      <c r="C57" s="804"/>
      <c r="H57" s="817">
        <f t="shared" si="0"/>
        <v>0</v>
      </c>
      <c r="J57" s="811">
        <v>130227</v>
      </c>
      <c r="K57" s="812" t="s">
        <v>351</v>
      </c>
      <c r="L57" s="804"/>
      <c r="Q57" s="817">
        <f t="shared" si="1"/>
        <v>0</v>
      </c>
      <c r="S57" s="811">
        <v>130225</v>
      </c>
      <c r="T57" s="812" t="s">
        <v>350</v>
      </c>
      <c r="U57" s="804"/>
      <c r="V57" s="813">
        <v>20403.419999999998</v>
      </c>
      <c r="X57" s="813">
        <v>20403.419999999998</v>
      </c>
      <c r="Z57" s="817">
        <f t="shared" si="2"/>
        <v>20403.419999999998</v>
      </c>
    </row>
    <row r="58" spans="1:26">
      <c r="A58" s="811">
        <v>130234</v>
      </c>
      <c r="B58" s="812" t="s">
        <v>353</v>
      </c>
      <c r="C58" s="804"/>
      <c r="E58" s="813">
        <v>208140.49</v>
      </c>
      <c r="F58" s="813">
        <v>417983.83</v>
      </c>
      <c r="H58" s="816">
        <f t="shared" si="0"/>
        <v>417983.83</v>
      </c>
      <c r="J58" s="811">
        <v>130233</v>
      </c>
      <c r="K58" s="812" t="s">
        <v>352</v>
      </c>
      <c r="L58" s="804"/>
      <c r="Q58" s="816">
        <f t="shared" si="1"/>
        <v>0</v>
      </c>
      <c r="S58" s="811">
        <v>130227</v>
      </c>
      <c r="T58" s="812" t="s">
        <v>351</v>
      </c>
      <c r="U58" s="804"/>
      <c r="Z58" s="816">
        <f t="shared" si="2"/>
        <v>0</v>
      </c>
    </row>
    <row r="59" spans="1:26">
      <c r="A59" s="811">
        <v>130235</v>
      </c>
      <c r="B59" s="812" t="s">
        <v>354</v>
      </c>
      <c r="C59" s="804"/>
      <c r="D59" s="813">
        <v>51968</v>
      </c>
      <c r="F59" s="813">
        <v>51968</v>
      </c>
      <c r="H59" s="816">
        <f t="shared" si="0"/>
        <v>51968</v>
      </c>
      <c r="J59" s="811">
        <v>130234</v>
      </c>
      <c r="K59" s="812" t="s">
        <v>353</v>
      </c>
      <c r="L59" s="804"/>
      <c r="N59" s="813">
        <v>430731.28</v>
      </c>
      <c r="O59" s="813">
        <v>15238.72</v>
      </c>
      <c r="Q59" s="816">
        <f t="shared" si="1"/>
        <v>15238.72</v>
      </c>
      <c r="S59" s="811">
        <v>130233</v>
      </c>
      <c r="T59" s="812" t="s">
        <v>352</v>
      </c>
      <c r="U59" s="804"/>
      <c r="Z59" s="816">
        <f t="shared" si="2"/>
        <v>0</v>
      </c>
    </row>
    <row r="60" spans="1:26">
      <c r="A60" s="811">
        <v>140101</v>
      </c>
      <c r="B60" s="812" t="s">
        <v>355</v>
      </c>
      <c r="C60" s="804"/>
      <c r="F60" s="813">
        <v>522900</v>
      </c>
      <c r="H60" s="816">
        <f t="shared" si="0"/>
        <v>522900</v>
      </c>
      <c r="J60" s="811">
        <v>130235</v>
      </c>
      <c r="K60" s="812" t="s">
        <v>356</v>
      </c>
      <c r="L60" s="804"/>
      <c r="M60" s="813">
        <v>26707</v>
      </c>
      <c r="O60" s="813">
        <v>43658</v>
      </c>
      <c r="Q60" s="816">
        <f t="shared" si="1"/>
        <v>43658</v>
      </c>
      <c r="S60" s="811">
        <v>130234</v>
      </c>
      <c r="T60" s="812" t="s">
        <v>353</v>
      </c>
      <c r="U60" s="804"/>
      <c r="V60" s="813">
        <v>719011.8</v>
      </c>
      <c r="X60" s="813">
        <v>723347.24</v>
      </c>
      <c r="Z60" s="816">
        <f t="shared" si="2"/>
        <v>723347.24</v>
      </c>
    </row>
    <row r="61" spans="1:26">
      <c r="A61" s="811">
        <v>140102</v>
      </c>
      <c r="B61" s="812" t="s">
        <v>357</v>
      </c>
      <c r="C61" s="804"/>
      <c r="F61" s="813">
        <v>1435575</v>
      </c>
      <c r="H61" s="816">
        <f t="shared" si="0"/>
        <v>1435575</v>
      </c>
      <c r="J61" s="811">
        <v>140101</v>
      </c>
      <c r="K61" s="812" t="s">
        <v>355</v>
      </c>
      <c r="L61" s="804"/>
      <c r="O61" s="813">
        <v>522900</v>
      </c>
      <c r="Q61" s="816">
        <f t="shared" si="1"/>
        <v>522900</v>
      </c>
      <c r="S61" s="811">
        <v>130235</v>
      </c>
      <c r="T61" s="812" t="s">
        <v>356</v>
      </c>
      <c r="U61" s="804"/>
      <c r="V61" s="813">
        <v>48222</v>
      </c>
      <c r="X61" s="813">
        <v>102130</v>
      </c>
      <c r="Z61" s="816">
        <f t="shared" si="2"/>
        <v>102130</v>
      </c>
    </row>
    <row r="62" spans="1:26">
      <c r="A62" s="811">
        <v>140103</v>
      </c>
      <c r="B62" s="812" t="s">
        <v>358</v>
      </c>
      <c r="C62" s="804"/>
      <c r="G62" s="813">
        <v>522900</v>
      </c>
      <c r="H62" s="817">
        <f t="shared" si="0"/>
        <v>-522900</v>
      </c>
      <c r="J62" s="811">
        <v>140102</v>
      </c>
      <c r="K62" s="812" t="s">
        <v>357</v>
      </c>
      <c r="L62" s="804"/>
      <c r="O62" s="813">
        <v>1435575</v>
      </c>
      <c r="Q62" s="817">
        <f t="shared" si="1"/>
        <v>1435575</v>
      </c>
      <c r="S62" s="811">
        <v>140101</v>
      </c>
      <c r="T62" s="812" t="s">
        <v>355</v>
      </c>
      <c r="U62" s="804"/>
      <c r="X62" s="813">
        <v>522900</v>
      </c>
      <c r="Z62" s="817">
        <f t="shared" si="2"/>
        <v>522900</v>
      </c>
    </row>
    <row r="63" spans="1:26">
      <c r="A63" s="811">
        <v>141102</v>
      </c>
      <c r="B63" s="812" t="s">
        <v>359</v>
      </c>
      <c r="C63" s="804"/>
      <c r="H63" s="817">
        <f t="shared" si="0"/>
        <v>0</v>
      </c>
      <c r="J63" s="811">
        <v>140103</v>
      </c>
      <c r="K63" s="812" t="s">
        <v>358</v>
      </c>
      <c r="L63" s="804"/>
      <c r="P63" s="813">
        <v>522900</v>
      </c>
      <c r="Q63" s="817">
        <f t="shared" si="1"/>
        <v>-522900</v>
      </c>
      <c r="S63" s="811">
        <v>140102</v>
      </c>
      <c r="T63" s="812" t="s">
        <v>357</v>
      </c>
      <c r="U63" s="804"/>
      <c r="X63" s="813">
        <v>1435575</v>
      </c>
      <c r="Z63" s="817">
        <f t="shared" si="2"/>
        <v>1435575</v>
      </c>
    </row>
    <row r="64" spans="1:26">
      <c r="A64" s="811">
        <v>141103</v>
      </c>
      <c r="B64" s="812" t="s">
        <v>360</v>
      </c>
      <c r="C64" s="804"/>
      <c r="H64" s="817">
        <f t="shared" si="0"/>
        <v>0</v>
      </c>
      <c r="J64" s="811">
        <v>141102</v>
      </c>
      <c r="K64" s="812" t="s">
        <v>359</v>
      </c>
      <c r="L64" s="804"/>
      <c r="Q64" s="817">
        <f t="shared" si="1"/>
        <v>0</v>
      </c>
      <c r="S64" s="811">
        <v>140103</v>
      </c>
      <c r="T64" s="812" t="s">
        <v>358</v>
      </c>
      <c r="U64" s="804"/>
      <c r="Y64" s="813">
        <v>522900</v>
      </c>
      <c r="Z64" s="817">
        <f t="shared" si="2"/>
        <v>-522900</v>
      </c>
    </row>
    <row r="65" spans="1:26">
      <c r="A65" s="811">
        <v>141104</v>
      </c>
      <c r="B65" s="812" t="s">
        <v>361</v>
      </c>
      <c r="C65" s="804"/>
      <c r="G65" s="813">
        <v>238868</v>
      </c>
      <c r="H65" s="817">
        <f t="shared" si="0"/>
        <v>-238868</v>
      </c>
      <c r="J65" s="811">
        <v>141103</v>
      </c>
      <c r="K65" s="812" t="s">
        <v>360</v>
      </c>
      <c r="L65" s="804"/>
      <c r="Q65" s="817">
        <f t="shared" si="1"/>
        <v>0</v>
      </c>
      <c r="S65" s="811">
        <v>141102</v>
      </c>
      <c r="T65" s="812" t="s">
        <v>359</v>
      </c>
      <c r="U65" s="804"/>
      <c r="Z65" s="817">
        <f t="shared" si="2"/>
        <v>0</v>
      </c>
    </row>
    <row r="66" spans="1:26">
      <c r="A66" s="811">
        <v>150101</v>
      </c>
      <c r="B66" s="812" t="s">
        <v>362</v>
      </c>
      <c r="C66" s="804"/>
      <c r="E66" s="813">
        <v>1</v>
      </c>
      <c r="F66" s="813">
        <v>2570876.39</v>
      </c>
      <c r="H66" s="816">
        <f t="shared" si="0"/>
        <v>2570876.39</v>
      </c>
      <c r="J66" s="811">
        <v>141104</v>
      </c>
      <c r="K66" s="812" t="s">
        <v>361</v>
      </c>
      <c r="L66" s="804"/>
      <c r="P66" s="813">
        <v>238868</v>
      </c>
      <c r="Q66" s="816">
        <f t="shared" si="1"/>
        <v>-238868</v>
      </c>
      <c r="S66" s="811">
        <v>141103</v>
      </c>
      <c r="T66" s="812" t="s">
        <v>360</v>
      </c>
      <c r="U66" s="804"/>
      <c r="Z66" s="816">
        <f t="shared" si="2"/>
        <v>0</v>
      </c>
    </row>
    <row r="67" spans="1:26">
      <c r="A67" s="811">
        <v>150102</v>
      </c>
      <c r="B67" s="812" t="s">
        <v>363</v>
      </c>
      <c r="C67" s="804"/>
      <c r="E67" s="813">
        <v>1562</v>
      </c>
      <c r="G67" s="813">
        <v>2545876.0699999998</v>
      </c>
      <c r="H67" s="817">
        <f t="shared" si="0"/>
        <v>-2545876.0699999998</v>
      </c>
      <c r="J67" s="811">
        <v>150101</v>
      </c>
      <c r="K67" s="812" t="s">
        <v>362</v>
      </c>
      <c r="L67" s="804"/>
      <c r="O67" s="813">
        <v>2618876.39</v>
      </c>
      <c r="Q67" s="817">
        <f t="shared" si="1"/>
        <v>2618876.39</v>
      </c>
      <c r="S67" s="811">
        <v>141104</v>
      </c>
      <c r="T67" s="812" t="s">
        <v>361</v>
      </c>
      <c r="U67" s="804"/>
      <c r="Y67" s="813">
        <v>238868</v>
      </c>
      <c r="Z67" s="817">
        <f t="shared" si="2"/>
        <v>-238868</v>
      </c>
    </row>
    <row r="68" spans="1:26">
      <c r="A68" s="811">
        <v>160101</v>
      </c>
      <c r="B68" s="812" t="s">
        <v>364</v>
      </c>
      <c r="C68" s="804"/>
      <c r="F68" s="813">
        <v>310055.21999999997</v>
      </c>
      <c r="H68" s="816">
        <f t="shared" si="0"/>
        <v>310055.21999999997</v>
      </c>
      <c r="J68" s="811">
        <v>150102</v>
      </c>
      <c r="K68" s="812" t="s">
        <v>363</v>
      </c>
      <c r="L68" s="804"/>
      <c r="N68" s="813">
        <v>2563</v>
      </c>
      <c r="P68" s="813">
        <v>2552565.0699999998</v>
      </c>
      <c r="Q68" s="816">
        <f t="shared" si="1"/>
        <v>-2552565.0699999998</v>
      </c>
      <c r="S68" s="811">
        <v>150101</v>
      </c>
      <c r="T68" s="812" t="s">
        <v>362</v>
      </c>
      <c r="U68" s="804"/>
      <c r="W68" s="813">
        <v>76000</v>
      </c>
      <c r="X68" s="813">
        <v>2624876.39</v>
      </c>
      <c r="Z68" s="816">
        <f t="shared" si="2"/>
        <v>2624876.39</v>
      </c>
    </row>
    <row r="69" spans="1:26">
      <c r="A69" s="811">
        <v>160102</v>
      </c>
      <c r="B69" s="812" t="s">
        <v>365</v>
      </c>
      <c r="C69" s="804"/>
      <c r="E69" s="813">
        <v>951.86</v>
      </c>
      <c r="G69" s="813">
        <v>294846.3</v>
      </c>
      <c r="H69" s="817">
        <f t="shared" si="0"/>
        <v>-294846.3</v>
      </c>
      <c r="J69" s="811">
        <v>160101</v>
      </c>
      <c r="K69" s="812" t="s">
        <v>364</v>
      </c>
      <c r="L69" s="804"/>
      <c r="O69" s="813">
        <v>310055.21999999997</v>
      </c>
      <c r="Q69" s="817">
        <f t="shared" si="1"/>
        <v>310055.21999999997</v>
      </c>
      <c r="S69" s="811">
        <v>150102</v>
      </c>
      <c r="T69" s="812" t="s">
        <v>363</v>
      </c>
      <c r="U69" s="804"/>
      <c r="V69" s="813">
        <v>71729</v>
      </c>
      <c r="Y69" s="813">
        <v>2486190.0699999998</v>
      </c>
      <c r="Z69" s="817">
        <f t="shared" si="2"/>
        <v>-2486190.0699999998</v>
      </c>
    </row>
    <row r="70" spans="1:26">
      <c r="A70" s="811">
        <v>160201</v>
      </c>
      <c r="B70" s="812" t="s">
        <v>366</v>
      </c>
      <c r="C70" s="804"/>
      <c r="F70" s="813">
        <v>1555326.51</v>
      </c>
      <c r="H70" s="816">
        <f t="shared" si="0"/>
        <v>1555326.51</v>
      </c>
      <c r="J70" s="811">
        <v>160102</v>
      </c>
      <c r="K70" s="812" t="s">
        <v>365</v>
      </c>
      <c r="L70" s="804"/>
      <c r="N70" s="813">
        <v>951</v>
      </c>
      <c r="P70" s="813">
        <v>297699.3</v>
      </c>
      <c r="Q70" s="816">
        <f t="shared" si="1"/>
        <v>-297699.3</v>
      </c>
      <c r="S70" s="811">
        <v>160101</v>
      </c>
      <c r="T70" s="812" t="s">
        <v>364</v>
      </c>
      <c r="U70" s="804"/>
      <c r="V70" s="813">
        <v>14085.21</v>
      </c>
      <c r="X70" s="813">
        <v>324140.43</v>
      </c>
      <c r="Z70" s="816">
        <f t="shared" si="2"/>
        <v>324140.43</v>
      </c>
    </row>
    <row r="71" spans="1:26">
      <c r="A71" s="811">
        <v>160202</v>
      </c>
      <c r="B71" s="812" t="s">
        <v>367</v>
      </c>
      <c r="C71" s="804"/>
      <c r="E71" s="813">
        <v>11514</v>
      </c>
      <c r="G71" s="813">
        <v>1129630.3500000001</v>
      </c>
      <c r="H71" s="817">
        <f t="shared" ref="H71:H134" si="3">+F71-G71</f>
        <v>-1129630.3500000001</v>
      </c>
      <c r="J71" s="811">
        <v>160201</v>
      </c>
      <c r="K71" s="812" t="s">
        <v>366</v>
      </c>
      <c r="L71" s="804"/>
      <c r="O71" s="813">
        <v>1555326.51</v>
      </c>
      <c r="Q71" s="817">
        <f t="shared" ref="Q71:Q134" si="4">+O71-P71</f>
        <v>1555326.51</v>
      </c>
      <c r="S71" s="811">
        <v>160102</v>
      </c>
      <c r="T71" s="812" t="s">
        <v>365</v>
      </c>
      <c r="U71" s="804"/>
      <c r="W71" s="813">
        <v>1343.72</v>
      </c>
      <c r="Y71" s="813">
        <v>300945.02</v>
      </c>
      <c r="Z71" s="817">
        <f t="shared" ref="Z71:Z134" si="5">+X71-Y71</f>
        <v>-300945.02</v>
      </c>
    </row>
    <row r="72" spans="1:26">
      <c r="A72" s="811">
        <v>160301</v>
      </c>
      <c r="B72" s="812" t="s">
        <v>368</v>
      </c>
      <c r="C72" s="804"/>
      <c r="F72" s="813">
        <v>358767.48</v>
      </c>
      <c r="H72" s="816">
        <f t="shared" si="3"/>
        <v>358767.48</v>
      </c>
      <c r="J72" s="811">
        <v>160202</v>
      </c>
      <c r="K72" s="812" t="s">
        <v>367</v>
      </c>
      <c r="L72" s="804"/>
      <c r="N72" s="813">
        <v>11514</v>
      </c>
      <c r="P72" s="813">
        <v>1164172.3500000001</v>
      </c>
      <c r="Q72" s="816">
        <f t="shared" si="4"/>
        <v>-1164172.3500000001</v>
      </c>
      <c r="S72" s="811">
        <v>160201</v>
      </c>
      <c r="T72" s="812" t="s">
        <v>366</v>
      </c>
      <c r="U72" s="804"/>
      <c r="X72" s="813">
        <v>1555326.51</v>
      </c>
      <c r="Z72" s="816">
        <f t="shared" si="5"/>
        <v>1555326.51</v>
      </c>
    </row>
    <row r="73" spans="1:26">
      <c r="A73" s="811">
        <v>160302</v>
      </c>
      <c r="B73" s="812" t="s">
        <v>369</v>
      </c>
      <c r="C73" s="804"/>
      <c r="E73" s="813">
        <v>190</v>
      </c>
      <c r="G73" s="813">
        <v>353023.57</v>
      </c>
      <c r="H73" s="817">
        <f t="shared" si="3"/>
        <v>-353023.57</v>
      </c>
      <c r="J73" s="811">
        <v>160301</v>
      </c>
      <c r="K73" s="812" t="s">
        <v>368</v>
      </c>
      <c r="L73" s="804"/>
      <c r="O73" s="813">
        <v>358767.48</v>
      </c>
      <c r="Q73" s="817">
        <f t="shared" si="4"/>
        <v>358767.48</v>
      </c>
      <c r="S73" s="811">
        <v>160202</v>
      </c>
      <c r="T73" s="812" t="s">
        <v>367</v>
      </c>
      <c r="U73" s="804"/>
      <c r="W73" s="813">
        <v>11514</v>
      </c>
      <c r="Y73" s="813">
        <v>1198714.3500000001</v>
      </c>
      <c r="Z73" s="817">
        <f t="shared" si="5"/>
        <v>-1198714.3500000001</v>
      </c>
    </row>
    <row r="74" spans="1:26">
      <c r="A74" s="811">
        <v>170101</v>
      </c>
      <c r="B74" s="812" t="s">
        <v>370</v>
      </c>
      <c r="C74" s="804"/>
      <c r="H74" s="817">
        <f t="shared" si="3"/>
        <v>0</v>
      </c>
      <c r="J74" s="811">
        <v>160302</v>
      </c>
      <c r="K74" s="812" t="s">
        <v>369</v>
      </c>
      <c r="L74" s="804"/>
      <c r="N74" s="813">
        <v>129</v>
      </c>
      <c r="P74" s="813">
        <v>353472.24</v>
      </c>
      <c r="Q74" s="817">
        <f t="shared" si="4"/>
        <v>-353472.24</v>
      </c>
      <c r="S74" s="811">
        <v>160301</v>
      </c>
      <c r="T74" s="812" t="s">
        <v>368</v>
      </c>
      <c r="U74" s="804"/>
      <c r="X74" s="813">
        <v>358767.48</v>
      </c>
      <c r="Z74" s="817">
        <f t="shared" si="5"/>
        <v>358767.48</v>
      </c>
    </row>
    <row r="75" spans="1:26">
      <c r="A75" s="811">
        <v>170102</v>
      </c>
      <c r="B75" s="812" t="s">
        <v>371</v>
      </c>
      <c r="C75" s="804"/>
      <c r="H75" s="817">
        <f t="shared" si="3"/>
        <v>0</v>
      </c>
      <c r="J75" s="811">
        <v>170101</v>
      </c>
      <c r="K75" s="812" t="s">
        <v>370</v>
      </c>
      <c r="L75" s="804"/>
      <c r="Q75" s="817">
        <f t="shared" si="4"/>
        <v>0</v>
      </c>
      <c r="S75" s="811">
        <v>160302</v>
      </c>
      <c r="T75" s="812" t="s">
        <v>369</v>
      </c>
      <c r="U75" s="804"/>
      <c r="W75" s="813">
        <v>129</v>
      </c>
      <c r="Y75" s="813">
        <v>353859.24</v>
      </c>
      <c r="Z75" s="817">
        <f t="shared" si="5"/>
        <v>-353859.24</v>
      </c>
    </row>
    <row r="76" spans="1:26">
      <c r="A76" s="811">
        <v>170201</v>
      </c>
      <c r="B76" s="812" t="s">
        <v>372</v>
      </c>
      <c r="C76" s="804"/>
      <c r="F76" s="813">
        <v>391554.55</v>
      </c>
      <c r="H76" s="816">
        <f t="shared" si="3"/>
        <v>391554.55</v>
      </c>
      <c r="J76" s="811">
        <v>170102</v>
      </c>
      <c r="K76" s="812" t="s">
        <v>371</v>
      </c>
      <c r="L76" s="804"/>
      <c r="Q76" s="816">
        <f t="shared" si="4"/>
        <v>0</v>
      </c>
      <c r="S76" s="811">
        <v>170101</v>
      </c>
      <c r="T76" s="812" t="s">
        <v>370</v>
      </c>
      <c r="U76" s="804"/>
      <c r="Z76" s="816">
        <f t="shared" si="5"/>
        <v>0</v>
      </c>
    </row>
    <row r="77" spans="1:26">
      <c r="A77" s="811">
        <v>170202</v>
      </c>
      <c r="B77" s="812" t="s">
        <v>373</v>
      </c>
      <c r="C77" s="804"/>
      <c r="E77" s="813">
        <v>6932</v>
      </c>
      <c r="G77" s="813">
        <v>24020.13</v>
      </c>
      <c r="H77" s="817">
        <f t="shared" si="3"/>
        <v>-24020.13</v>
      </c>
      <c r="J77" s="811">
        <v>170201</v>
      </c>
      <c r="K77" s="812" t="s">
        <v>372</v>
      </c>
      <c r="L77" s="804"/>
      <c r="O77" s="813">
        <v>391554.55</v>
      </c>
      <c r="Q77" s="817">
        <f t="shared" si="4"/>
        <v>391554.55</v>
      </c>
      <c r="S77" s="811">
        <v>170102</v>
      </c>
      <c r="T77" s="812" t="s">
        <v>371</v>
      </c>
      <c r="U77" s="804"/>
      <c r="Z77" s="817">
        <f t="shared" si="5"/>
        <v>0</v>
      </c>
    </row>
    <row r="78" spans="1:26">
      <c r="A78" s="811">
        <v>170203</v>
      </c>
      <c r="B78" s="812" t="s">
        <v>374</v>
      </c>
      <c r="C78" s="804"/>
      <c r="F78" s="813">
        <v>1231272.3999999999</v>
      </c>
      <c r="H78" s="816">
        <f t="shared" si="3"/>
        <v>1231272.3999999999</v>
      </c>
      <c r="J78" s="811">
        <v>170202</v>
      </c>
      <c r="K78" s="812" t="s">
        <v>373</v>
      </c>
      <c r="L78" s="804"/>
      <c r="N78" s="813">
        <v>6932</v>
      </c>
      <c r="P78" s="813">
        <v>44816.13</v>
      </c>
      <c r="Q78" s="816">
        <f t="shared" si="4"/>
        <v>-44816.13</v>
      </c>
      <c r="S78" s="811">
        <v>170201</v>
      </c>
      <c r="T78" s="812" t="s">
        <v>372</v>
      </c>
      <c r="U78" s="804"/>
      <c r="V78" s="813">
        <v>289840.13</v>
      </c>
      <c r="X78" s="813">
        <v>708927.18</v>
      </c>
      <c r="Z78" s="816">
        <f t="shared" si="5"/>
        <v>708927.18</v>
      </c>
    </row>
    <row r="79" spans="1:26">
      <c r="A79" s="811">
        <v>170204</v>
      </c>
      <c r="B79" s="812" t="s">
        <v>375</v>
      </c>
      <c r="C79" s="804"/>
      <c r="G79" s="813">
        <v>1231272.3999999999</v>
      </c>
      <c r="H79" s="817">
        <f t="shared" si="3"/>
        <v>-1231272.3999999999</v>
      </c>
      <c r="J79" s="811">
        <v>170203</v>
      </c>
      <c r="K79" s="812" t="s">
        <v>374</v>
      </c>
      <c r="L79" s="804"/>
      <c r="O79" s="813">
        <v>1231272.3999999999</v>
      </c>
      <c r="Q79" s="817">
        <f t="shared" si="4"/>
        <v>1231272.3999999999</v>
      </c>
      <c r="S79" s="811">
        <v>170202</v>
      </c>
      <c r="T79" s="812" t="s">
        <v>373</v>
      </c>
      <c r="U79" s="804"/>
      <c r="W79" s="813">
        <v>12222</v>
      </c>
      <c r="Y79" s="813">
        <v>71361.13</v>
      </c>
      <c r="Z79" s="817">
        <f t="shared" si="5"/>
        <v>-71361.13</v>
      </c>
    </row>
    <row r="80" spans="1:26">
      <c r="A80" s="811">
        <v>180101</v>
      </c>
      <c r="B80" s="812" t="s">
        <v>376</v>
      </c>
      <c r="C80" s="804"/>
      <c r="F80" s="813">
        <v>4575000</v>
      </c>
      <c r="H80" s="816">
        <f t="shared" si="3"/>
        <v>4575000</v>
      </c>
      <c r="J80" s="811">
        <v>170204</v>
      </c>
      <c r="K80" s="812" t="s">
        <v>375</v>
      </c>
      <c r="L80" s="804"/>
      <c r="P80" s="813">
        <v>1231272.3999999999</v>
      </c>
      <c r="Q80" s="816">
        <f t="shared" si="4"/>
        <v>-1231272.3999999999</v>
      </c>
      <c r="S80" s="811">
        <v>170203</v>
      </c>
      <c r="T80" s="812" t="s">
        <v>374</v>
      </c>
      <c r="U80" s="804"/>
      <c r="X80" s="813">
        <v>1231272.3999999999</v>
      </c>
      <c r="Z80" s="816">
        <f t="shared" si="5"/>
        <v>1231272.3999999999</v>
      </c>
    </row>
    <row r="81" spans="1:26">
      <c r="A81" s="811">
        <v>180102</v>
      </c>
      <c r="B81" s="812" t="s">
        <v>377</v>
      </c>
      <c r="C81" s="804"/>
      <c r="F81" s="813">
        <v>1667798.41</v>
      </c>
      <c r="H81" s="816">
        <f t="shared" si="3"/>
        <v>1667798.41</v>
      </c>
      <c r="J81" s="811">
        <v>180101</v>
      </c>
      <c r="K81" s="812" t="s">
        <v>376</v>
      </c>
      <c r="L81" s="804"/>
      <c r="O81" s="813">
        <v>4575000</v>
      </c>
      <c r="Q81" s="816">
        <f t="shared" si="4"/>
        <v>4575000</v>
      </c>
      <c r="S81" s="811">
        <v>170204</v>
      </c>
      <c r="T81" s="812" t="s">
        <v>375</v>
      </c>
      <c r="U81" s="804"/>
      <c r="Y81" s="813">
        <v>1231272.3999999999</v>
      </c>
      <c r="Z81" s="816">
        <f t="shared" si="5"/>
        <v>-1231272.3999999999</v>
      </c>
    </row>
    <row r="82" spans="1:26">
      <c r="A82" s="811">
        <v>180103</v>
      </c>
      <c r="B82" s="812" t="s">
        <v>378</v>
      </c>
      <c r="C82" s="804"/>
      <c r="F82" s="813">
        <v>390000</v>
      </c>
      <c r="H82" s="816">
        <f t="shared" si="3"/>
        <v>390000</v>
      </c>
      <c r="J82" s="811">
        <v>180102</v>
      </c>
      <c r="K82" s="812" t="s">
        <v>377</v>
      </c>
      <c r="L82" s="804"/>
      <c r="O82" s="813">
        <v>1667798.41</v>
      </c>
      <c r="Q82" s="816">
        <f t="shared" si="4"/>
        <v>1667798.41</v>
      </c>
      <c r="S82" s="811">
        <v>170301</v>
      </c>
      <c r="T82" s="812" t="s">
        <v>379</v>
      </c>
      <c r="U82" s="804"/>
      <c r="V82" s="813">
        <v>2167274</v>
      </c>
      <c r="X82" s="813">
        <v>2167274</v>
      </c>
      <c r="Z82" s="816">
        <f t="shared" si="5"/>
        <v>2167274</v>
      </c>
    </row>
    <row r="83" spans="1:26">
      <c r="A83" s="811">
        <v>180104</v>
      </c>
      <c r="B83" s="812" t="s">
        <v>380</v>
      </c>
      <c r="C83" s="804"/>
      <c r="F83" s="813">
        <v>8000</v>
      </c>
      <c r="H83" s="816">
        <f t="shared" si="3"/>
        <v>8000</v>
      </c>
      <c r="J83" s="811">
        <v>180103</v>
      </c>
      <c r="K83" s="812" t="s">
        <v>378</v>
      </c>
      <c r="L83" s="804"/>
      <c r="O83" s="813">
        <v>390000</v>
      </c>
      <c r="Q83" s="816">
        <f t="shared" si="4"/>
        <v>390000</v>
      </c>
      <c r="S83" s="811">
        <v>170302</v>
      </c>
      <c r="T83" s="812" t="s">
        <v>381</v>
      </c>
      <c r="U83" s="804"/>
      <c r="W83" s="813">
        <v>54182</v>
      </c>
      <c r="Y83" s="813">
        <v>54182</v>
      </c>
      <c r="Z83" s="816">
        <f t="shared" si="5"/>
        <v>-54182</v>
      </c>
    </row>
    <row r="84" spans="1:26">
      <c r="A84" s="811">
        <v>180105</v>
      </c>
      <c r="B84" s="812" t="s">
        <v>382</v>
      </c>
      <c r="C84" s="804"/>
      <c r="F84" s="813">
        <v>77672</v>
      </c>
      <c r="H84" s="816">
        <f t="shared" si="3"/>
        <v>77672</v>
      </c>
      <c r="J84" s="811">
        <v>180104</v>
      </c>
      <c r="K84" s="812" t="s">
        <v>380</v>
      </c>
      <c r="L84" s="804"/>
      <c r="M84" s="813">
        <v>2000</v>
      </c>
      <c r="O84" s="813">
        <v>10000</v>
      </c>
      <c r="Q84" s="816">
        <f t="shared" si="4"/>
        <v>10000</v>
      </c>
      <c r="S84" s="811">
        <v>180101</v>
      </c>
      <c r="T84" s="812" t="s">
        <v>376</v>
      </c>
      <c r="U84" s="804"/>
      <c r="X84" s="813">
        <v>4575000</v>
      </c>
      <c r="Z84" s="816">
        <f t="shared" si="5"/>
        <v>4575000</v>
      </c>
    </row>
    <row r="85" spans="1:26">
      <c r="A85" s="811">
        <v>180106</v>
      </c>
      <c r="B85" s="812" t="s">
        <v>383</v>
      </c>
      <c r="C85" s="804"/>
      <c r="H85" s="817">
        <f t="shared" si="3"/>
        <v>0</v>
      </c>
      <c r="J85" s="811">
        <v>180105</v>
      </c>
      <c r="K85" s="812" t="s">
        <v>382</v>
      </c>
      <c r="L85" s="804"/>
      <c r="O85" s="813">
        <v>77672</v>
      </c>
      <c r="Q85" s="817">
        <f t="shared" si="4"/>
        <v>77672</v>
      </c>
      <c r="S85" s="811">
        <v>180102</v>
      </c>
      <c r="T85" s="812" t="s">
        <v>377</v>
      </c>
      <c r="U85" s="804"/>
      <c r="X85" s="813">
        <v>2310223.41</v>
      </c>
      <c r="Z85" s="817">
        <f t="shared" si="5"/>
        <v>2310223.41</v>
      </c>
    </row>
    <row r="86" spans="1:26">
      <c r="A86" s="811">
        <v>180107</v>
      </c>
      <c r="B86" s="812" t="s">
        <v>384</v>
      </c>
      <c r="C86" s="804"/>
      <c r="F86" s="813">
        <v>225000</v>
      </c>
      <c r="H86" s="816">
        <f t="shared" si="3"/>
        <v>225000</v>
      </c>
      <c r="J86" s="811">
        <v>180106</v>
      </c>
      <c r="K86" s="812" t="s">
        <v>383</v>
      </c>
      <c r="L86" s="804"/>
      <c r="Q86" s="816">
        <f t="shared" si="4"/>
        <v>0</v>
      </c>
      <c r="S86" s="811">
        <v>180103</v>
      </c>
      <c r="T86" s="812" t="s">
        <v>378</v>
      </c>
      <c r="U86" s="804"/>
      <c r="X86" s="813">
        <v>390000</v>
      </c>
      <c r="Z86" s="816">
        <f t="shared" si="5"/>
        <v>390000</v>
      </c>
    </row>
    <row r="87" spans="1:26">
      <c r="A87" s="811">
        <v>180108</v>
      </c>
      <c r="B87" s="812" t="s">
        <v>385</v>
      </c>
      <c r="C87" s="804"/>
      <c r="H87" s="817">
        <f t="shared" si="3"/>
        <v>0</v>
      </c>
      <c r="J87" s="811">
        <v>180107</v>
      </c>
      <c r="K87" s="812" t="s">
        <v>384</v>
      </c>
      <c r="L87" s="804"/>
      <c r="O87" s="813">
        <v>225000</v>
      </c>
      <c r="Q87" s="817">
        <f t="shared" si="4"/>
        <v>225000</v>
      </c>
      <c r="S87" s="811">
        <v>180104</v>
      </c>
      <c r="T87" s="812" t="s">
        <v>380</v>
      </c>
      <c r="U87" s="804"/>
      <c r="X87" s="813">
        <v>9000</v>
      </c>
      <c r="Z87" s="817">
        <f t="shared" si="5"/>
        <v>9000</v>
      </c>
    </row>
    <row r="88" spans="1:26">
      <c r="A88" s="811">
        <v>230102</v>
      </c>
      <c r="B88" s="812" t="s">
        <v>386</v>
      </c>
      <c r="C88" s="804"/>
      <c r="G88" s="813">
        <v>357500.1</v>
      </c>
      <c r="H88" s="817">
        <f t="shared" si="3"/>
        <v>-357500.1</v>
      </c>
      <c r="J88" s="811">
        <v>180108</v>
      </c>
      <c r="K88" s="812" t="s">
        <v>385</v>
      </c>
      <c r="L88" s="804"/>
      <c r="Q88" s="817">
        <f t="shared" si="4"/>
        <v>0</v>
      </c>
      <c r="S88" s="811">
        <v>180105</v>
      </c>
      <c r="T88" s="812" t="s">
        <v>382</v>
      </c>
      <c r="U88" s="804"/>
      <c r="X88" s="813">
        <v>85922</v>
      </c>
      <c r="Z88" s="817">
        <f t="shared" si="5"/>
        <v>85922</v>
      </c>
    </row>
    <row r="89" spans="1:26">
      <c r="A89" s="811">
        <v>230104</v>
      </c>
      <c r="B89" s="812" t="s">
        <v>387</v>
      </c>
      <c r="C89" s="804"/>
      <c r="D89" s="813">
        <v>250367.37</v>
      </c>
      <c r="G89" s="813">
        <v>324562.06</v>
      </c>
      <c r="H89" s="817">
        <f t="shared" si="3"/>
        <v>-324562.06</v>
      </c>
      <c r="J89" s="811">
        <v>230102</v>
      </c>
      <c r="K89" s="812" t="s">
        <v>386</v>
      </c>
      <c r="L89" s="804"/>
      <c r="P89" s="813">
        <v>0.1</v>
      </c>
      <c r="Q89" s="817">
        <f t="shared" si="4"/>
        <v>-0.1</v>
      </c>
      <c r="S89" s="811">
        <v>180106</v>
      </c>
      <c r="T89" s="812" t="s">
        <v>383</v>
      </c>
      <c r="U89" s="804"/>
      <c r="Z89" s="817">
        <f t="shared" si="5"/>
        <v>0</v>
      </c>
    </row>
    <row r="90" spans="1:26">
      <c r="A90" s="811">
        <v>230105</v>
      </c>
      <c r="B90" s="812" t="s">
        <v>388</v>
      </c>
      <c r="C90" s="804"/>
      <c r="H90" s="817">
        <f t="shared" si="3"/>
        <v>0</v>
      </c>
      <c r="J90" s="811">
        <v>230104</v>
      </c>
      <c r="K90" s="812" t="s">
        <v>387</v>
      </c>
      <c r="L90" s="804"/>
      <c r="O90" s="813">
        <v>3.22</v>
      </c>
      <c r="Q90" s="817">
        <f t="shared" si="4"/>
        <v>3.22</v>
      </c>
      <c r="S90" s="811">
        <v>180107</v>
      </c>
      <c r="T90" s="812" t="s">
        <v>384</v>
      </c>
      <c r="U90" s="804"/>
      <c r="X90" s="813">
        <v>225000</v>
      </c>
      <c r="Z90" s="817">
        <f t="shared" si="5"/>
        <v>225000</v>
      </c>
    </row>
    <row r="91" spans="1:26">
      <c r="A91" s="811">
        <v>230106</v>
      </c>
      <c r="B91" s="812" t="s">
        <v>389</v>
      </c>
      <c r="C91" s="804"/>
      <c r="E91" s="813">
        <v>1194207.56</v>
      </c>
      <c r="G91" s="813">
        <v>18973135.079999998</v>
      </c>
      <c r="H91" s="817">
        <f t="shared" si="3"/>
        <v>-18973135.079999998</v>
      </c>
      <c r="J91" s="811">
        <v>230105</v>
      </c>
      <c r="K91" s="812" t="s">
        <v>388</v>
      </c>
      <c r="L91" s="804"/>
      <c r="M91" s="813">
        <v>1.53</v>
      </c>
      <c r="O91" s="813">
        <v>1.53</v>
      </c>
      <c r="Q91" s="817">
        <f t="shared" si="4"/>
        <v>1.53</v>
      </c>
      <c r="S91" s="811">
        <v>180108</v>
      </c>
      <c r="T91" s="812" t="s">
        <v>385</v>
      </c>
      <c r="U91" s="804"/>
      <c r="Z91" s="817">
        <f t="shared" si="5"/>
        <v>0</v>
      </c>
    </row>
    <row r="92" spans="1:26">
      <c r="A92" s="811">
        <v>230107</v>
      </c>
      <c r="B92" s="812" t="s">
        <v>390</v>
      </c>
      <c r="C92" s="804"/>
      <c r="D92" s="813">
        <v>26053.08</v>
      </c>
      <c r="G92" s="813">
        <v>17360.669999999998</v>
      </c>
      <c r="H92" s="817">
        <f t="shared" si="3"/>
        <v>-17360.669999999998</v>
      </c>
      <c r="J92" s="811">
        <v>230106</v>
      </c>
      <c r="K92" s="812" t="s">
        <v>389</v>
      </c>
      <c r="L92" s="804"/>
      <c r="N92" s="813">
        <v>3261589.38</v>
      </c>
      <c r="P92" s="813">
        <v>19207075.510000002</v>
      </c>
      <c r="Q92" s="817">
        <f t="shared" si="4"/>
        <v>-19207075.510000002</v>
      </c>
      <c r="S92" s="811">
        <v>230102</v>
      </c>
      <c r="T92" s="812" t="s">
        <v>386</v>
      </c>
      <c r="U92" s="804"/>
      <c r="Y92" s="813">
        <v>0.1</v>
      </c>
      <c r="Z92" s="817">
        <f t="shared" si="5"/>
        <v>-0.1</v>
      </c>
    </row>
    <row r="93" spans="1:26">
      <c r="A93" s="811">
        <v>230108</v>
      </c>
      <c r="B93" s="812" t="s">
        <v>391</v>
      </c>
      <c r="C93" s="804"/>
      <c r="E93" s="813">
        <v>76328.960000000006</v>
      </c>
      <c r="G93" s="813">
        <v>113028.07</v>
      </c>
      <c r="H93" s="817">
        <f t="shared" si="3"/>
        <v>-113028.07</v>
      </c>
      <c r="J93" s="811">
        <v>230107</v>
      </c>
      <c r="K93" s="812" t="s">
        <v>390</v>
      </c>
      <c r="L93" s="804"/>
      <c r="N93" s="813">
        <v>17044.650000000001</v>
      </c>
      <c r="P93" s="813">
        <v>20967.47</v>
      </c>
      <c r="Q93" s="817">
        <f t="shared" si="4"/>
        <v>-20967.47</v>
      </c>
      <c r="S93" s="811">
        <v>230104</v>
      </c>
      <c r="T93" s="812" t="s">
        <v>387</v>
      </c>
      <c r="U93" s="804"/>
      <c r="X93" s="813">
        <v>3.22</v>
      </c>
      <c r="Z93" s="817">
        <f t="shared" si="5"/>
        <v>3.22</v>
      </c>
    </row>
    <row r="94" spans="1:26">
      <c r="A94" s="811">
        <v>230109</v>
      </c>
      <c r="B94" s="812" t="s">
        <v>392</v>
      </c>
      <c r="C94" s="804"/>
      <c r="H94" s="817">
        <f t="shared" si="3"/>
        <v>0</v>
      </c>
      <c r="J94" s="811">
        <v>230108</v>
      </c>
      <c r="K94" s="812" t="s">
        <v>391</v>
      </c>
      <c r="L94" s="804"/>
      <c r="Q94" s="817">
        <f t="shared" si="4"/>
        <v>0</v>
      </c>
      <c r="S94" s="811">
        <v>230105</v>
      </c>
      <c r="T94" s="812" t="s">
        <v>388</v>
      </c>
      <c r="U94" s="804"/>
      <c r="W94" s="813">
        <v>1.07</v>
      </c>
      <c r="Z94" s="817">
        <f t="shared" si="5"/>
        <v>0</v>
      </c>
    </row>
    <row r="95" spans="1:26">
      <c r="A95" s="811">
        <v>230201</v>
      </c>
      <c r="B95" s="812" t="s">
        <v>393</v>
      </c>
      <c r="C95" s="804"/>
      <c r="D95" s="813">
        <v>4773465.87</v>
      </c>
      <c r="G95" s="813">
        <v>3512330.15</v>
      </c>
      <c r="H95" s="817">
        <f t="shared" si="3"/>
        <v>-3512330.15</v>
      </c>
      <c r="J95" s="811">
        <v>230109</v>
      </c>
      <c r="K95" s="812" t="s">
        <v>392</v>
      </c>
      <c r="L95" s="804"/>
      <c r="Q95" s="817">
        <f t="shared" si="4"/>
        <v>0</v>
      </c>
      <c r="S95" s="811">
        <v>230106</v>
      </c>
      <c r="T95" s="812" t="s">
        <v>389</v>
      </c>
      <c r="U95" s="804"/>
      <c r="W95" s="813">
        <v>1864427</v>
      </c>
      <c r="Y95" s="813">
        <v>8587736.9600000009</v>
      </c>
      <c r="Z95" s="817">
        <f t="shared" si="5"/>
        <v>-8587736.9600000009</v>
      </c>
    </row>
    <row r="96" spans="1:26">
      <c r="A96" s="811">
        <v>230205</v>
      </c>
      <c r="B96" s="812" t="s">
        <v>394</v>
      </c>
      <c r="C96" s="804"/>
      <c r="E96" s="813">
        <v>306495.14</v>
      </c>
      <c r="F96" s="813">
        <v>117960.01</v>
      </c>
      <c r="H96" s="816">
        <f t="shared" si="3"/>
        <v>117960.01</v>
      </c>
      <c r="J96" s="811">
        <v>230201</v>
      </c>
      <c r="K96" s="812" t="s">
        <v>393</v>
      </c>
      <c r="L96" s="804"/>
      <c r="N96" s="813">
        <v>1233723.9099999999</v>
      </c>
      <c r="P96" s="813">
        <v>516075.58</v>
      </c>
      <c r="Q96" s="816">
        <f t="shared" si="4"/>
        <v>-516075.58</v>
      </c>
      <c r="S96" s="811">
        <v>230107</v>
      </c>
      <c r="T96" s="812" t="s">
        <v>390</v>
      </c>
      <c r="U96" s="804"/>
      <c r="V96" s="813">
        <v>7926.32</v>
      </c>
      <c r="Y96" s="813">
        <v>3782.22</v>
      </c>
      <c r="Z96" s="816">
        <f t="shared" si="5"/>
        <v>-3782.22</v>
      </c>
    </row>
    <row r="97" spans="1:26">
      <c r="A97" s="811">
        <v>230302</v>
      </c>
      <c r="B97" s="812" t="s">
        <v>395</v>
      </c>
      <c r="C97" s="804"/>
      <c r="E97" s="813">
        <v>11739460.609999999</v>
      </c>
      <c r="G97" s="813">
        <v>35543162.07</v>
      </c>
      <c r="H97" s="817">
        <f t="shared" si="3"/>
        <v>-35543162.07</v>
      </c>
      <c r="J97" s="811">
        <v>230205</v>
      </c>
      <c r="K97" s="812" t="s">
        <v>394</v>
      </c>
      <c r="L97" s="804"/>
      <c r="O97" s="813">
        <v>23333.35</v>
      </c>
      <c r="Q97" s="817">
        <f t="shared" si="4"/>
        <v>23333.35</v>
      </c>
      <c r="S97" s="811">
        <v>230108</v>
      </c>
      <c r="T97" s="812" t="s">
        <v>391</v>
      </c>
      <c r="U97" s="804"/>
      <c r="Z97" s="817">
        <f t="shared" si="5"/>
        <v>0</v>
      </c>
    </row>
    <row r="98" spans="1:26">
      <c r="A98" s="811">
        <v>230303</v>
      </c>
      <c r="B98" s="812" t="s">
        <v>396</v>
      </c>
      <c r="C98" s="804"/>
      <c r="E98" s="813">
        <v>1429410.42</v>
      </c>
      <c r="G98" s="813">
        <v>1429410.42</v>
      </c>
      <c r="H98" s="817">
        <f t="shared" si="3"/>
        <v>-1429410.42</v>
      </c>
      <c r="J98" s="811">
        <v>230302</v>
      </c>
      <c r="K98" s="812" t="s">
        <v>395</v>
      </c>
      <c r="L98" s="804"/>
      <c r="M98" s="813">
        <v>13458551.52</v>
      </c>
      <c r="P98" s="813">
        <v>24136039.18</v>
      </c>
      <c r="Q98" s="817">
        <f t="shared" si="4"/>
        <v>-24136039.18</v>
      </c>
      <c r="S98" s="811">
        <v>230109</v>
      </c>
      <c r="T98" s="812" t="s">
        <v>392</v>
      </c>
      <c r="U98" s="804"/>
      <c r="Z98" s="817">
        <f t="shared" si="5"/>
        <v>0</v>
      </c>
    </row>
    <row r="99" spans="1:26">
      <c r="A99" s="811">
        <v>230307</v>
      </c>
      <c r="B99" s="812" t="s">
        <v>397</v>
      </c>
      <c r="C99" s="804"/>
      <c r="H99" s="817">
        <f t="shared" si="3"/>
        <v>0</v>
      </c>
      <c r="J99" s="811">
        <v>230303</v>
      </c>
      <c r="K99" s="812" t="s">
        <v>396</v>
      </c>
      <c r="L99" s="804"/>
      <c r="M99" s="813">
        <v>780461.5</v>
      </c>
      <c r="P99" s="813">
        <v>1206807.26</v>
      </c>
      <c r="Q99" s="817">
        <f t="shared" si="4"/>
        <v>-1206807.26</v>
      </c>
      <c r="S99" s="811">
        <v>230201</v>
      </c>
      <c r="T99" s="812" t="s">
        <v>393</v>
      </c>
      <c r="U99" s="804"/>
      <c r="V99" s="813">
        <v>3636493.69</v>
      </c>
      <c r="X99" s="813">
        <v>1268318.67</v>
      </c>
      <c r="Z99" s="817">
        <f t="shared" si="5"/>
        <v>1268318.67</v>
      </c>
    </row>
    <row r="100" spans="1:26">
      <c r="A100" s="811">
        <v>230308</v>
      </c>
      <c r="B100" s="812" t="s">
        <v>398</v>
      </c>
      <c r="C100" s="804"/>
      <c r="E100" s="813">
        <v>403942.66</v>
      </c>
      <c r="G100" s="813">
        <v>679776.21</v>
      </c>
      <c r="H100" s="817">
        <f t="shared" si="3"/>
        <v>-679776.21</v>
      </c>
      <c r="J100" s="811">
        <v>230307</v>
      </c>
      <c r="K100" s="812" t="s">
        <v>397</v>
      </c>
      <c r="L100" s="804"/>
      <c r="M100" s="813">
        <v>642827.36</v>
      </c>
      <c r="Q100" s="817">
        <f t="shared" si="4"/>
        <v>0</v>
      </c>
      <c r="S100" s="811">
        <v>230205</v>
      </c>
      <c r="T100" s="812" t="s">
        <v>394</v>
      </c>
      <c r="U100" s="804"/>
      <c r="W100" s="813">
        <v>16666.650000000001</v>
      </c>
      <c r="X100" s="813">
        <v>6666.7</v>
      </c>
      <c r="Z100" s="817">
        <f t="shared" si="5"/>
        <v>6666.7</v>
      </c>
    </row>
    <row r="101" spans="1:26">
      <c r="A101" s="811">
        <v>240101</v>
      </c>
      <c r="B101" s="812" t="s">
        <v>399</v>
      </c>
      <c r="C101" s="804"/>
      <c r="E101" s="813">
        <v>14000</v>
      </c>
      <c r="G101" s="813">
        <v>103475.53</v>
      </c>
      <c r="H101" s="817">
        <f t="shared" si="3"/>
        <v>-103475.53</v>
      </c>
      <c r="J101" s="811">
        <v>230308</v>
      </c>
      <c r="K101" s="812" t="s">
        <v>398</v>
      </c>
      <c r="L101" s="804"/>
      <c r="M101" s="813">
        <v>152375.32</v>
      </c>
      <c r="O101" s="813">
        <v>152373</v>
      </c>
      <c r="Q101" s="817">
        <f t="shared" si="4"/>
        <v>152373</v>
      </c>
      <c r="S101" s="811">
        <v>230302</v>
      </c>
      <c r="T101" s="812" t="s">
        <v>395</v>
      </c>
      <c r="U101" s="804"/>
      <c r="W101" s="813">
        <v>1849570.52</v>
      </c>
      <c r="Y101" s="813">
        <v>14844513.93</v>
      </c>
      <c r="Z101" s="817">
        <f t="shared" si="5"/>
        <v>-14844513.93</v>
      </c>
    </row>
    <row r="102" spans="1:26">
      <c r="A102" s="811">
        <v>240102</v>
      </c>
      <c r="B102" s="812" t="s">
        <v>400</v>
      </c>
      <c r="C102" s="804"/>
      <c r="H102" s="817">
        <f t="shared" si="3"/>
        <v>0</v>
      </c>
      <c r="J102" s="811">
        <v>240101</v>
      </c>
      <c r="K102" s="812" t="s">
        <v>399</v>
      </c>
      <c r="L102" s="804"/>
      <c r="N102" s="813">
        <v>14000</v>
      </c>
      <c r="P102" s="813">
        <v>98000.49</v>
      </c>
      <c r="Q102" s="817">
        <f t="shared" si="4"/>
        <v>-98000.49</v>
      </c>
      <c r="S102" s="811">
        <v>230303</v>
      </c>
      <c r="T102" s="812" t="s">
        <v>396</v>
      </c>
      <c r="U102" s="804"/>
      <c r="W102" s="813">
        <v>73270.47</v>
      </c>
      <c r="Y102" s="813">
        <v>797528.07</v>
      </c>
      <c r="Z102" s="817">
        <f t="shared" si="5"/>
        <v>-797528.07</v>
      </c>
    </row>
    <row r="103" spans="1:26">
      <c r="A103" s="811">
        <v>240103</v>
      </c>
      <c r="B103" s="812" t="s">
        <v>401</v>
      </c>
      <c r="C103" s="804"/>
      <c r="E103" s="813">
        <v>61450.99</v>
      </c>
      <c r="G103" s="813">
        <v>1586787.57</v>
      </c>
      <c r="H103" s="817">
        <f t="shared" si="3"/>
        <v>-1586787.57</v>
      </c>
      <c r="J103" s="811">
        <v>240102</v>
      </c>
      <c r="K103" s="812" t="s">
        <v>400</v>
      </c>
      <c r="L103" s="804"/>
      <c r="Q103" s="817">
        <f t="shared" si="4"/>
        <v>0</v>
      </c>
      <c r="S103" s="811">
        <v>230307</v>
      </c>
      <c r="T103" s="812" t="s">
        <v>397</v>
      </c>
      <c r="U103" s="804"/>
      <c r="W103" s="813">
        <v>660602.82999999996</v>
      </c>
      <c r="Y103" s="813">
        <v>660602.82999999996</v>
      </c>
      <c r="Z103" s="817">
        <f t="shared" si="5"/>
        <v>-660602.82999999996</v>
      </c>
    </row>
    <row r="104" spans="1:26">
      <c r="A104" s="811">
        <v>240105</v>
      </c>
      <c r="B104" s="812" t="s">
        <v>402</v>
      </c>
      <c r="C104" s="804"/>
      <c r="E104" s="813">
        <v>0.02</v>
      </c>
      <c r="G104" s="813">
        <v>65000.01</v>
      </c>
      <c r="H104" s="817">
        <f t="shared" si="3"/>
        <v>-65000.01</v>
      </c>
      <c r="J104" s="811">
        <v>240103</v>
      </c>
      <c r="K104" s="812" t="s">
        <v>401</v>
      </c>
      <c r="L104" s="804"/>
      <c r="P104" s="813">
        <v>1586787.57</v>
      </c>
      <c r="Q104" s="817">
        <f t="shared" si="4"/>
        <v>-1586787.57</v>
      </c>
      <c r="S104" s="811">
        <v>230308</v>
      </c>
      <c r="T104" s="812" t="s">
        <v>398</v>
      </c>
      <c r="U104" s="804"/>
      <c r="V104" s="813">
        <v>1087.68</v>
      </c>
      <c r="X104" s="813">
        <v>542929.84</v>
      </c>
      <c r="Z104" s="817">
        <f t="shared" si="5"/>
        <v>542929.84</v>
      </c>
    </row>
    <row r="105" spans="1:26">
      <c r="A105" s="811">
        <v>240106</v>
      </c>
      <c r="B105" s="812" t="s">
        <v>403</v>
      </c>
      <c r="C105" s="804"/>
      <c r="E105" s="813">
        <v>10000</v>
      </c>
      <c r="G105" s="813">
        <v>127500</v>
      </c>
      <c r="H105" s="817">
        <f t="shared" si="3"/>
        <v>-127500</v>
      </c>
      <c r="J105" s="811">
        <v>240105</v>
      </c>
      <c r="K105" s="812" t="s">
        <v>402</v>
      </c>
      <c r="L105" s="804"/>
      <c r="N105" s="813">
        <v>0.02</v>
      </c>
      <c r="P105" s="813">
        <v>65000.01</v>
      </c>
      <c r="Q105" s="817">
        <f t="shared" si="4"/>
        <v>-65000.01</v>
      </c>
      <c r="S105" s="811">
        <v>240101</v>
      </c>
      <c r="T105" s="812" t="s">
        <v>399</v>
      </c>
      <c r="U105" s="804"/>
      <c r="Y105" s="813">
        <v>0.49</v>
      </c>
      <c r="Z105" s="817">
        <f t="shared" si="5"/>
        <v>-0.49</v>
      </c>
    </row>
    <row r="106" spans="1:26">
      <c r="A106" s="811">
        <v>240107</v>
      </c>
      <c r="B106" s="812" t="s">
        <v>404</v>
      </c>
      <c r="C106" s="804"/>
      <c r="E106" s="813">
        <v>51372.03</v>
      </c>
      <c r="G106" s="813">
        <v>278072.53000000003</v>
      </c>
      <c r="H106" s="817">
        <f t="shared" si="3"/>
        <v>-278072.53000000003</v>
      </c>
      <c r="J106" s="811">
        <v>240106</v>
      </c>
      <c r="K106" s="812" t="s">
        <v>403</v>
      </c>
      <c r="L106" s="804"/>
      <c r="N106" s="813">
        <v>10000</v>
      </c>
      <c r="P106" s="813">
        <v>157500</v>
      </c>
      <c r="Q106" s="817">
        <f t="shared" si="4"/>
        <v>-157500</v>
      </c>
      <c r="S106" s="811">
        <v>240102</v>
      </c>
      <c r="T106" s="812" t="s">
        <v>400</v>
      </c>
      <c r="U106" s="804"/>
      <c r="Z106" s="817">
        <f t="shared" si="5"/>
        <v>0</v>
      </c>
    </row>
    <row r="107" spans="1:26">
      <c r="A107" s="811">
        <v>240108</v>
      </c>
      <c r="B107" s="812" t="s">
        <v>405</v>
      </c>
      <c r="C107" s="804"/>
      <c r="H107" s="817">
        <f t="shared" si="3"/>
        <v>0</v>
      </c>
      <c r="J107" s="811">
        <v>240107</v>
      </c>
      <c r="K107" s="812" t="s">
        <v>404</v>
      </c>
      <c r="L107" s="804"/>
      <c r="M107" s="813">
        <v>19395.560000000001</v>
      </c>
      <c r="P107" s="813">
        <v>253057.59</v>
      </c>
      <c r="Q107" s="817">
        <f t="shared" si="4"/>
        <v>-253057.59</v>
      </c>
      <c r="S107" s="811">
        <v>240103</v>
      </c>
      <c r="T107" s="812" t="s">
        <v>401</v>
      </c>
      <c r="U107" s="804"/>
      <c r="Y107" s="813">
        <v>1474694.87</v>
      </c>
      <c r="Z107" s="817">
        <f t="shared" si="5"/>
        <v>-1474694.87</v>
      </c>
    </row>
    <row r="108" spans="1:26">
      <c r="A108" s="811">
        <v>240109</v>
      </c>
      <c r="B108" s="812" t="s">
        <v>406</v>
      </c>
      <c r="C108" s="804"/>
      <c r="H108" s="817">
        <f t="shared" si="3"/>
        <v>0</v>
      </c>
      <c r="J108" s="811">
        <v>240108</v>
      </c>
      <c r="K108" s="812" t="s">
        <v>405</v>
      </c>
      <c r="L108" s="804"/>
      <c r="Q108" s="817">
        <f t="shared" si="4"/>
        <v>0</v>
      </c>
      <c r="S108" s="811">
        <v>240104</v>
      </c>
      <c r="T108" s="812" t="s">
        <v>407</v>
      </c>
      <c r="U108" s="804"/>
      <c r="W108" s="813">
        <v>31321</v>
      </c>
      <c r="Y108" s="813">
        <v>238865.96</v>
      </c>
      <c r="Z108" s="817">
        <f t="shared" si="5"/>
        <v>-238865.96</v>
      </c>
    </row>
    <row r="109" spans="1:26">
      <c r="A109" s="811">
        <v>240110</v>
      </c>
      <c r="B109" s="812" t="s">
        <v>408</v>
      </c>
      <c r="C109" s="804"/>
      <c r="H109" s="817">
        <f t="shared" si="3"/>
        <v>0</v>
      </c>
      <c r="J109" s="811">
        <v>240109</v>
      </c>
      <c r="K109" s="812" t="s">
        <v>406</v>
      </c>
      <c r="L109" s="804"/>
      <c r="Q109" s="817">
        <f t="shared" si="4"/>
        <v>0</v>
      </c>
      <c r="S109" s="811">
        <v>240105</v>
      </c>
      <c r="T109" s="812" t="s">
        <v>402</v>
      </c>
      <c r="U109" s="804"/>
      <c r="W109" s="813">
        <v>0.02</v>
      </c>
      <c r="Y109" s="813">
        <v>65000</v>
      </c>
      <c r="Z109" s="817">
        <f t="shared" si="5"/>
        <v>-65000</v>
      </c>
    </row>
    <row r="110" spans="1:26">
      <c r="A110" s="811">
        <v>240111</v>
      </c>
      <c r="B110" s="812" t="s">
        <v>409</v>
      </c>
      <c r="C110" s="804"/>
      <c r="H110" s="817">
        <f t="shared" si="3"/>
        <v>0</v>
      </c>
      <c r="J110" s="811">
        <v>240110</v>
      </c>
      <c r="K110" s="812" t="s">
        <v>408</v>
      </c>
      <c r="L110" s="804"/>
      <c r="Q110" s="817">
        <f t="shared" si="4"/>
        <v>0</v>
      </c>
      <c r="S110" s="811">
        <v>240106</v>
      </c>
      <c r="T110" s="812" t="s">
        <v>403</v>
      </c>
      <c r="U110" s="804"/>
      <c r="V110" s="813">
        <v>47500</v>
      </c>
      <c r="Y110" s="813">
        <v>72000</v>
      </c>
      <c r="Z110" s="817">
        <f t="shared" si="5"/>
        <v>-72000</v>
      </c>
    </row>
    <row r="111" spans="1:26">
      <c r="A111" s="811">
        <v>240117</v>
      </c>
      <c r="B111" s="812" t="s">
        <v>410</v>
      </c>
      <c r="C111" s="804"/>
      <c r="D111" s="813">
        <v>15123</v>
      </c>
      <c r="G111" s="813">
        <v>42590.98</v>
      </c>
      <c r="H111" s="817">
        <f t="shared" si="3"/>
        <v>-42590.98</v>
      </c>
      <c r="J111" s="811">
        <v>240111</v>
      </c>
      <c r="K111" s="812" t="s">
        <v>409</v>
      </c>
      <c r="L111" s="804"/>
      <c r="Q111" s="817">
        <f t="shared" si="4"/>
        <v>0</v>
      </c>
      <c r="S111" s="811">
        <v>240107</v>
      </c>
      <c r="T111" s="812" t="s">
        <v>404</v>
      </c>
      <c r="U111" s="804"/>
      <c r="W111" s="813">
        <v>7740</v>
      </c>
      <c r="Y111" s="813">
        <v>243094.91</v>
      </c>
      <c r="Z111" s="817">
        <f t="shared" si="5"/>
        <v>-243094.91</v>
      </c>
    </row>
    <row r="112" spans="1:26">
      <c r="A112" s="811">
        <v>240118</v>
      </c>
      <c r="B112" s="812" t="s">
        <v>411</v>
      </c>
      <c r="C112" s="804"/>
      <c r="H112" s="817">
        <f t="shared" si="3"/>
        <v>0</v>
      </c>
      <c r="J112" s="811">
        <v>240117</v>
      </c>
      <c r="K112" s="812" t="s">
        <v>410</v>
      </c>
      <c r="L112" s="804"/>
      <c r="M112" s="813">
        <v>43680</v>
      </c>
      <c r="P112" s="813">
        <v>48626.98</v>
      </c>
      <c r="Q112" s="817">
        <f t="shared" si="4"/>
        <v>-48626.98</v>
      </c>
      <c r="S112" s="811">
        <v>240108</v>
      </c>
      <c r="T112" s="812" t="s">
        <v>405</v>
      </c>
      <c r="U112" s="804"/>
      <c r="Z112" s="817">
        <f t="shared" si="5"/>
        <v>0</v>
      </c>
    </row>
    <row r="113" spans="1:26">
      <c r="A113" s="811">
        <v>240126</v>
      </c>
      <c r="B113" s="812" t="s">
        <v>412</v>
      </c>
      <c r="C113" s="804"/>
      <c r="G113" s="813">
        <v>239259.38</v>
      </c>
      <c r="H113" s="817">
        <f t="shared" si="3"/>
        <v>-239259.38</v>
      </c>
      <c r="J113" s="811">
        <v>240118</v>
      </c>
      <c r="K113" s="812" t="s">
        <v>411</v>
      </c>
      <c r="L113" s="804"/>
      <c r="Q113" s="817">
        <f t="shared" si="4"/>
        <v>0</v>
      </c>
      <c r="S113" s="811">
        <v>240109</v>
      </c>
      <c r="T113" s="812" t="s">
        <v>406</v>
      </c>
      <c r="U113" s="804"/>
      <c r="Z113" s="817">
        <f t="shared" si="5"/>
        <v>0</v>
      </c>
    </row>
    <row r="114" spans="1:26">
      <c r="A114" s="811">
        <v>240201</v>
      </c>
      <c r="B114" s="812" t="s">
        <v>413</v>
      </c>
      <c r="C114" s="804"/>
      <c r="E114" s="813">
        <v>20778.22</v>
      </c>
      <c r="G114" s="813">
        <v>65245.2</v>
      </c>
      <c r="H114" s="817">
        <f t="shared" si="3"/>
        <v>-65245.2</v>
      </c>
      <c r="J114" s="811">
        <v>240126</v>
      </c>
      <c r="K114" s="812" t="s">
        <v>412</v>
      </c>
      <c r="L114" s="804"/>
      <c r="P114" s="813">
        <v>239259.38</v>
      </c>
      <c r="Q114" s="817">
        <f t="shared" si="4"/>
        <v>-239259.38</v>
      </c>
      <c r="S114" s="811">
        <v>240110</v>
      </c>
      <c r="T114" s="812" t="s">
        <v>408</v>
      </c>
      <c r="U114" s="804"/>
      <c r="Z114" s="817">
        <f t="shared" si="5"/>
        <v>0</v>
      </c>
    </row>
    <row r="115" spans="1:26">
      <c r="A115" s="811">
        <v>240204</v>
      </c>
      <c r="B115" s="812" t="s">
        <v>414</v>
      </c>
      <c r="C115" s="804"/>
      <c r="D115" s="813">
        <v>213700.48000000001</v>
      </c>
      <c r="G115" s="813">
        <v>251659.33</v>
      </c>
      <c r="H115" s="817">
        <f t="shared" si="3"/>
        <v>-251659.33</v>
      </c>
      <c r="J115" s="811">
        <v>240201</v>
      </c>
      <c r="K115" s="812" t="s">
        <v>413</v>
      </c>
      <c r="L115" s="804"/>
      <c r="M115" s="813">
        <v>9318.5300000000007</v>
      </c>
      <c r="P115" s="813">
        <v>51978.41</v>
      </c>
      <c r="Q115" s="817">
        <f t="shared" si="4"/>
        <v>-51978.41</v>
      </c>
      <c r="S115" s="811">
        <v>240111</v>
      </c>
      <c r="T115" s="812" t="s">
        <v>409</v>
      </c>
      <c r="U115" s="804"/>
      <c r="Z115" s="817">
        <f t="shared" si="5"/>
        <v>0</v>
      </c>
    </row>
    <row r="116" spans="1:26">
      <c r="A116" s="811">
        <v>240208</v>
      </c>
      <c r="B116" s="812" t="s">
        <v>415</v>
      </c>
      <c r="C116" s="804"/>
      <c r="G116" s="813">
        <v>1.2</v>
      </c>
      <c r="H116" s="817">
        <f t="shared" si="3"/>
        <v>-1.2</v>
      </c>
      <c r="J116" s="811">
        <v>240204</v>
      </c>
      <c r="K116" s="812" t="s">
        <v>414</v>
      </c>
      <c r="L116" s="804"/>
      <c r="M116" s="813">
        <v>103387.03</v>
      </c>
      <c r="P116" s="813">
        <v>104889.83</v>
      </c>
      <c r="Q116" s="817">
        <f t="shared" si="4"/>
        <v>-104889.83</v>
      </c>
      <c r="S116" s="811">
        <v>240117</v>
      </c>
      <c r="T116" s="812" t="s">
        <v>410</v>
      </c>
      <c r="U116" s="804"/>
      <c r="W116" s="813">
        <v>3017</v>
      </c>
      <c r="Y116" s="813">
        <v>61105.98</v>
      </c>
      <c r="Z116" s="817">
        <f t="shared" si="5"/>
        <v>-61105.98</v>
      </c>
    </row>
    <row r="117" spans="1:26">
      <c r="A117" s="811">
        <v>240222</v>
      </c>
      <c r="B117" s="812" t="s">
        <v>416</v>
      </c>
      <c r="C117" s="804"/>
      <c r="E117" s="813">
        <v>93291.839999999997</v>
      </c>
      <c r="G117" s="813">
        <v>93291.839999999997</v>
      </c>
      <c r="H117" s="817">
        <f t="shared" si="3"/>
        <v>-93291.839999999997</v>
      </c>
      <c r="J117" s="811">
        <v>240208</v>
      </c>
      <c r="K117" s="812" t="s">
        <v>415</v>
      </c>
      <c r="L117" s="804"/>
      <c r="P117" s="813">
        <v>1.2</v>
      </c>
      <c r="Q117" s="817">
        <f t="shared" si="4"/>
        <v>-1.2</v>
      </c>
      <c r="S117" s="811">
        <v>240118</v>
      </c>
      <c r="T117" s="812" t="s">
        <v>411</v>
      </c>
      <c r="U117" s="804"/>
      <c r="Z117" s="817">
        <f t="shared" si="5"/>
        <v>0</v>
      </c>
    </row>
    <row r="118" spans="1:26">
      <c r="A118" s="811">
        <v>240223</v>
      </c>
      <c r="B118" s="812" t="s">
        <v>417</v>
      </c>
      <c r="C118" s="804"/>
      <c r="D118" s="813">
        <v>70513.37</v>
      </c>
      <c r="G118" s="813">
        <v>56963.29</v>
      </c>
      <c r="H118" s="817">
        <f t="shared" si="3"/>
        <v>-56963.29</v>
      </c>
      <c r="J118" s="811">
        <v>240222</v>
      </c>
      <c r="K118" s="812" t="s">
        <v>418</v>
      </c>
      <c r="L118" s="804"/>
      <c r="N118" s="813">
        <v>32430.22</v>
      </c>
      <c r="P118" s="813">
        <v>111935.55</v>
      </c>
      <c r="Q118" s="817">
        <f t="shared" si="4"/>
        <v>-111935.55</v>
      </c>
      <c r="S118" s="811">
        <v>240126</v>
      </c>
      <c r="T118" s="812" t="s">
        <v>412</v>
      </c>
      <c r="U118" s="804"/>
      <c r="Y118" s="813">
        <v>239259.38</v>
      </c>
      <c r="Z118" s="817">
        <f t="shared" si="5"/>
        <v>-239259.38</v>
      </c>
    </row>
    <row r="119" spans="1:26">
      <c r="A119" s="811">
        <v>240302</v>
      </c>
      <c r="B119" s="812" t="s">
        <v>419</v>
      </c>
      <c r="C119" s="804"/>
      <c r="E119" s="813">
        <v>201095.57</v>
      </c>
      <c r="G119" s="813">
        <v>832862.89</v>
      </c>
      <c r="H119" s="817">
        <f t="shared" si="3"/>
        <v>-832862.89</v>
      </c>
      <c r="J119" s="811">
        <v>240223</v>
      </c>
      <c r="K119" s="812" t="s">
        <v>417</v>
      </c>
      <c r="L119" s="804"/>
      <c r="N119" s="813">
        <v>13813.71</v>
      </c>
      <c r="P119" s="813">
        <v>39319.15</v>
      </c>
      <c r="Q119" s="817">
        <f t="shared" si="4"/>
        <v>-39319.15</v>
      </c>
      <c r="S119" s="811">
        <v>240201</v>
      </c>
      <c r="T119" s="812" t="s">
        <v>413</v>
      </c>
      <c r="U119" s="804"/>
      <c r="W119" s="813">
        <v>10385.23</v>
      </c>
      <c r="Y119" s="813">
        <v>42254.32</v>
      </c>
      <c r="Z119" s="817">
        <f t="shared" si="5"/>
        <v>-42254.32</v>
      </c>
    </row>
    <row r="120" spans="1:26">
      <c r="A120" s="811">
        <v>240303</v>
      </c>
      <c r="B120" s="812" t="s">
        <v>420</v>
      </c>
      <c r="C120" s="804"/>
      <c r="E120" s="813">
        <v>416.6</v>
      </c>
      <c r="G120" s="813">
        <v>1941867.53</v>
      </c>
      <c r="H120" s="817">
        <f t="shared" si="3"/>
        <v>-1941867.53</v>
      </c>
      <c r="J120" s="811">
        <v>240302</v>
      </c>
      <c r="K120" s="812" t="s">
        <v>419</v>
      </c>
      <c r="L120" s="804"/>
      <c r="N120" s="813">
        <v>429627.03</v>
      </c>
      <c r="P120" s="813">
        <v>686536.46</v>
      </c>
      <c r="Q120" s="817">
        <f t="shared" si="4"/>
        <v>-686536.46</v>
      </c>
      <c r="S120" s="811">
        <v>240204</v>
      </c>
      <c r="T120" s="812" t="s">
        <v>414</v>
      </c>
      <c r="U120" s="804"/>
      <c r="W120" s="813">
        <v>2831726.43</v>
      </c>
      <c r="Y120" s="813">
        <v>4399144.59</v>
      </c>
      <c r="Z120" s="817">
        <f t="shared" si="5"/>
        <v>-4399144.59</v>
      </c>
    </row>
    <row r="121" spans="1:26">
      <c r="A121" s="811">
        <v>240304</v>
      </c>
      <c r="B121" s="812" t="s">
        <v>421</v>
      </c>
      <c r="C121" s="804"/>
      <c r="D121" s="813">
        <v>902571.84</v>
      </c>
      <c r="F121" s="813">
        <v>3119745.05</v>
      </c>
      <c r="H121" s="816">
        <f t="shared" si="3"/>
        <v>3119745.05</v>
      </c>
      <c r="J121" s="811">
        <v>240303</v>
      </c>
      <c r="K121" s="812" t="s">
        <v>420</v>
      </c>
      <c r="L121" s="804"/>
      <c r="M121" s="813">
        <v>10000</v>
      </c>
      <c r="P121" s="813">
        <v>1896997.09</v>
      </c>
      <c r="Q121" s="816">
        <f t="shared" si="4"/>
        <v>-1896997.09</v>
      </c>
      <c r="S121" s="811">
        <v>240208</v>
      </c>
      <c r="T121" s="812" t="s">
        <v>415</v>
      </c>
      <c r="U121" s="804"/>
      <c r="Y121" s="813">
        <v>1.2</v>
      </c>
      <c r="Z121" s="816">
        <f t="shared" si="5"/>
        <v>-1.2</v>
      </c>
    </row>
    <row r="122" spans="1:26">
      <c r="A122" s="811">
        <v>240305</v>
      </c>
      <c r="B122" s="812" t="s">
        <v>422</v>
      </c>
      <c r="C122" s="804"/>
      <c r="H122" s="817">
        <f t="shared" si="3"/>
        <v>0</v>
      </c>
      <c r="J122" s="811">
        <v>240304</v>
      </c>
      <c r="K122" s="812" t="s">
        <v>421</v>
      </c>
      <c r="L122" s="804"/>
      <c r="N122" s="813">
        <v>135562.12</v>
      </c>
      <c r="O122" s="813">
        <v>2994980.89</v>
      </c>
      <c r="Q122" s="817">
        <f t="shared" si="4"/>
        <v>2994980.89</v>
      </c>
      <c r="S122" s="811">
        <v>240222</v>
      </c>
      <c r="T122" s="812" t="s">
        <v>423</v>
      </c>
      <c r="U122" s="804"/>
      <c r="W122" s="813">
        <v>26438.39</v>
      </c>
      <c r="Y122" s="813">
        <v>106056.45</v>
      </c>
      <c r="Z122" s="817">
        <f t="shared" si="5"/>
        <v>-106056.45</v>
      </c>
    </row>
    <row r="123" spans="1:26">
      <c r="A123" s="811">
        <v>240306</v>
      </c>
      <c r="B123" s="812" t="s">
        <v>424</v>
      </c>
      <c r="C123" s="804"/>
      <c r="G123" s="813">
        <v>632256.71</v>
      </c>
      <c r="H123" s="817">
        <f t="shared" si="3"/>
        <v>-632256.71</v>
      </c>
      <c r="J123" s="811">
        <v>240305</v>
      </c>
      <c r="K123" s="812" t="s">
        <v>422</v>
      </c>
      <c r="L123" s="804"/>
      <c r="Q123" s="817">
        <f t="shared" si="4"/>
        <v>0</v>
      </c>
      <c r="S123" s="811">
        <v>240223</v>
      </c>
      <c r="T123" s="812" t="s">
        <v>417</v>
      </c>
      <c r="U123" s="804"/>
      <c r="W123" s="813">
        <v>13962.44</v>
      </c>
      <c r="Y123" s="813">
        <v>19637.349999999999</v>
      </c>
      <c r="Z123" s="817">
        <f t="shared" si="5"/>
        <v>-19637.349999999999</v>
      </c>
    </row>
    <row r="124" spans="1:26">
      <c r="A124" s="811">
        <v>240307</v>
      </c>
      <c r="B124" s="812" t="s">
        <v>425</v>
      </c>
      <c r="C124" s="804"/>
      <c r="H124" s="817">
        <f t="shared" si="3"/>
        <v>0</v>
      </c>
      <c r="J124" s="811">
        <v>240306</v>
      </c>
      <c r="K124" s="812" t="s">
        <v>424</v>
      </c>
      <c r="L124" s="804"/>
      <c r="P124" s="813">
        <v>632256.71</v>
      </c>
      <c r="Q124" s="817">
        <f t="shared" si="4"/>
        <v>-632256.71</v>
      </c>
      <c r="S124" s="811">
        <v>240302</v>
      </c>
      <c r="T124" s="812" t="s">
        <v>419</v>
      </c>
      <c r="U124" s="804"/>
      <c r="W124" s="813">
        <v>32202.69</v>
      </c>
      <c r="Y124" s="813">
        <v>720334.28</v>
      </c>
      <c r="Z124" s="817">
        <f t="shared" si="5"/>
        <v>-720334.28</v>
      </c>
    </row>
    <row r="125" spans="1:26">
      <c r="A125" s="811">
        <v>240312</v>
      </c>
      <c r="B125" s="812" t="s">
        <v>426</v>
      </c>
      <c r="C125" s="804"/>
      <c r="H125" s="817">
        <f t="shared" si="3"/>
        <v>0</v>
      </c>
      <c r="J125" s="811">
        <v>240307</v>
      </c>
      <c r="K125" s="812" t="s">
        <v>425</v>
      </c>
      <c r="L125" s="804"/>
      <c r="Q125" s="817">
        <f t="shared" si="4"/>
        <v>0</v>
      </c>
      <c r="S125" s="811">
        <v>240303</v>
      </c>
      <c r="T125" s="812" t="s">
        <v>420</v>
      </c>
      <c r="U125" s="804"/>
      <c r="V125" s="813">
        <v>22887.22</v>
      </c>
      <c r="Y125" s="813">
        <v>3385405.88</v>
      </c>
      <c r="Z125" s="817">
        <f t="shared" si="5"/>
        <v>-3385405.88</v>
      </c>
    </row>
    <row r="126" spans="1:26">
      <c r="A126" s="811">
        <v>240313</v>
      </c>
      <c r="B126" s="812" t="s">
        <v>427</v>
      </c>
      <c r="C126" s="804"/>
      <c r="H126" s="817">
        <f t="shared" si="3"/>
        <v>0</v>
      </c>
      <c r="J126" s="811">
        <v>240312</v>
      </c>
      <c r="K126" s="812" t="s">
        <v>426</v>
      </c>
      <c r="L126" s="804"/>
      <c r="Q126" s="817">
        <f t="shared" si="4"/>
        <v>0</v>
      </c>
      <c r="S126" s="811">
        <v>240304</v>
      </c>
      <c r="T126" s="812" t="s">
        <v>421</v>
      </c>
      <c r="U126" s="804"/>
      <c r="W126" s="813">
        <v>203394.26</v>
      </c>
      <c r="X126" s="813">
        <v>1313624.08</v>
      </c>
      <c r="Z126" s="817">
        <f t="shared" si="5"/>
        <v>1313624.08</v>
      </c>
    </row>
    <row r="127" spans="1:26">
      <c r="A127" s="811">
        <v>240314</v>
      </c>
      <c r="B127" s="812" t="s">
        <v>428</v>
      </c>
      <c r="C127" s="804"/>
      <c r="G127" s="813">
        <v>1330.29</v>
      </c>
      <c r="H127" s="817">
        <f t="shared" si="3"/>
        <v>-1330.29</v>
      </c>
      <c r="J127" s="811">
        <v>240313</v>
      </c>
      <c r="K127" s="812" t="s">
        <v>427</v>
      </c>
      <c r="L127" s="804"/>
      <c r="Q127" s="817">
        <f t="shared" si="4"/>
        <v>0</v>
      </c>
      <c r="S127" s="811">
        <v>240305</v>
      </c>
      <c r="T127" s="812" t="s">
        <v>422</v>
      </c>
      <c r="U127" s="804"/>
      <c r="Z127" s="817">
        <f t="shared" si="5"/>
        <v>0</v>
      </c>
    </row>
    <row r="128" spans="1:26">
      <c r="A128" s="811">
        <v>240316</v>
      </c>
      <c r="B128" s="812" t="s">
        <v>429</v>
      </c>
      <c r="C128" s="804"/>
      <c r="E128" s="813">
        <v>90033.98</v>
      </c>
      <c r="G128" s="813">
        <v>617076.09</v>
      </c>
      <c r="H128" s="817">
        <f t="shared" si="3"/>
        <v>-617076.09</v>
      </c>
      <c r="J128" s="811">
        <v>240314</v>
      </c>
      <c r="K128" s="812" t="s">
        <v>428</v>
      </c>
      <c r="L128" s="804"/>
      <c r="P128" s="813">
        <v>1330.29</v>
      </c>
      <c r="Q128" s="817">
        <f t="shared" si="4"/>
        <v>-1330.29</v>
      </c>
      <c r="S128" s="811">
        <v>240306</v>
      </c>
      <c r="T128" s="812" t="s">
        <v>424</v>
      </c>
      <c r="U128" s="804"/>
      <c r="Y128" s="813">
        <v>632256.71</v>
      </c>
      <c r="Z128" s="817">
        <f t="shared" si="5"/>
        <v>-632256.71</v>
      </c>
    </row>
    <row r="129" spans="1:26">
      <c r="A129" s="811">
        <v>240318</v>
      </c>
      <c r="B129" s="812" t="s">
        <v>430</v>
      </c>
      <c r="C129" s="804"/>
      <c r="H129" s="817">
        <f t="shared" si="3"/>
        <v>0</v>
      </c>
      <c r="J129" s="811">
        <v>240316</v>
      </c>
      <c r="K129" s="812" t="s">
        <v>429</v>
      </c>
      <c r="L129" s="804"/>
      <c r="N129" s="813">
        <v>50566.45</v>
      </c>
      <c r="P129" s="813">
        <v>959785.4</v>
      </c>
      <c r="Q129" s="817">
        <f t="shared" si="4"/>
        <v>-959785.4</v>
      </c>
      <c r="S129" s="811">
        <v>240307</v>
      </c>
      <c r="T129" s="812" t="s">
        <v>425</v>
      </c>
      <c r="U129" s="804"/>
      <c r="Z129" s="817">
        <f t="shared" si="5"/>
        <v>0</v>
      </c>
    </row>
    <row r="130" spans="1:26">
      <c r="A130" s="811">
        <v>240320</v>
      </c>
      <c r="B130" s="812" t="s">
        <v>431</v>
      </c>
      <c r="C130" s="804"/>
      <c r="H130" s="817">
        <f t="shared" si="3"/>
        <v>0</v>
      </c>
      <c r="J130" s="811">
        <v>240318</v>
      </c>
      <c r="K130" s="812" t="s">
        <v>430</v>
      </c>
      <c r="L130" s="804"/>
      <c r="Q130" s="817">
        <f t="shared" si="4"/>
        <v>0</v>
      </c>
      <c r="S130" s="811">
        <v>240308</v>
      </c>
      <c r="T130" s="812" t="s">
        <v>432</v>
      </c>
      <c r="U130" s="804"/>
      <c r="W130" s="813">
        <v>20828.32</v>
      </c>
      <c r="Y130" s="813">
        <v>26334.82</v>
      </c>
      <c r="Z130" s="817">
        <f t="shared" si="5"/>
        <v>-26334.82</v>
      </c>
    </row>
    <row r="131" spans="1:26">
      <c r="A131" s="811">
        <v>240321</v>
      </c>
      <c r="B131" s="812" t="s">
        <v>433</v>
      </c>
      <c r="C131" s="804"/>
      <c r="H131" s="817">
        <f t="shared" si="3"/>
        <v>0</v>
      </c>
      <c r="J131" s="811">
        <v>240320</v>
      </c>
      <c r="K131" s="812" t="s">
        <v>431</v>
      </c>
      <c r="L131" s="804"/>
      <c r="Q131" s="817">
        <f t="shared" si="4"/>
        <v>0</v>
      </c>
      <c r="S131" s="811">
        <v>240312</v>
      </c>
      <c r="T131" s="812" t="s">
        <v>426</v>
      </c>
      <c r="U131" s="804"/>
      <c r="Z131" s="817">
        <f t="shared" si="5"/>
        <v>0</v>
      </c>
    </row>
    <row r="132" spans="1:26">
      <c r="A132" s="811">
        <v>240324</v>
      </c>
      <c r="B132" s="812" t="s">
        <v>434</v>
      </c>
      <c r="C132" s="804"/>
      <c r="G132" s="813">
        <v>3671000</v>
      </c>
      <c r="H132" s="817">
        <f t="shared" si="3"/>
        <v>-3671000</v>
      </c>
      <c r="J132" s="811">
        <v>240321</v>
      </c>
      <c r="K132" s="812" t="s">
        <v>433</v>
      </c>
      <c r="L132" s="804"/>
      <c r="Q132" s="817">
        <f t="shared" si="4"/>
        <v>0</v>
      </c>
      <c r="S132" s="811">
        <v>240313</v>
      </c>
      <c r="T132" s="812" t="s">
        <v>427</v>
      </c>
      <c r="U132" s="804"/>
      <c r="Z132" s="817">
        <f t="shared" si="5"/>
        <v>0</v>
      </c>
    </row>
    <row r="133" spans="1:26">
      <c r="A133" s="811">
        <v>240325</v>
      </c>
      <c r="B133" s="812" t="s">
        <v>435</v>
      </c>
      <c r="C133" s="804"/>
      <c r="H133" s="817">
        <f t="shared" si="3"/>
        <v>0</v>
      </c>
      <c r="J133" s="811">
        <v>240324</v>
      </c>
      <c r="K133" s="812" t="s">
        <v>434</v>
      </c>
      <c r="L133" s="804"/>
      <c r="P133" s="813">
        <v>3671000</v>
      </c>
      <c r="Q133" s="817">
        <f t="shared" si="4"/>
        <v>-3671000</v>
      </c>
      <c r="S133" s="811">
        <v>240314</v>
      </c>
      <c r="T133" s="812" t="s">
        <v>428</v>
      </c>
      <c r="U133" s="804"/>
      <c r="Y133" s="813">
        <v>1330.29</v>
      </c>
      <c r="Z133" s="817">
        <f t="shared" si="5"/>
        <v>-1330.29</v>
      </c>
    </row>
    <row r="134" spans="1:26">
      <c r="A134" s="811">
        <v>240326</v>
      </c>
      <c r="B134" s="812" t="s">
        <v>436</v>
      </c>
      <c r="C134" s="804"/>
      <c r="H134" s="817">
        <f t="shared" si="3"/>
        <v>0</v>
      </c>
      <c r="J134" s="811">
        <v>240325</v>
      </c>
      <c r="K134" s="812" t="s">
        <v>435</v>
      </c>
      <c r="L134" s="804"/>
      <c r="Q134" s="817">
        <f t="shared" si="4"/>
        <v>0</v>
      </c>
      <c r="S134" s="811">
        <v>240316</v>
      </c>
      <c r="T134" s="812" t="s">
        <v>429</v>
      </c>
      <c r="U134" s="804"/>
      <c r="W134" s="813">
        <v>82195.53</v>
      </c>
      <c r="Y134" s="813">
        <v>1043033.74</v>
      </c>
      <c r="Z134" s="817">
        <f t="shared" si="5"/>
        <v>-1043033.74</v>
      </c>
    </row>
    <row r="135" spans="1:26">
      <c r="A135" s="811">
        <v>240327</v>
      </c>
      <c r="B135" s="812" t="s">
        <v>437</v>
      </c>
      <c r="C135" s="804"/>
      <c r="G135" s="813">
        <v>7342000</v>
      </c>
      <c r="H135" s="817">
        <f t="shared" ref="H135:H198" si="6">+F135-G135</f>
        <v>-7342000</v>
      </c>
      <c r="J135" s="811">
        <v>240326</v>
      </c>
      <c r="K135" s="812" t="s">
        <v>436</v>
      </c>
      <c r="L135" s="804"/>
      <c r="Q135" s="817">
        <f t="shared" ref="Q135:Q198" si="7">+O135-P135</f>
        <v>0</v>
      </c>
      <c r="S135" s="811">
        <v>240318</v>
      </c>
      <c r="T135" s="812" t="s">
        <v>430</v>
      </c>
      <c r="U135" s="804"/>
      <c r="Z135" s="817">
        <f t="shared" ref="Z135:Z198" si="8">+X135-Y135</f>
        <v>0</v>
      </c>
    </row>
    <row r="136" spans="1:26">
      <c r="A136" s="811">
        <v>250101</v>
      </c>
      <c r="B136" s="812" t="s">
        <v>438</v>
      </c>
      <c r="C136" s="804"/>
      <c r="G136" s="813">
        <v>2974483.79</v>
      </c>
      <c r="H136" s="817">
        <f t="shared" si="6"/>
        <v>-2974483.79</v>
      </c>
      <c r="J136" s="811">
        <v>240327</v>
      </c>
      <c r="K136" s="812" t="s">
        <v>437</v>
      </c>
      <c r="L136" s="804"/>
      <c r="P136" s="813">
        <v>7342000</v>
      </c>
      <c r="Q136" s="817">
        <f t="shared" si="7"/>
        <v>-7342000</v>
      </c>
      <c r="S136" s="811">
        <v>240320</v>
      </c>
      <c r="T136" s="812" t="s">
        <v>431</v>
      </c>
      <c r="U136" s="804"/>
      <c r="Z136" s="817">
        <f t="shared" si="8"/>
        <v>0</v>
      </c>
    </row>
    <row r="137" spans="1:26">
      <c r="A137" s="811">
        <v>260203</v>
      </c>
      <c r="B137" s="812" t="s">
        <v>439</v>
      </c>
      <c r="C137" s="804"/>
      <c r="G137" s="813">
        <v>300000</v>
      </c>
      <c r="H137" s="817">
        <f t="shared" si="6"/>
        <v>-300000</v>
      </c>
      <c r="J137" s="811">
        <v>250101</v>
      </c>
      <c r="K137" s="812" t="s">
        <v>438</v>
      </c>
      <c r="L137" s="804"/>
      <c r="P137" s="813">
        <v>3001063.42</v>
      </c>
      <c r="Q137" s="817">
        <f t="shared" si="7"/>
        <v>-3001063.42</v>
      </c>
      <c r="S137" s="811">
        <v>240321</v>
      </c>
      <c r="T137" s="812" t="s">
        <v>433</v>
      </c>
      <c r="U137" s="804"/>
      <c r="Z137" s="817">
        <f t="shared" si="8"/>
        <v>0</v>
      </c>
    </row>
    <row r="138" spans="1:26">
      <c r="A138" s="811">
        <v>260204</v>
      </c>
      <c r="B138" s="812" t="s">
        <v>440</v>
      </c>
      <c r="C138" s="804"/>
      <c r="G138" s="813">
        <v>150000</v>
      </c>
      <c r="H138" s="817">
        <f t="shared" si="6"/>
        <v>-150000</v>
      </c>
      <c r="J138" s="811">
        <v>260203</v>
      </c>
      <c r="K138" s="812" t="s">
        <v>439</v>
      </c>
      <c r="L138" s="804"/>
      <c r="P138" s="813">
        <v>300000</v>
      </c>
      <c r="Q138" s="817">
        <f t="shared" si="7"/>
        <v>-300000</v>
      </c>
      <c r="S138" s="811">
        <v>240324</v>
      </c>
      <c r="T138" s="812" t="s">
        <v>434</v>
      </c>
      <c r="U138" s="804"/>
      <c r="Y138" s="813">
        <v>3671000</v>
      </c>
      <c r="Z138" s="817">
        <f t="shared" si="8"/>
        <v>-3671000</v>
      </c>
    </row>
    <row r="139" spans="1:26">
      <c r="A139" s="811">
        <v>270001</v>
      </c>
      <c r="B139" s="812" t="s">
        <v>441</v>
      </c>
      <c r="C139" s="804"/>
      <c r="F139" s="813">
        <v>42248770.520000003</v>
      </c>
      <c r="H139" s="816">
        <f t="shared" si="6"/>
        <v>42248770.520000003</v>
      </c>
      <c r="J139" s="811">
        <v>260204</v>
      </c>
      <c r="K139" s="812" t="s">
        <v>440</v>
      </c>
      <c r="L139" s="804"/>
      <c r="P139" s="813">
        <v>150000</v>
      </c>
      <c r="Q139" s="816">
        <f t="shared" si="7"/>
        <v>-150000</v>
      </c>
      <c r="S139" s="811">
        <v>240325</v>
      </c>
      <c r="T139" s="812" t="s">
        <v>435</v>
      </c>
      <c r="U139" s="804"/>
      <c r="Z139" s="816">
        <f t="shared" si="8"/>
        <v>0</v>
      </c>
    </row>
    <row r="140" spans="1:26">
      <c r="A140" s="811">
        <v>270002</v>
      </c>
      <c r="B140" s="812" t="s">
        <v>442</v>
      </c>
      <c r="C140" s="804"/>
      <c r="G140" s="813">
        <v>9341289.3499999996</v>
      </c>
      <c r="H140" s="817">
        <f t="shared" si="6"/>
        <v>-9341289.3499999996</v>
      </c>
      <c r="J140" s="811">
        <v>270001</v>
      </c>
      <c r="K140" s="812" t="s">
        <v>441</v>
      </c>
      <c r="L140" s="804"/>
      <c r="O140" s="813">
        <v>42248770.520000003</v>
      </c>
      <c r="Q140" s="817">
        <f t="shared" si="7"/>
        <v>42248770.520000003</v>
      </c>
      <c r="S140" s="811">
        <v>240326</v>
      </c>
      <c r="T140" s="812" t="s">
        <v>436</v>
      </c>
      <c r="U140" s="804"/>
      <c r="Z140" s="817">
        <f t="shared" si="8"/>
        <v>0</v>
      </c>
    </row>
    <row r="141" spans="1:26">
      <c r="A141" s="811">
        <v>310000</v>
      </c>
      <c r="B141" s="812" t="s">
        <v>443</v>
      </c>
      <c r="C141" s="804"/>
      <c r="E141" s="813">
        <v>29352353.120000001</v>
      </c>
      <c r="G141" s="813">
        <v>66016380.090000004</v>
      </c>
      <c r="H141" s="817">
        <f t="shared" si="6"/>
        <v>-66016380.090000004</v>
      </c>
      <c r="J141" s="811">
        <v>270002</v>
      </c>
      <c r="K141" s="812" t="s">
        <v>442</v>
      </c>
      <c r="L141" s="804"/>
      <c r="P141" s="813">
        <v>9341289.3499999996</v>
      </c>
      <c r="Q141" s="817">
        <f t="shared" si="7"/>
        <v>-9341289.3499999996</v>
      </c>
      <c r="S141" s="811">
        <v>240327</v>
      </c>
      <c r="T141" s="812" t="s">
        <v>437</v>
      </c>
      <c r="U141" s="804"/>
      <c r="Y141" s="813">
        <v>7342000</v>
      </c>
      <c r="Z141" s="817">
        <f t="shared" si="8"/>
        <v>-7342000</v>
      </c>
    </row>
    <row r="142" spans="1:26">
      <c r="A142" s="811">
        <v>310001</v>
      </c>
      <c r="B142" s="812" t="s">
        <v>444</v>
      </c>
      <c r="C142" s="804"/>
      <c r="G142" s="813">
        <v>1986631.73</v>
      </c>
      <c r="H142" s="817">
        <f t="shared" si="6"/>
        <v>-1986631.73</v>
      </c>
      <c r="J142" s="811">
        <v>310000</v>
      </c>
      <c r="K142" s="812" t="s">
        <v>443</v>
      </c>
      <c r="L142" s="804"/>
      <c r="N142" s="813">
        <v>5214481.68</v>
      </c>
      <c r="P142" s="813">
        <v>112848733.48</v>
      </c>
      <c r="Q142" s="817">
        <f t="shared" si="7"/>
        <v>-112848733.48</v>
      </c>
      <c r="S142" s="811">
        <v>240328</v>
      </c>
      <c r="T142" s="812" t="s">
        <v>445</v>
      </c>
      <c r="U142" s="804"/>
      <c r="W142" s="813">
        <v>1796101.4</v>
      </c>
      <c r="Y142" s="813">
        <v>1796101.4</v>
      </c>
      <c r="Z142" s="817">
        <f t="shared" si="8"/>
        <v>-1796101.4</v>
      </c>
    </row>
    <row r="143" spans="1:26">
      <c r="A143" s="811">
        <v>312000</v>
      </c>
      <c r="B143" s="812" t="s">
        <v>446</v>
      </c>
      <c r="C143" s="804"/>
      <c r="E143" s="813">
        <v>108024.27</v>
      </c>
      <c r="G143" s="813">
        <v>214529.05</v>
      </c>
      <c r="H143" s="817">
        <f t="shared" si="6"/>
        <v>-214529.05</v>
      </c>
      <c r="J143" s="811">
        <v>310001</v>
      </c>
      <c r="K143" s="812" t="s">
        <v>444</v>
      </c>
      <c r="L143" s="804"/>
      <c r="P143" s="813">
        <v>1986631.73</v>
      </c>
      <c r="Q143" s="817">
        <f t="shared" si="7"/>
        <v>-1986631.73</v>
      </c>
      <c r="S143" s="811">
        <v>240329</v>
      </c>
      <c r="T143" s="812" t="s">
        <v>447</v>
      </c>
      <c r="U143" s="804"/>
      <c r="Z143" s="817">
        <f t="shared" si="8"/>
        <v>0</v>
      </c>
    </row>
    <row r="144" spans="1:26">
      <c r="A144" s="811">
        <v>312099</v>
      </c>
      <c r="B144" s="812" t="s">
        <v>448</v>
      </c>
      <c r="C144" s="804"/>
      <c r="H144" s="817">
        <f t="shared" si="6"/>
        <v>0</v>
      </c>
      <c r="J144" s="811">
        <v>312000</v>
      </c>
      <c r="K144" s="812" t="s">
        <v>446</v>
      </c>
      <c r="L144" s="804"/>
      <c r="M144" s="813">
        <v>4070.76</v>
      </c>
      <c r="P144" s="813">
        <v>272726.96000000002</v>
      </c>
      <c r="Q144" s="817">
        <f t="shared" si="7"/>
        <v>-272726.96000000002</v>
      </c>
      <c r="S144" s="811">
        <v>250101</v>
      </c>
      <c r="T144" s="812" t="s">
        <v>438</v>
      </c>
      <c r="U144" s="804"/>
      <c r="W144" s="813">
        <v>7044.35</v>
      </c>
      <c r="Y144" s="813">
        <v>3017268.28</v>
      </c>
      <c r="Z144" s="817">
        <f t="shared" si="8"/>
        <v>-3017268.28</v>
      </c>
    </row>
    <row r="145" spans="1:26">
      <c r="A145" s="811">
        <v>320000</v>
      </c>
      <c r="B145" s="812" t="s">
        <v>449</v>
      </c>
      <c r="C145" s="804"/>
      <c r="H145" s="817">
        <f t="shared" si="6"/>
        <v>0</v>
      </c>
      <c r="J145" s="811">
        <v>312099</v>
      </c>
      <c r="K145" s="812" t="s">
        <v>448</v>
      </c>
      <c r="L145" s="804"/>
      <c r="Q145" s="817">
        <f t="shared" si="7"/>
        <v>0</v>
      </c>
      <c r="S145" s="811">
        <v>260203</v>
      </c>
      <c r="T145" s="812" t="s">
        <v>439</v>
      </c>
      <c r="U145" s="804"/>
      <c r="Y145" s="813">
        <v>300000</v>
      </c>
      <c r="Z145" s="817">
        <f t="shared" si="8"/>
        <v>-300000</v>
      </c>
    </row>
    <row r="146" spans="1:26">
      <c r="A146" s="811">
        <v>320010</v>
      </c>
      <c r="B146" s="812" t="s">
        <v>450</v>
      </c>
      <c r="C146" s="804"/>
      <c r="D146" s="813">
        <v>143148.10999999999</v>
      </c>
      <c r="F146" s="813">
        <v>446378.33</v>
      </c>
      <c r="H146" s="816">
        <f t="shared" si="6"/>
        <v>446378.33</v>
      </c>
      <c r="J146" s="811">
        <v>320000</v>
      </c>
      <c r="K146" s="812" t="s">
        <v>449</v>
      </c>
      <c r="L146" s="804"/>
      <c r="Q146" s="816">
        <f t="shared" si="7"/>
        <v>0</v>
      </c>
      <c r="S146" s="811">
        <v>260204</v>
      </c>
      <c r="T146" s="812" t="s">
        <v>440</v>
      </c>
      <c r="U146" s="804"/>
      <c r="Y146" s="813">
        <v>150000</v>
      </c>
      <c r="Z146" s="816">
        <f t="shared" si="8"/>
        <v>-150000</v>
      </c>
    </row>
    <row r="147" spans="1:26">
      <c r="A147" s="811">
        <v>320020</v>
      </c>
      <c r="B147" s="812" t="s">
        <v>451</v>
      </c>
      <c r="C147" s="804"/>
      <c r="E147" s="813">
        <v>261525.62</v>
      </c>
      <c r="G147" s="813">
        <v>823480.14</v>
      </c>
      <c r="H147" s="817">
        <f t="shared" si="6"/>
        <v>-823480.14</v>
      </c>
      <c r="J147" s="811">
        <v>320010</v>
      </c>
      <c r="K147" s="812" t="s">
        <v>450</v>
      </c>
      <c r="L147" s="804"/>
      <c r="M147" s="813">
        <v>69914.94</v>
      </c>
      <c r="O147" s="813">
        <v>842945.27</v>
      </c>
      <c r="Q147" s="817">
        <f t="shared" si="7"/>
        <v>842945.27</v>
      </c>
      <c r="S147" s="811">
        <v>270001</v>
      </c>
      <c r="T147" s="812" t="s">
        <v>441</v>
      </c>
      <c r="U147" s="804"/>
      <c r="X147" s="813">
        <v>42248770.520000003</v>
      </c>
      <c r="Z147" s="817">
        <f t="shared" si="8"/>
        <v>42248770.520000003</v>
      </c>
    </row>
    <row r="148" spans="1:26">
      <c r="A148" s="811">
        <v>320030</v>
      </c>
      <c r="B148" s="812" t="s">
        <v>452</v>
      </c>
      <c r="C148" s="804"/>
      <c r="E148" s="813">
        <v>58264</v>
      </c>
      <c r="G148" s="813">
        <v>58264</v>
      </c>
      <c r="H148" s="817">
        <f t="shared" si="6"/>
        <v>-58264</v>
      </c>
      <c r="J148" s="811">
        <v>320020</v>
      </c>
      <c r="K148" s="812" t="s">
        <v>451</v>
      </c>
      <c r="L148" s="804"/>
      <c r="N148" s="813">
        <v>83055.73</v>
      </c>
      <c r="P148" s="813">
        <v>1493200.88</v>
      </c>
      <c r="Q148" s="817">
        <f t="shared" si="7"/>
        <v>-1493200.88</v>
      </c>
      <c r="S148" s="811">
        <v>270002</v>
      </c>
      <c r="T148" s="812" t="s">
        <v>442</v>
      </c>
      <c r="U148" s="804"/>
      <c r="Y148" s="813">
        <v>9341289.3499999996</v>
      </c>
      <c r="Z148" s="817">
        <f t="shared" si="8"/>
        <v>-9341289.3499999996</v>
      </c>
    </row>
    <row r="149" spans="1:26">
      <c r="A149" s="811">
        <v>320041</v>
      </c>
      <c r="B149" s="812" t="s">
        <v>453</v>
      </c>
      <c r="C149" s="804"/>
      <c r="E149" s="813">
        <v>33488.61</v>
      </c>
      <c r="G149" s="813">
        <v>279198.27</v>
      </c>
      <c r="H149" s="817">
        <f t="shared" si="6"/>
        <v>-279198.27</v>
      </c>
      <c r="J149" s="811">
        <v>320030</v>
      </c>
      <c r="K149" s="812" t="s">
        <v>452</v>
      </c>
      <c r="L149" s="804"/>
      <c r="P149" s="813">
        <v>58264</v>
      </c>
      <c r="Q149" s="817">
        <f t="shared" si="7"/>
        <v>-58264</v>
      </c>
      <c r="S149" s="811">
        <v>310000</v>
      </c>
      <c r="T149" s="812" t="s">
        <v>443</v>
      </c>
      <c r="U149" s="804"/>
      <c r="W149" s="813">
        <v>11430985.640000001</v>
      </c>
      <c r="Y149" s="813">
        <v>137286965.43000001</v>
      </c>
      <c r="Z149" s="817">
        <f t="shared" si="8"/>
        <v>-137286965.43000001</v>
      </c>
    </row>
    <row r="150" spans="1:26">
      <c r="A150" s="811">
        <v>320060</v>
      </c>
      <c r="B150" s="812" t="s">
        <v>454</v>
      </c>
      <c r="C150" s="804"/>
      <c r="H150" s="817">
        <f t="shared" si="6"/>
        <v>0</v>
      </c>
      <c r="J150" s="811">
        <v>320041</v>
      </c>
      <c r="K150" s="812" t="s">
        <v>453</v>
      </c>
      <c r="L150" s="804"/>
      <c r="P150" s="813">
        <v>279198.27</v>
      </c>
      <c r="Q150" s="817">
        <f t="shared" si="7"/>
        <v>-279198.27</v>
      </c>
      <c r="S150" s="811">
        <v>310001</v>
      </c>
      <c r="T150" s="812" t="s">
        <v>444</v>
      </c>
      <c r="U150" s="804"/>
      <c r="Y150" s="813">
        <v>1986631.73</v>
      </c>
      <c r="Z150" s="817">
        <f t="shared" si="8"/>
        <v>-1986631.73</v>
      </c>
    </row>
    <row r="151" spans="1:26">
      <c r="A151" s="811">
        <v>410000</v>
      </c>
      <c r="B151" s="812" t="s">
        <v>455</v>
      </c>
      <c r="C151" s="804"/>
      <c r="D151" s="813">
        <v>26955706.32</v>
      </c>
      <c r="F151" s="813">
        <v>61995732.979999997</v>
      </c>
      <c r="H151" s="816">
        <f t="shared" si="6"/>
        <v>61995732.979999997</v>
      </c>
      <c r="J151" s="811">
        <v>320060</v>
      </c>
      <c r="K151" s="812" t="s">
        <v>454</v>
      </c>
      <c r="L151" s="804"/>
      <c r="Q151" s="816">
        <f t="shared" si="7"/>
        <v>0</v>
      </c>
      <c r="S151" s="811">
        <v>312000</v>
      </c>
      <c r="T151" s="812" t="s">
        <v>446</v>
      </c>
      <c r="U151" s="804"/>
      <c r="W151" s="813">
        <v>27858.26</v>
      </c>
      <c r="Y151" s="813">
        <v>329141.88</v>
      </c>
      <c r="Z151" s="816">
        <f t="shared" si="8"/>
        <v>-329141.88</v>
      </c>
    </row>
    <row r="152" spans="1:26">
      <c r="A152" s="811">
        <v>420101</v>
      </c>
      <c r="B152" s="812" t="s">
        <v>456</v>
      </c>
      <c r="C152" s="804"/>
      <c r="D152" s="813">
        <v>1324831.98</v>
      </c>
      <c r="F152" s="813">
        <v>3947367.33</v>
      </c>
      <c r="H152" s="816">
        <f t="shared" si="6"/>
        <v>3947367.33</v>
      </c>
      <c r="J152" s="811">
        <v>410000</v>
      </c>
      <c r="K152" s="812" t="s">
        <v>455</v>
      </c>
      <c r="L152" s="804"/>
      <c r="M152" s="813">
        <v>4576129.05</v>
      </c>
      <c r="O152" s="813">
        <v>104975617.25</v>
      </c>
      <c r="Q152" s="816">
        <f t="shared" si="7"/>
        <v>104975617.25</v>
      </c>
      <c r="S152" s="811">
        <v>312099</v>
      </c>
      <c r="T152" s="812" t="s">
        <v>448</v>
      </c>
      <c r="U152" s="804"/>
      <c r="Z152" s="816">
        <f t="shared" si="8"/>
        <v>0</v>
      </c>
    </row>
    <row r="153" spans="1:26">
      <c r="A153" s="811">
        <v>420103</v>
      </c>
      <c r="B153" s="812" t="s">
        <v>457</v>
      </c>
      <c r="C153" s="804"/>
      <c r="F153" s="813">
        <v>86989.98</v>
      </c>
      <c r="H153" s="816">
        <f t="shared" si="6"/>
        <v>86989.98</v>
      </c>
      <c r="J153" s="811">
        <v>410001</v>
      </c>
      <c r="K153" s="812" t="s">
        <v>458</v>
      </c>
      <c r="L153" s="804"/>
      <c r="M153" s="813">
        <v>198282.07</v>
      </c>
      <c r="O153" s="813">
        <v>198282.07</v>
      </c>
      <c r="Q153" s="816">
        <f t="shared" si="7"/>
        <v>198282.07</v>
      </c>
      <c r="S153" s="811">
        <v>320000</v>
      </c>
      <c r="T153" s="812" t="s">
        <v>449</v>
      </c>
      <c r="U153" s="804"/>
      <c r="Z153" s="816">
        <f t="shared" si="8"/>
        <v>0</v>
      </c>
    </row>
    <row r="154" spans="1:26">
      <c r="A154" s="811">
        <v>420104</v>
      </c>
      <c r="B154" s="812" t="s">
        <v>459</v>
      </c>
      <c r="C154" s="804"/>
      <c r="E154" s="813">
        <v>4416.67</v>
      </c>
      <c r="F154" s="813">
        <v>45583.33</v>
      </c>
      <c r="H154" s="816">
        <f t="shared" si="6"/>
        <v>45583.33</v>
      </c>
      <c r="J154" s="811">
        <v>420101</v>
      </c>
      <c r="K154" s="812" t="s">
        <v>456</v>
      </c>
      <c r="L154" s="804"/>
      <c r="M154" s="813">
        <v>1256273.72</v>
      </c>
      <c r="O154" s="813">
        <v>7795815.9199999999</v>
      </c>
      <c r="Q154" s="816">
        <f t="shared" si="7"/>
        <v>7795815.9199999999</v>
      </c>
      <c r="S154" s="811">
        <v>320010</v>
      </c>
      <c r="T154" s="812" t="s">
        <v>450</v>
      </c>
      <c r="U154" s="804"/>
      <c r="V154" s="813">
        <v>73727.98</v>
      </c>
      <c r="X154" s="813">
        <v>1025558.5</v>
      </c>
      <c r="Z154" s="816">
        <f t="shared" si="8"/>
        <v>1025558.5</v>
      </c>
    </row>
    <row r="155" spans="1:26">
      <c r="A155" s="811">
        <v>420201</v>
      </c>
      <c r="B155" s="812" t="s">
        <v>460</v>
      </c>
      <c r="C155" s="804"/>
      <c r="F155" s="813">
        <v>1177330</v>
      </c>
      <c r="H155" s="816">
        <f t="shared" si="6"/>
        <v>1177330</v>
      </c>
      <c r="J155" s="811">
        <v>420103</v>
      </c>
      <c r="K155" s="812" t="s">
        <v>457</v>
      </c>
      <c r="L155" s="804"/>
      <c r="O155" s="813">
        <v>176203.45</v>
      </c>
      <c r="Q155" s="816">
        <f t="shared" si="7"/>
        <v>176203.45</v>
      </c>
      <c r="S155" s="811">
        <v>320020</v>
      </c>
      <c r="T155" s="812" t="s">
        <v>451</v>
      </c>
      <c r="U155" s="804"/>
      <c r="W155" s="813">
        <v>92917.18</v>
      </c>
      <c r="Y155" s="813">
        <v>1654984.23</v>
      </c>
      <c r="Z155" s="816">
        <f t="shared" si="8"/>
        <v>-1654984.23</v>
      </c>
    </row>
    <row r="156" spans="1:26">
      <c r="A156" s="811">
        <v>420301</v>
      </c>
      <c r="B156" s="812" t="s">
        <v>461</v>
      </c>
      <c r="C156" s="804"/>
      <c r="D156" s="813">
        <v>96225.49</v>
      </c>
      <c r="F156" s="813">
        <v>292097.05</v>
      </c>
      <c r="H156" s="816">
        <f t="shared" si="6"/>
        <v>292097.05</v>
      </c>
      <c r="J156" s="811">
        <v>420104</v>
      </c>
      <c r="K156" s="812" t="s">
        <v>459</v>
      </c>
      <c r="L156" s="804"/>
      <c r="M156" s="813">
        <v>12500</v>
      </c>
      <c r="O156" s="813">
        <v>114073.97</v>
      </c>
      <c r="Q156" s="816">
        <f t="shared" si="7"/>
        <v>114073.97</v>
      </c>
      <c r="S156" s="811">
        <v>320030</v>
      </c>
      <c r="T156" s="812" t="s">
        <v>452</v>
      </c>
      <c r="U156" s="804"/>
      <c r="W156" s="813">
        <v>6000</v>
      </c>
      <c r="Y156" s="813">
        <v>64264</v>
      </c>
      <c r="Z156" s="816">
        <f t="shared" si="8"/>
        <v>-64264</v>
      </c>
    </row>
    <row r="157" spans="1:26">
      <c r="A157" s="811">
        <v>420304</v>
      </c>
      <c r="B157" s="812" t="s">
        <v>462</v>
      </c>
      <c r="C157" s="804"/>
      <c r="D157" s="813">
        <v>315</v>
      </c>
      <c r="F157" s="813">
        <v>315</v>
      </c>
      <c r="H157" s="816">
        <f t="shared" si="6"/>
        <v>315</v>
      </c>
      <c r="J157" s="811">
        <v>420201</v>
      </c>
      <c r="K157" s="812" t="s">
        <v>460</v>
      </c>
      <c r="L157" s="804"/>
      <c r="O157" s="813">
        <v>1287460</v>
      </c>
      <c r="Q157" s="816">
        <f t="shared" si="7"/>
        <v>1287460</v>
      </c>
      <c r="S157" s="811">
        <v>320041</v>
      </c>
      <c r="T157" s="812" t="s">
        <v>453</v>
      </c>
      <c r="U157" s="804"/>
      <c r="Y157" s="813">
        <v>279198.27</v>
      </c>
      <c r="Z157" s="816">
        <f t="shared" si="8"/>
        <v>-279198.27</v>
      </c>
    </row>
    <row r="158" spans="1:26">
      <c r="A158" s="811">
        <v>420305</v>
      </c>
      <c r="B158" s="812" t="s">
        <v>463</v>
      </c>
      <c r="C158" s="804"/>
      <c r="D158" s="813">
        <v>24581</v>
      </c>
      <c r="F158" s="813">
        <v>78589</v>
      </c>
      <c r="H158" s="816">
        <f t="shared" si="6"/>
        <v>78589</v>
      </c>
      <c r="J158" s="811">
        <v>420301</v>
      </c>
      <c r="K158" s="812" t="s">
        <v>461</v>
      </c>
      <c r="L158" s="804"/>
      <c r="M158" s="813">
        <v>88371.32</v>
      </c>
      <c r="O158" s="813">
        <v>577087.1</v>
      </c>
      <c r="Q158" s="816">
        <f t="shared" si="7"/>
        <v>577087.1</v>
      </c>
      <c r="S158" s="811">
        <v>320060</v>
      </c>
      <c r="T158" s="812" t="s">
        <v>454</v>
      </c>
      <c r="U158" s="804"/>
      <c r="Z158" s="816">
        <f t="shared" si="8"/>
        <v>0</v>
      </c>
    </row>
    <row r="159" spans="1:26">
      <c r="A159" s="811">
        <v>420306</v>
      </c>
      <c r="B159" s="812" t="s">
        <v>464</v>
      </c>
      <c r="C159" s="804"/>
      <c r="F159" s="813">
        <v>21900</v>
      </c>
      <c r="H159" s="816">
        <f t="shared" si="6"/>
        <v>21900</v>
      </c>
      <c r="J159" s="811">
        <v>420304</v>
      </c>
      <c r="K159" s="812" t="s">
        <v>462</v>
      </c>
      <c r="L159" s="804"/>
      <c r="O159" s="813">
        <v>2726.9</v>
      </c>
      <c r="Q159" s="816">
        <f t="shared" si="7"/>
        <v>2726.9</v>
      </c>
      <c r="S159" s="811">
        <v>410000</v>
      </c>
      <c r="T159" s="812" t="s">
        <v>455</v>
      </c>
      <c r="U159" s="804"/>
      <c r="V159" s="813">
        <v>10070494.300000001</v>
      </c>
      <c r="X159" s="813">
        <v>126321595.93000001</v>
      </c>
      <c r="Z159" s="816">
        <f t="shared" si="8"/>
        <v>126321595.93000001</v>
      </c>
    </row>
    <row r="160" spans="1:26">
      <c r="A160" s="811">
        <v>420307</v>
      </c>
      <c r="B160" s="812" t="s">
        <v>465</v>
      </c>
      <c r="C160" s="804"/>
      <c r="D160" s="813">
        <v>11951.54</v>
      </c>
      <c r="F160" s="813">
        <v>54837.04</v>
      </c>
      <c r="H160" s="816">
        <f t="shared" si="6"/>
        <v>54837.04</v>
      </c>
      <c r="J160" s="811">
        <v>420305</v>
      </c>
      <c r="K160" s="812" t="s">
        <v>463</v>
      </c>
      <c r="L160" s="804"/>
      <c r="M160" s="813">
        <v>26828</v>
      </c>
      <c r="O160" s="813">
        <v>140317.9</v>
      </c>
      <c r="Q160" s="816">
        <f t="shared" si="7"/>
        <v>140317.9</v>
      </c>
      <c r="S160" s="811">
        <v>410001</v>
      </c>
      <c r="T160" s="812" t="s">
        <v>466</v>
      </c>
      <c r="U160" s="804"/>
      <c r="V160" s="813">
        <v>213945.25</v>
      </c>
      <c r="X160" s="813">
        <v>1060965.55</v>
      </c>
      <c r="Z160" s="816">
        <f t="shared" si="8"/>
        <v>1060965.55</v>
      </c>
    </row>
    <row r="161" spans="1:26">
      <c r="A161" s="811">
        <v>420308</v>
      </c>
      <c r="B161" s="812" t="s">
        <v>467</v>
      </c>
      <c r="C161" s="804"/>
      <c r="D161" s="813">
        <v>4000</v>
      </c>
      <c r="F161" s="813">
        <v>4000</v>
      </c>
      <c r="H161" s="816">
        <f t="shared" si="6"/>
        <v>4000</v>
      </c>
      <c r="J161" s="811">
        <v>420306</v>
      </c>
      <c r="K161" s="812" t="s">
        <v>464</v>
      </c>
      <c r="L161" s="804"/>
      <c r="O161" s="813">
        <v>21900</v>
      </c>
      <c r="Q161" s="816">
        <f t="shared" si="7"/>
        <v>21900</v>
      </c>
      <c r="S161" s="811">
        <v>420101</v>
      </c>
      <c r="T161" s="812" t="s">
        <v>456</v>
      </c>
      <c r="U161" s="804"/>
      <c r="V161" s="813">
        <v>1204238.8500000001</v>
      </c>
      <c r="X161" s="813">
        <v>11405655.199999999</v>
      </c>
      <c r="Z161" s="816">
        <f t="shared" si="8"/>
        <v>11405655.199999999</v>
      </c>
    </row>
    <row r="162" spans="1:26">
      <c r="A162" s="811">
        <v>420399</v>
      </c>
      <c r="B162" s="812" t="s">
        <v>468</v>
      </c>
      <c r="C162" s="804"/>
      <c r="H162" s="817">
        <f t="shared" si="6"/>
        <v>0</v>
      </c>
      <c r="J162" s="811">
        <v>420307</v>
      </c>
      <c r="K162" s="812" t="s">
        <v>465</v>
      </c>
      <c r="L162" s="804"/>
      <c r="M162" s="813">
        <v>20520</v>
      </c>
      <c r="O162" s="813">
        <v>132899.31</v>
      </c>
      <c r="Q162" s="817">
        <f t="shared" si="7"/>
        <v>132899.31</v>
      </c>
      <c r="S162" s="811">
        <v>420102</v>
      </c>
      <c r="T162" s="812" t="s">
        <v>158</v>
      </c>
      <c r="U162" s="804"/>
      <c r="V162" s="813">
        <v>39138.160000000003</v>
      </c>
      <c r="X162" s="813">
        <v>117414.48</v>
      </c>
      <c r="Z162" s="817">
        <f t="shared" si="8"/>
        <v>117414.48</v>
      </c>
    </row>
    <row r="163" spans="1:26">
      <c r="A163" s="811">
        <v>430101</v>
      </c>
      <c r="B163" s="812" t="s">
        <v>469</v>
      </c>
      <c r="C163" s="804"/>
      <c r="H163" s="817">
        <f t="shared" si="6"/>
        <v>0</v>
      </c>
      <c r="J163" s="811">
        <v>420308</v>
      </c>
      <c r="K163" s="812" t="s">
        <v>467</v>
      </c>
      <c r="L163" s="804"/>
      <c r="M163" s="813">
        <v>1000</v>
      </c>
      <c r="O163" s="813">
        <v>7647</v>
      </c>
      <c r="Q163" s="817">
        <f t="shared" si="7"/>
        <v>7647</v>
      </c>
      <c r="S163" s="811">
        <v>420103</v>
      </c>
      <c r="T163" s="812" t="s">
        <v>457</v>
      </c>
      <c r="U163" s="804"/>
      <c r="V163" s="813">
        <v>17438.55</v>
      </c>
      <c r="X163" s="813">
        <v>284827.93</v>
      </c>
      <c r="Z163" s="817">
        <f t="shared" si="8"/>
        <v>284827.93</v>
      </c>
    </row>
    <row r="164" spans="1:26">
      <c r="A164" s="811">
        <v>430302</v>
      </c>
      <c r="B164" s="812" t="s">
        <v>470</v>
      </c>
      <c r="C164" s="804"/>
      <c r="H164" s="817">
        <f t="shared" si="6"/>
        <v>0</v>
      </c>
      <c r="J164" s="811">
        <v>420309</v>
      </c>
      <c r="K164" s="812" t="s">
        <v>172</v>
      </c>
      <c r="L164" s="804"/>
      <c r="M164" s="813">
        <v>9800</v>
      </c>
      <c r="O164" s="813">
        <v>19600</v>
      </c>
      <c r="Q164" s="817">
        <f t="shared" si="7"/>
        <v>19600</v>
      </c>
      <c r="S164" s="811">
        <v>420104</v>
      </c>
      <c r="T164" s="812" t="s">
        <v>459</v>
      </c>
      <c r="U164" s="804"/>
      <c r="V164" s="813">
        <v>71000</v>
      </c>
      <c r="X164" s="813">
        <v>262782.32</v>
      </c>
      <c r="Z164" s="817">
        <f t="shared" si="8"/>
        <v>262782.32</v>
      </c>
    </row>
    <row r="165" spans="1:26">
      <c r="A165" s="811">
        <v>430401</v>
      </c>
      <c r="B165" s="812" t="s">
        <v>471</v>
      </c>
      <c r="C165" s="804"/>
      <c r="H165" s="817">
        <f t="shared" si="6"/>
        <v>0</v>
      </c>
      <c r="J165" s="811">
        <v>420399</v>
      </c>
      <c r="K165" s="812" t="s">
        <v>468</v>
      </c>
      <c r="L165" s="804"/>
      <c r="Q165" s="817">
        <f t="shared" si="7"/>
        <v>0</v>
      </c>
      <c r="S165" s="811">
        <v>420201</v>
      </c>
      <c r="T165" s="812" t="s">
        <v>460</v>
      </c>
      <c r="U165" s="804"/>
      <c r="X165" s="813">
        <v>1317460</v>
      </c>
      <c r="Z165" s="817">
        <f t="shared" si="8"/>
        <v>1317460</v>
      </c>
    </row>
    <row r="166" spans="1:26">
      <c r="A166" s="811">
        <v>430501</v>
      </c>
      <c r="B166" s="812" t="s">
        <v>472</v>
      </c>
      <c r="C166" s="804"/>
      <c r="D166" s="813">
        <v>31664.77</v>
      </c>
      <c r="F166" s="813">
        <v>79277.88</v>
      </c>
      <c r="H166" s="816">
        <f t="shared" si="6"/>
        <v>79277.88</v>
      </c>
      <c r="J166" s="811">
        <v>430101</v>
      </c>
      <c r="K166" s="812" t="s">
        <v>469</v>
      </c>
      <c r="L166" s="804"/>
      <c r="Q166" s="816">
        <f t="shared" si="7"/>
        <v>0</v>
      </c>
      <c r="S166" s="811">
        <v>420301</v>
      </c>
      <c r="T166" s="812" t="s">
        <v>461</v>
      </c>
      <c r="U166" s="804"/>
      <c r="V166" s="813">
        <v>89111.88</v>
      </c>
      <c r="X166" s="813">
        <v>849481.69</v>
      </c>
      <c r="Z166" s="816">
        <f t="shared" si="8"/>
        <v>849481.69</v>
      </c>
    </row>
    <row r="167" spans="1:26">
      <c r="A167" s="811">
        <v>430601</v>
      </c>
      <c r="B167" s="812" t="s">
        <v>473</v>
      </c>
      <c r="C167" s="804"/>
      <c r="H167" s="817">
        <f t="shared" si="6"/>
        <v>0</v>
      </c>
      <c r="J167" s="811">
        <v>430302</v>
      </c>
      <c r="K167" s="812" t="s">
        <v>470</v>
      </c>
      <c r="L167" s="804"/>
      <c r="Q167" s="817">
        <f t="shared" si="7"/>
        <v>0</v>
      </c>
      <c r="S167" s="811">
        <v>420304</v>
      </c>
      <c r="T167" s="812" t="s">
        <v>462</v>
      </c>
      <c r="U167" s="804"/>
      <c r="V167" s="813">
        <v>17700.48</v>
      </c>
      <c r="X167" s="813">
        <v>20427.38</v>
      </c>
      <c r="Z167" s="817">
        <f t="shared" si="8"/>
        <v>20427.38</v>
      </c>
    </row>
    <row r="168" spans="1:26">
      <c r="A168" s="811">
        <v>430602</v>
      </c>
      <c r="B168" s="812" t="s">
        <v>474</v>
      </c>
      <c r="C168" s="804"/>
      <c r="H168" s="817">
        <f t="shared" si="6"/>
        <v>0</v>
      </c>
      <c r="J168" s="811">
        <v>430401</v>
      </c>
      <c r="K168" s="812" t="s">
        <v>471</v>
      </c>
      <c r="L168" s="804"/>
      <c r="Q168" s="817">
        <f t="shared" si="7"/>
        <v>0</v>
      </c>
      <c r="S168" s="811">
        <v>420305</v>
      </c>
      <c r="T168" s="812" t="s">
        <v>463</v>
      </c>
      <c r="U168" s="804"/>
      <c r="V168" s="813">
        <v>19730</v>
      </c>
      <c r="X168" s="813">
        <v>179030.64</v>
      </c>
      <c r="Z168" s="817">
        <f t="shared" si="8"/>
        <v>179030.64</v>
      </c>
    </row>
    <row r="169" spans="1:26">
      <c r="A169" s="811">
        <v>440102</v>
      </c>
      <c r="B169" s="812" t="s">
        <v>475</v>
      </c>
      <c r="C169" s="804"/>
      <c r="D169" s="813">
        <v>60021.97</v>
      </c>
      <c r="F169" s="813">
        <v>178301.79</v>
      </c>
      <c r="H169" s="816">
        <f t="shared" si="6"/>
        <v>178301.79</v>
      </c>
      <c r="J169" s="811">
        <v>430501</v>
      </c>
      <c r="K169" s="812" t="s">
        <v>472</v>
      </c>
      <c r="L169" s="804"/>
      <c r="M169" s="813">
        <v>1835.5</v>
      </c>
      <c r="O169" s="813">
        <v>146196.93</v>
      </c>
      <c r="Q169" s="816">
        <f t="shared" si="7"/>
        <v>146196.93</v>
      </c>
      <c r="S169" s="811">
        <v>420306</v>
      </c>
      <c r="T169" s="812" t="s">
        <v>464</v>
      </c>
      <c r="U169" s="804"/>
      <c r="X169" s="813">
        <v>21900</v>
      </c>
      <c r="Z169" s="816">
        <f t="shared" si="8"/>
        <v>21900</v>
      </c>
    </row>
    <row r="170" spans="1:26">
      <c r="A170" s="811">
        <v>440103</v>
      </c>
      <c r="B170" s="812" t="s">
        <v>476</v>
      </c>
      <c r="C170" s="804"/>
      <c r="D170" s="813">
        <v>411.66</v>
      </c>
      <c r="F170" s="813">
        <v>7157.79</v>
      </c>
      <c r="H170" s="816">
        <f t="shared" si="6"/>
        <v>7157.79</v>
      </c>
      <c r="J170" s="811">
        <v>430601</v>
      </c>
      <c r="K170" s="812" t="s">
        <v>473</v>
      </c>
      <c r="L170" s="804"/>
      <c r="P170" s="813">
        <v>183000</v>
      </c>
      <c r="Q170" s="816">
        <f t="shared" si="7"/>
        <v>-183000</v>
      </c>
      <c r="S170" s="811">
        <v>420307</v>
      </c>
      <c r="T170" s="812" t="s">
        <v>465</v>
      </c>
      <c r="U170" s="804"/>
      <c r="V170" s="813">
        <v>21633.33</v>
      </c>
      <c r="X170" s="813">
        <v>193941.64</v>
      </c>
      <c r="Z170" s="816">
        <f t="shared" si="8"/>
        <v>193941.64</v>
      </c>
    </row>
    <row r="171" spans="1:26">
      <c r="A171" s="811">
        <v>440104</v>
      </c>
      <c r="B171" s="812" t="s">
        <v>477</v>
      </c>
      <c r="C171" s="804"/>
      <c r="D171" s="813">
        <v>189.17</v>
      </c>
      <c r="F171" s="813">
        <v>567.51</v>
      </c>
      <c r="H171" s="816">
        <f t="shared" si="6"/>
        <v>567.51</v>
      </c>
      <c r="J171" s="811">
        <v>430602</v>
      </c>
      <c r="K171" s="812" t="s">
        <v>474</v>
      </c>
      <c r="L171" s="804"/>
      <c r="Q171" s="816">
        <f t="shared" si="7"/>
        <v>0</v>
      </c>
      <c r="S171" s="811">
        <v>420308</v>
      </c>
      <c r="T171" s="812" t="s">
        <v>467</v>
      </c>
      <c r="U171" s="804"/>
      <c r="V171" s="813">
        <v>750</v>
      </c>
      <c r="X171" s="813">
        <v>12775</v>
      </c>
      <c r="Z171" s="816">
        <f t="shared" si="8"/>
        <v>12775</v>
      </c>
    </row>
    <row r="172" spans="1:26">
      <c r="A172" s="811">
        <v>440105</v>
      </c>
      <c r="B172" s="812" t="s">
        <v>478</v>
      </c>
      <c r="C172" s="804"/>
      <c r="F172" s="813">
        <v>25540</v>
      </c>
      <c r="H172" s="816">
        <f t="shared" si="6"/>
        <v>25540</v>
      </c>
      <c r="J172" s="811">
        <v>440102</v>
      </c>
      <c r="K172" s="812" t="s">
        <v>475</v>
      </c>
      <c r="L172" s="804"/>
      <c r="M172" s="813">
        <v>59667.47</v>
      </c>
      <c r="O172" s="813">
        <v>357209.28</v>
      </c>
      <c r="Q172" s="816">
        <f t="shared" si="7"/>
        <v>357209.28</v>
      </c>
      <c r="S172" s="811">
        <v>420309</v>
      </c>
      <c r="T172" s="812" t="s">
        <v>172</v>
      </c>
      <c r="U172" s="804"/>
      <c r="V172" s="813">
        <v>10700</v>
      </c>
      <c r="X172" s="813">
        <v>48300</v>
      </c>
      <c r="Z172" s="816">
        <f t="shared" si="8"/>
        <v>48300</v>
      </c>
    </row>
    <row r="173" spans="1:26">
      <c r="A173" s="811">
        <v>440106</v>
      </c>
      <c r="B173" s="812" t="s">
        <v>479</v>
      </c>
      <c r="C173" s="804"/>
      <c r="H173" s="817">
        <f t="shared" si="6"/>
        <v>0</v>
      </c>
      <c r="J173" s="811">
        <v>440103</v>
      </c>
      <c r="K173" s="812" t="s">
        <v>476</v>
      </c>
      <c r="L173" s="804"/>
      <c r="M173" s="813">
        <v>1945.3</v>
      </c>
      <c r="O173" s="813">
        <v>15786.14</v>
      </c>
      <c r="Q173" s="817">
        <f t="shared" si="7"/>
        <v>15786.14</v>
      </c>
      <c r="S173" s="811">
        <v>420399</v>
      </c>
      <c r="T173" s="812" t="s">
        <v>468</v>
      </c>
      <c r="U173" s="804"/>
      <c r="Z173" s="817">
        <f t="shared" si="8"/>
        <v>0</v>
      </c>
    </row>
    <row r="174" spans="1:26">
      <c r="A174" s="811">
        <v>440107</v>
      </c>
      <c r="B174" s="812" t="s">
        <v>480</v>
      </c>
      <c r="C174" s="804"/>
      <c r="D174" s="813">
        <v>6156.05</v>
      </c>
      <c r="F174" s="813">
        <v>13520.05</v>
      </c>
      <c r="H174" s="816">
        <f t="shared" si="6"/>
        <v>13520.05</v>
      </c>
      <c r="J174" s="811">
        <v>440104</v>
      </c>
      <c r="K174" s="812" t="s">
        <v>477</v>
      </c>
      <c r="L174" s="804"/>
      <c r="M174" s="813">
        <v>378.32</v>
      </c>
      <c r="O174" s="813">
        <v>15161.63</v>
      </c>
      <c r="Q174" s="816">
        <f t="shared" si="7"/>
        <v>15161.63</v>
      </c>
      <c r="S174" s="811">
        <v>430101</v>
      </c>
      <c r="T174" s="812" t="s">
        <v>469</v>
      </c>
      <c r="U174" s="804"/>
      <c r="Z174" s="816">
        <f t="shared" si="8"/>
        <v>0</v>
      </c>
    </row>
    <row r="175" spans="1:26">
      <c r="A175" s="811">
        <v>440108</v>
      </c>
      <c r="B175" s="812" t="s">
        <v>481</v>
      </c>
      <c r="C175" s="804"/>
      <c r="D175" s="813">
        <v>377.26</v>
      </c>
      <c r="F175" s="813">
        <v>377.26</v>
      </c>
      <c r="H175" s="816">
        <f t="shared" si="6"/>
        <v>377.26</v>
      </c>
      <c r="J175" s="811">
        <v>440105</v>
      </c>
      <c r="K175" s="812" t="s">
        <v>478</v>
      </c>
      <c r="L175" s="804"/>
      <c r="O175" s="813">
        <v>56040</v>
      </c>
      <c r="Q175" s="816">
        <f t="shared" si="7"/>
        <v>56040</v>
      </c>
      <c r="S175" s="811">
        <v>430302</v>
      </c>
      <c r="T175" s="812" t="s">
        <v>470</v>
      </c>
      <c r="U175" s="804"/>
      <c r="Z175" s="816">
        <f t="shared" si="8"/>
        <v>0</v>
      </c>
    </row>
    <row r="176" spans="1:26">
      <c r="A176" s="811">
        <v>440109</v>
      </c>
      <c r="B176" s="812" t="s">
        <v>482</v>
      </c>
      <c r="C176" s="804"/>
      <c r="D176" s="813">
        <v>3923.51</v>
      </c>
      <c r="F176" s="813">
        <v>4905.6099999999997</v>
      </c>
      <c r="H176" s="816">
        <f t="shared" si="6"/>
        <v>4905.6099999999997</v>
      </c>
      <c r="J176" s="811">
        <v>440106</v>
      </c>
      <c r="K176" s="812" t="s">
        <v>479</v>
      </c>
      <c r="L176" s="804"/>
      <c r="Q176" s="816">
        <f t="shared" si="7"/>
        <v>0</v>
      </c>
      <c r="S176" s="811">
        <v>430401</v>
      </c>
      <c r="T176" s="812" t="s">
        <v>471</v>
      </c>
      <c r="U176" s="804"/>
      <c r="Z176" s="816">
        <f t="shared" si="8"/>
        <v>0</v>
      </c>
    </row>
    <row r="177" spans="1:26">
      <c r="A177" s="811">
        <v>460101</v>
      </c>
      <c r="B177" s="812" t="s">
        <v>483</v>
      </c>
      <c r="C177" s="804"/>
      <c r="D177" s="813">
        <v>43531.11</v>
      </c>
      <c r="F177" s="813">
        <v>138496.1</v>
      </c>
      <c r="H177" s="816">
        <f t="shared" si="6"/>
        <v>138496.1</v>
      </c>
      <c r="J177" s="811">
        <v>440107</v>
      </c>
      <c r="K177" s="812" t="s">
        <v>480</v>
      </c>
      <c r="L177" s="804"/>
      <c r="M177" s="813">
        <v>5479.94</v>
      </c>
      <c r="O177" s="813">
        <v>41218.06</v>
      </c>
      <c r="Q177" s="816">
        <f t="shared" si="7"/>
        <v>41218.06</v>
      </c>
      <c r="S177" s="811">
        <v>430501</v>
      </c>
      <c r="T177" s="812" t="s">
        <v>472</v>
      </c>
      <c r="U177" s="804"/>
      <c r="V177" s="813">
        <v>38219.03</v>
      </c>
      <c r="X177" s="813">
        <v>195435.96</v>
      </c>
      <c r="Z177" s="816">
        <f t="shared" si="8"/>
        <v>195435.96</v>
      </c>
    </row>
    <row r="178" spans="1:26">
      <c r="A178" s="811">
        <v>460102</v>
      </c>
      <c r="B178" s="812" t="s">
        <v>484</v>
      </c>
      <c r="C178" s="804"/>
      <c r="D178" s="813">
        <v>180</v>
      </c>
      <c r="F178" s="813">
        <v>9896.68</v>
      </c>
      <c r="H178" s="816">
        <f t="shared" si="6"/>
        <v>9896.68</v>
      </c>
      <c r="J178" s="811">
        <v>440108</v>
      </c>
      <c r="K178" s="812" t="s">
        <v>481</v>
      </c>
      <c r="L178" s="804"/>
      <c r="M178" s="813">
        <v>988.2</v>
      </c>
      <c r="O178" s="813">
        <v>13674.46</v>
      </c>
      <c r="Q178" s="816">
        <f t="shared" si="7"/>
        <v>13674.46</v>
      </c>
      <c r="S178" s="811">
        <v>430601</v>
      </c>
      <c r="T178" s="812" t="s">
        <v>473</v>
      </c>
      <c r="U178" s="804"/>
      <c r="Y178" s="813">
        <v>197640</v>
      </c>
      <c r="Z178" s="816">
        <f t="shared" si="8"/>
        <v>-197640</v>
      </c>
    </row>
    <row r="179" spans="1:26">
      <c r="A179" s="811">
        <v>460103</v>
      </c>
      <c r="B179" s="812" t="s">
        <v>485</v>
      </c>
      <c r="C179" s="804"/>
      <c r="F179" s="813">
        <v>10921</v>
      </c>
      <c r="H179" s="816">
        <f t="shared" si="6"/>
        <v>10921</v>
      </c>
      <c r="J179" s="811">
        <v>440109</v>
      </c>
      <c r="K179" s="812" t="s">
        <v>482</v>
      </c>
      <c r="L179" s="804"/>
      <c r="M179" s="813">
        <v>1364.18</v>
      </c>
      <c r="O179" s="813">
        <v>22011.37</v>
      </c>
      <c r="Q179" s="816">
        <f t="shared" si="7"/>
        <v>22011.37</v>
      </c>
      <c r="S179" s="811">
        <v>430602</v>
      </c>
      <c r="T179" s="812" t="s">
        <v>474</v>
      </c>
      <c r="U179" s="804"/>
      <c r="Z179" s="816">
        <f t="shared" si="8"/>
        <v>0</v>
      </c>
    </row>
    <row r="180" spans="1:26">
      <c r="A180" s="811">
        <v>460104</v>
      </c>
      <c r="B180" s="812" t="s">
        <v>486</v>
      </c>
      <c r="C180" s="804"/>
      <c r="D180" s="813">
        <v>3700</v>
      </c>
      <c r="F180" s="813">
        <v>11100</v>
      </c>
      <c r="H180" s="816">
        <f t="shared" si="6"/>
        <v>11100</v>
      </c>
      <c r="J180" s="811">
        <v>460101</v>
      </c>
      <c r="K180" s="812" t="s">
        <v>483</v>
      </c>
      <c r="L180" s="804"/>
      <c r="M180" s="813">
        <v>43606.18</v>
      </c>
      <c r="O180" s="813">
        <v>273219.03000000003</v>
      </c>
      <c r="Q180" s="816">
        <f t="shared" si="7"/>
        <v>273219.03000000003</v>
      </c>
      <c r="S180" s="811">
        <v>440102</v>
      </c>
      <c r="T180" s="812" t="s">
        <v>475</v>
      </c>
      <c r="U180" s="804"/>
      <c r="V180" s="813">
        <v>53311.89</v>
      </c>
      <c r="X180" s="813">
        <v>516545.91</v>
      </c>
      <c r="Z180" s="816">
        <f t="shared" si="8"/>
        <v>516545.91</v>
      </c>
    </row>
    <row r="181" spans="1:26">
      <c r="A181" s="811">
        <v>460201</v>
      </c>
      <c r="B181" s="812" t="s">
        <v>487</v>
      </c>
      <c r="C181" s="804"/>
      <c r="D181" s="813">
        <v>78771.490000000005</v>
      </c>
      <c r="F181" s="813">
        <v>236314.47</v>
      </c>
      <c r="H181" s="816">
        <f t="shared" si="6"/>
        <v>236314.47</v>
      </c>
      <c r="J181" s="811">
        <v>460102</v>
      </c>
      <c r="K181" s="812" t="s">
        <v>484</v>
      </c>
      <c r="L181" s="804"/>
      <c r="M181" s="813">
        <v>232</v>
      </c>
      <c r="O181" s="813">
        <v>20357.18</v>
      </c>
      <c r="Q181" s="816">
        <f t="shared" si="7"/>
        <v>20357.18</v>
      </c>
      <c r="S181" s="811">
        <v>440103</v>
      </c>
      <c r="T181" s="812" t="s">
        <v>476</v>
      </c>
      <c r="U181" s="804"/>
      <c r="V181" s="813">
        <v>3474.13</v>
      </c>
      <c r="X181" s="813">
        <v>37209.230000000003</v>
      </c>
      <c r="Z181" s="816">
        <f t="shared" si="8"/>
        <v>37209.230000000003</v>
      </c>
    </row>
    <row r="182" spans="1:26">
      <c r="A182" s="811">
        <v>460202</v>
      </c>
      <c r="B182" s="812" t="s">
        <v>488</v>
      </c>
      <c r="C182" s="804"/>
      <c r="D182" s="813">
        <v>3146.58</v>
      </c>
      <c r="F182" s="813">
        <v>9588.69</v>
      </c>
      <c r="H182" s="816">
        <f t="shared" si="6"/>
        <v>9588.69</v>
      </c>
      <c r="J182" s="811">
        <v>460103</v>
      </c>
      <c r="K182" s="812" t="s">
        <v>485</v>
      </c>
      <c r="L182" s="804"/>
      <c r="M182" s="813">
        <v>1200.95</v>
      </c>
      <c r="O182" s="813">
        <v>32747.18</v>
      </c>
      <c r="Q182" s="816">
        <f t="shared" si="7"/>
        <v>32747.18</v>
      </c>
      <c r="S182" s="811">
        <v>440104</v>
      </c>
      <c r="T182" s="812" t="s">
        <v>477</v>
      </c>
      <c r="U182" s="804"/>
      <c r="V182" s="813">
        <v>189.17</v>
      </c>
      <c r="X182" s="813">
        <v>16679.97</v>
      </c>
      <c r="Z182" s="816">
        <f t="shared" si="8"/>
        <v>16679.97</v>
      </c>
    </row>
    <row r="183" spans="1:26">
      <c r="A183" s="811">
        <v>460301</v>
      </c>
      <c r="B183" s="812" t="s">
        <v>489</v>
      </c>
      <c r="C183" s="804"/>
      <c r="D183" s="813">
        <v>2472.89</v>
      </c>
      <c r="F183" s="813">
        <v>13284.55</v>
      </c>
      <c r="H183" s="816">
        <f t="shared" si="6"/>
        <v>13284.55</v>
      </c>
      <c r="J183" s="811">
        <v>460104</v>
      </c>
      <c r="K183" s="812" t="s">
        <v>486</v>
      </c>
      <c r="L183" s="804"/>
      <c r="M183" s="813">
        <v>3700</v>
      </c>
      <c r="O183" s="813">
        <v>22200</v>
      </c>
      <c r="Q183" s="816">
        <f t="shared" si="7"/>
        <v>22200</v>
      </c>
      <c r="S183" s="811">
        <v>440105</v>
      </c>
      <c r="T183" s="812" t="s">
        <v>478</v>
      </c>
      <c r="U183" s="804"/>
      <c r="X183" s="813">
        <v>81390</v>
      </c>
      <c r="Z183" s="816">
        <f t="shared" si="8"/>
        <v>81390</v>
      </c>
    </row>
    <row r="184" spans="1:26">
      <c r="A184" s="811">
        <v>460302</v>
      </c>
      <c r="B184" s="812" t="s">
        <v>490</v>
      </c>
      <c r="C184" s="804"/>
      <c r="D184" s="813">
        <v>8387.2999999999993</v>
      </c>
      <c r="F184" s="813">
        <v>52589.39</v>
      </c>
      <c r="H184" s="816">
        <f t="shared" si="6"/>
        <v>52589.39</v>
      </c>
      <c r="J184" s="811">
        <v>460201</v>
      </c>
      <c r="K184" s="812" t="s">
        <v>487</v>
      </c>
      <c r="L184" s="804"/>
      <c r="M184" s="813">
        <v>78771.490000000005</v>
      </c>
      <c r="O184" s="813">
        <v>472628.94</v>
      </c>
      <c r="Q184" s="816">
        <f t="shared" si="7"/>
        <v>472628.94</v>
      </c>
      <c r="S184" s="811">
        <v>440106</v>
      </c>
      <c r="T184" s="812" t="s">
        <v>479</v>
      </c>
      <c r="U184" s="804"/>
      <c r="Z184" s="816">
        <f t="shared" si="8"/>
        <v>0</v>
      </c>
    </row>
    <row r="185" spans="1:26">
      <c r="A185" s="811">
        <v>460401</v>
      </c>
      <c r="B185" s="812" t="s">
        <v>491</v>
      </c>
      <c r="C185" s="804"/>
      <c r="D185" s="813">
        <v>13781.34</v>
      </c>
      <c r="F185" s="813">
        <v>51201.27</v>
      </c>
      <c r="H185" s="816">
        <f t="shared" si="6"/>
        <v>51201.27</v>
      </c>
      <c r="J185" s="811">
        <v>460202</v>
      </c>
      <c r="K185" s="812" t="s">
        <v>488</v>
      </c>
      <c r="L185" s="804"/>
      <c r="M185" s="813">
        <v>3449.17</v>
      </c>
      <c r="O185" s="813">
        <v>19927.46</v>
      </c>
      <c r="Q185" s="816">
        <f t="shared" si="7"/>
        <v>19927.46</v>
      </c>
      <c r="S185" s="811">
        <v>440107</v>
      </c>
      <c r="T185" s="812" t="s">
        <v>480</v>
      </c>
      <c r="U185" s="804"/>
      <c r="V185" s="813">
        <v>8616</v>
      </c>
      <c r="X185" s="813">
        <v>59109.05</v>
      </c>
      <c r="Z185" s="816">
        <f t="shared" si="8"/>
        <v>59109.05</v>
      </c>
    </row>
    <row r="186" spans="1:26">
      <c r="A186" s="811">
        <v>460402</v>
      </c>
      <c r="B186" s="812" t="s">
        <v>492</v>
      </c>
      <c r="C186" s="804"/>
      <c r="D186" s="813">
        <v>2800</v>
      </c>
      <c r="F186" s="813">
        <v>8400</v>
      </c>
      <c r="H186" s="816">
        <f t="shared" si="6"/>
        <v>8400</v>
      </c>
      <c r="J186" s="811">
        <v>460301</v>
      </c>
      <c r="K186" s="812" t="s">
        <v>489</v>
      </c>
      <c r="L186" s="804"/>
      <c r="M186" s="813">
        <v>3664.56</v>
      </c>
      <c r="O186" s="813">
        <v>22044.89</v>
      </c>
      <c r="Q186" s="816">
        <f t="shared" si="7"/>
        <v>22044.89</v>
      </c>
      <c r="S186" s="811">
        <v>440108</v>
      </c>
      <c r="T186" s="812" t="s">
        <v>481</v>
      </c>
      <c r="U186" s="804"/>
      <c r="X186" s="813">
        <v>13750.67</v>
      </c>
      <c r="Z186" s="816">
        <f t="shared" si="8"/>
        <v>13750.67</v>
      </c>
    </row>
    <row r="187" spans="1:26">
      <c r="A187" s="811">
        <v>460403</v>
      </c>
      <c r="B187" s="812" t="s">
        <v>493</v>
      </c>
      <c r="C187" s="804"/>
      <c r="H187" s="817">
        <f t="shared" si="6"/>
        <v>0</v>
      </c>
      <c r="J187" s="811">
        <v>460302</v>
      </c>
      <c r="K187" s="812" t="s">
        <v>490</v>
      </c>
      <c r="L187" s="804"/>
      <c r="O187" s="813">
        <v>93013.55</v>
      </c>
      <c r="Q187" s="817">
        <f t="shared" si="7"/>
        <v>93013.55</v>
      </c>
      <c r="S187" s="811">
        <v>440109</v>
      </c>
      <c r="T187" s="812" t="s">
        <v>482</v>
      </c>
      <c r="U187" s="804"/>
      <c r="V187" s="813">
        <v>1387.64</v>
      </c>
      <c r="X187" s="813">
        <v>24017.9</v>
      </c>
      <c r="Z187" s="817">
        <f t="shared" si="8"/>
        <v>24017.9</v>
      </c>
    </row>
    <row r="188" spans="1:26">
      <c r="A188" s="811">
        <v>460405</v>
      </c>
      <c r="B188" s="812" t="s">
        <v>494</v>
      </c>
      <c r="C188" s="804"/>
      <c r="D188" s="813">
        <v>375887</v>
      </c>
      <c r="F188" s="813">
        <v>375887</v>
      </c>
      <c r="H188" s="816">
        <f t="shared" si="6"/>
        <v>375887</v>
      </c>
      <c r="J188" s="811">
        <v>460401</v>
      </c>
      <c r="K188" s="812" t="s">
        <v>491</v>
      </c>
      <c r="L188" s="804"/>
      <c r="M188" s="813">
        <v>10865.11</v>
      </c>
      <c r="O188" s="813">
        <v>97482.53</v>
      </c>
      <c r="Q188" s="816">
        <f t="shared" si="7"/>
        <v>97482.53</v>
      </c>
      <c r="S188" s="811">
        <v>460101</v>
      </c>
      <c r="T188" s="812" t="s">
        <v>483</v>
      </c>
      <c r="U188" s="804"/>
      <c r="V188" s="813">
        <v>39289.86</v>
      </c>
      <c r="X188" s="813">
        <v>390438.51</v>
      </c>
      <c r="Z188" s="816">
        <f t="shared" si="8"/>
        <v>390438.51</v>
      </c>
    </row>
    <row r="189" spans="1:26">
      <c r="A189" s="811">
        <v>460407</v>
      </c>
      <c r="B189" s="812" t="s">
        <v>495</v>
      </c>
      <c r="C189" s="804"/>
      <c r="D189" s="813">
        <v>79496.73</v>
      </c>
      <c r="F189" s="813">
        <v>170548.4</v>
      </c>
      <c r="H189" s="816">
        <f t="shared" si="6"/>
        <v>170548.4</v>
      </c>
      <c r="J189" s="811">
        <v>460402</v>
      </c>
      <c r="K189" s="812" t="s">
        <v>492</v>
      </c>
      <c r="L189" s="804"/>
      <c r="M189" s="813">
        <v>2800</v>
      </c>
      <c r="O189" s="813">
        <v>16800</v>
      </c>
      <c r="Q189" s="816">
        <f t="shared" si="7"/>
        <v>16800</v>
      </c>
      <c r="S189" s="811">
        <v>460102</v>
      </c>
      <c r="T189" s="812" t="s">
        <v>484</v>
      </c>
      <c r="U189" s="804"/>
      <c r="V189" s="813">
        <v>318.64999999999998</v>
      </c>
      <c r="X189" s="813">
        <v>46873.48</v>
      </c>
      <c r="Z189" s="816">
        <f t="shared" si="8"/>
        <v>46873.48</v>
      </c>
    </row>
    <row r="190" spans="1:26">
      <c r="A190" s="811">
        <v>460408</v>
      </c>
      <c r="B190" s="812" t="s">
        <v>496</v>
      </c>
      <c r="C190" s="804"/>
      <c r="D190" s="813">
        <v>5000</v>
      </c>
      <c r="F190" s="813">
        <v>15000</v>
      </c>
      <c r="H190" s="816">
        <f t="shared" si="6"/>
        <v>15000</v>
      </c>
      <c r="J190" s="811">
        <v>460403</v>
      </c>
      <c r="K190" s="812" t="s">
        <v>493</v>
      </c>
      <c r="L190" s="804"/>
      <c r="Q190" s="816">
        <f t="shared" si="7"/>
        <v>0</v>
      </c>
      <c r="S190" s="811">
        <v>460103</v>
      </c>
      <c r="T190" s="812" t="s">
        <v>485</v>
      </c>
      <c r="U190" s="804"/>
      <c r="X190" s="813">
        <v>35329.18</v>
      </c>
      <c r="Z190" s="816">
        <f t="shared" si="8"/>
        <v>35329.18</v>
      </c>
    </row>
    <row r="191" spans="1:26">
      <c r="A191" s="811">
        <v>460501</v>
      </c>
      <c r="B191" s="812" t="s">
        <v>497</v>
      </c>
      <c r="C191" s="804"/>
      <c r="D191" s="813">
        <v>4563</v>
      </c>
      <c r="F191" s="813">
        <v>19929.099999999999</v>
      </c>
      <c r="H191" s="816">
        <f t="shared" si="6"/>
        <v>19929.099999999999</v>
      </c>
      <c r="J191" s="811">
        <v>460405</v>
      </c>
      <c r="K191" s="812" t="s">
        <v>494</v>
      </c>
      <c r="L191" s="804"/>
      <c r="M191" s="813">
        <v>266980.65999999997</v>
      </c>
      <c r="O191" s="813">
        <v>642867.66</v>
      </c>
      <c r="Q191" s="816">
        <f t="shared" si="7"/>
        <v>642867.66</v>
      </c>
      <c r="S191" s="811">
        <v>460104</v>
      </c>
      <c r="T191" s="812" t="s">
        <v>486</v>
      </c>
      <c r="U191" s="804"/>
      <c r="V191" s="813">
        <v>3700</v>
      </c>
      <c r="X191" s="813">
        <v>33300</v>
      </c>
      <c r="Z191" s="816">
        <f t="shared" si="8"/>
        <v>33300</v>
      </c>
    </row>
    <row r="192" spans="1:26">
      <c r="A192" s="811">
        <v>460502</v>
      </c>
      <c r="B192" s="812" t="s">
        <v>498</v>
      </c>
      <c r="C192" s="804"/>
      <c r="D192" s="813">
        <v>9555</v>
      </c>
      <c r="F192" s="813">
        <v>133502.51999999999</v>
      </c>
      <c r="H192" s="816">
        <f t="shared" si="6"/>
        <v>133502.51999999999</v>
      </c>
      <c r="J192" s="811">
        <v>460407</v>
      </c>
      <c r="K192" s="812" t="s">
        <v>495</v>
      </c>
      <c r="L192" s="804"/>
      <c r="M192" s="813">
        <v>92386.79</v>
      </c>
      <c r="O192" s="813">
        <v>439650.03</v>
      </c>
      <c r="Q192" s="816">
        <f t="shared" si="7"/>
        <v>439650.03</v>
      </c>
      <c r="S192" s="811">
        <v>460201</v>
      </c>
      <c r="T192" s="812" t="s">
        <v>487</v>
      </c>
      <c r="U192" s="804"/>
      <c r="V192" s="813">
        <v>68214.289999999994</v>
      </c>
      <c r="X192" s="813">
        <v>700542.48</v>
      </c>
      <c r="Z192" s="816">
        <f t="shared" si="8"/>
        <v>700542.48</v>
      </c>
    </row>
    <row r="193" spans="1:26">
      <c r="A193" s="811">
        <v>460503</v>
      </c>
      <c r="B193" s="812" t="s">
        <v>499</v>
      </c>
      <c r="C193" s="804"/>
      <c r="D193" s="813">
        <v>13269.09</v>
      </c>
      <c r="F193" s="813">
        <v>10452.85</v>
      </c>
      <c r="H193" s="816">
        <f t="shared" si="6"/>
        <v>10452.85</v>
      </c>
      <c r="J193" s="811">
        <v>460408</v>
      </c>
      <c r="K193" s="812" t="s">
        <v>496</v>
      </c>
      <c r="L193" s="804"/>
      <c r="M193" s="813">
        <v>5000</v>
      </c>
      <c r="O193" s="813">
        <v>30000</v>
      </c>
      <c r="Q193" s="816">
        <f t="shared" si="7"/>
        <v>30000</v>
      </c>
      <c r="S193" s="811">
        <v>460202</v>
      </c>
      <c r="T193" s="812" t="s">
        <v>488</v>
      </c>
      <c r="U193" s="804"/>
      <c r="V193" s="813">
        <v>3211.54</v>
      </c>
      <c r="X193" s="813">
        <v>29655.37</v>
      </c>
      <c r="Z193" s="816">
        <f t="shared" si="8"/>
        <v>29655.37</v>
      </c>
    </row>
    <row r="194" spans="1:26">
      <c r="A194" s="811">
        <v>460504</v>
      </c>
      <c r="B194" s="812" t="s">
        <v>500</v>
      </c>
      <c r="C194" s="804"/>
      <c r="H194" s="817">
        <f t="shared" si="6"/>
        <v>0</v>
      </c>
      <c r="J194" s="811">
        <v>460501</v>
      </c>
      <c r="K194" s="812" t="s">
        <v>497</v>
      </c>
      <c r="L194" s="804"/>
      <c r="M194" s="813">
        <v>13273.28</v>
      </c>
      <c r="O194" s="813">
        <v>41529.85</v>
      </c>
      <c r="Q194" s="817">
        <f t="shared" si="7"/>
        <v>41529.85</v>
      </c>
      <c r="S194" s="811">
        <v>460301</v>
      </c>
      <c r="T194" s="812" t="s">
        <v>489</v>
      </c>
      <c r="U194" s="804"/>
      <c r="V194" s="813">
        <v>16774.560000000001</v>
      </c>
      <c r="X194" s="813">
        <v>48393.57</v>
      </c>
      <c r="Z194" s="817">
        <f t="shared" si="8"/>
        <v>48393.57</v>
      </c>
    </row>
    <row r="195" spans="1:26">
      <c r="A195" s="811">
        <v>460505</v>
      </c>
      <c r="B195" s="812" t="s">
        <v>501</v>
      </c>
      <c r="C195" s="804"/>
      <c r="D195" s="813">
        <v>2522.69</v>
      </c>
      <c r="F195" s="813">
        <v>3842.45</v>
      </c>
      <c r="H195" s="816">
        <f t="shared" si="6"/>
        <v>3842.45</v>
      </c>
      <c r="J195" s="811">
        <v>460502</v>
      </c>
      <c r="K195" s="812" t="s">
        <v>498</v>
      </c>
      <c r="L195" s="804"/>
      <c r="M195" s="813">
        <v>33021.4</v>
      </c>
      <c r="O195" s="813">
        <v>203150.27</v>
      </c>
      <c r="Q195" s="816">
        <f t="shared" si="7"/>
        <v>203150.27</v>
      </c>
      <c r="S195" s="811">
        <v>460302</v>
      </c>
      <c r="T195" s="812" t="s">
        <v>490</v>
      </c>
      <c r="U195" s="804"/>
      <c r="V195" s="813">
        <v>6353.67</v>
      </c>
      <c r="X195" s="813">
        <v>195053.65</v>
      </c>
      <c r="Z195" s="816">
        <f t="shared" si="8"/>
        <v>195053.65</v>
      </c>
    </row>
    <row r="196" spans="1:26">
      <c r="A196" s="811">
        <v>460506</v>
      </c>
      <c r="B196" s="812" t="s">
        <v>502</v>
      </c>
      <c r="C196" s="804"/>
      <c r="D196" s="813">
        <v>1342.48</v>
      </c>
      <c r="F196" s="813">
        <v>3944.15</v>
      </c>
      <c r="H196" s="816">
        <f t="shared" si="6"/>
        <v>3944.15</v>
      </c>
      <c r="J196" s="811">
        <v>460503</v>
      </c>
      <c r="K196" s="812" t="s">
        <v>499</v>
      </c>
      <c r="L196" s="804"/>
      <c r="M196" s="813">
        <v>23716.560000000001</v>
      </c>
      <c r="O196" s="813">
        <v>55765.07</v>
      </c>
      <c r="Q196" s="816">
        <f t="shared" si="7"/>
        <v>55765.07</v>
      </c>
      <c r="S196" s="811">
        <v>460401</v>
      </c>
      <c r="T196" s="812" t="s">
        <v>491</v>
      </c>
      <c r="U196" s="804"/>
      <c r="V196" s="813">
        <v>13854.05</v>
      </c>
      <c r="X196" s="813">
        <v>153180.5</v>
      </c>
      <c r="Z196" s="816">
        <f t="shared" si="8"/>
        <v>153180.5</v>
      </c>
    </row>
    <row r="197" spans="1:26">
      <c r="A197" s="811">
        <v>460507</v>
      </c>
      <c r="B197" s="812" t="s">
        <v>503</v>
      </c>
      <c r="C197" s="804"/>
      <c r="D197" s="813">
        <v>3131.79</v>
      </c>
      <c r="F197" s="813">
        <v>6758.39</v>
      </c>
      <c r="H197" s="816">
        <f t="shared" si="6"/>
        <v>6758.39</v>
      </c>
      <c r="J197" s="811">
        <v>460504</v>
      </c>
      <c r="K197" s="812" t="s">
        <v>500</v>
      </c>
      <c r="L197" s="804"/>
      <c r="Q197" s="816">
        <f t="shared" si="7"/>
        <v>0</v>
      </c>
      <c r="S197" s="811">
        <v>460402</v>
      </c>
      <c r="T197" s="812" t="s">
        <v>492</v>
      </c>
      <c r="U197" s="804"/>
      <c r="V197" s="813">
        <v>2800</v>
      </c>
      <c r="X197" s="813">
        <v>25200</v>
      </c>
      <c r="Z197" s="816">
        <f t="shared" si="8"/>
        <v>25200</v>
      </c>
    </row>
    <row r="198" spans="1:26">
      <c r="A198" s="811">
        <v>460601</v>
      </c>
      <c r="B198" s="812" t="s">
        <v>504</v>
      </c>
      <c r="C198" s="804"/>
      <c r="H198" s="817">
        <f t="shared" si="6"/>
        <v>0</v>
      </c>
      <c r="J198" s="811">
        <v>460505</v>
      </c>
      <c r="K198" s="812" t="s">
        <v>501</v>
      </c>
      <c r="L198" s="804"/>
      <c r="M198" s="813">
        <v>1030.22</v>
      </c>
      <c r="O198" s="813">
        <v>15001.66</v>
      </c>
      <c r="Q198" s="817">
        <f t="shared" si="7"/>
        <v>15001.66</v>
      </c>
      <c r="S198" s="811">
        <v>460403</v>
      </c>
      <c r="T198" s="812" t="s">
        <v>493</v>
      </c>
      <c r="U198" s="804"/>
      <c r="Z198" s="817">
        <f t="shared" si="8"/>
        <v>0</v>
      </c>
    </row>
    <row r="199" spans="1:26">
      <c r="A199" s="811">
        <v>460701</v>
      </c>
      <c r="B199" s="812" t="s">
        <v>505</v>
      </c>
      <c r="C199" s="804"/>
      <c r="D199" s="813">
        <v>10860.16</v>
      </c>
      <c r="F199" s="813">
        <v>31912.28</v>
      </c>
      <c r="H199" s="816">
        <f t="shared" ref="H199:H229" si="9">+F199-G199</f>
        <v>31912.28</v>
      </c>
      <c r="J199" s="811">
        <v>460506</v>
      </c>
      <c r="K199" s="812" t="s">
        <v>502</v>
      </c>
      <c r="L199" s="804"/>
      <c r="M199" s="813">
        <v>535.97</v>
      </c>
      <c r="O199" s="813">
        <v>18289.02</v>
      </c>
      <c r="Q199" s="816">
        <f t="shared" ref="Q199:Q244" si="10">+O199-P199</f>
        <v>18289.02</v>
      </c>
      <c r="S199" s="811">
        <v>460405</v>
      </c>
      <c r="T199" s="812" t="s">
        <v>494</v>
      </c>
      <c r="U199" s="804"/>
      <c r="V199" s="813">
        <v>233560.03</v>
      </c>
      <c r="X199" s="813">
        <v>876427.69</v>
      </c>
      <c r="Z199" s="816">
        <f t="shared" ref="Z199:Z244" si="11">+X199-Y199</f>
        <v>876427.69</v>
      </c>
    </row>
    <row r="200" spans="1:26">
      <c r="A200" s="811">
        <v>460702</v>
      </c>
      <c r="B200" s="812" t="s">
        <v>506</v>
      </c>
      <c r="C200" s="804"/>
      <c r="D200" s="813">
        <v>39520.5</v>
      </c>
      <c r="F200" s="813">
        <v>58363.839999999997</v>
      </c>
      <c r="H200" s="816">
        <f t="shared" si="9"/>
        <v>58363.839999999997</v>
      </c>
      <c r="J200" s="811">
        <v>460507</v>
      </c>
      <c r="K200" s="812" t="s">
        <v>503</v>
      </c>
      <c r="L200" s="804"/>
      <c r="M200" s="813">
        <v>1039.68</v>
      </c>
      <c r="O200" s="813">
        <v>13637.73</v>
      </c>
      <c r="Q200" s="816">
        <f t="shared" si="10"/>
        <v>13637.73</v>
      </c>
      <c r="S200" s="811">
        <v>460407</v>
      </c>
      <c r="T200" s="812" t="s">
        <v>495</v>
      </c>
      <c r="U200" s="804"/>
      <c r="V200" s="813">
        <v>72581.149999999994</v>
      </c>
      <c r="X200" s="813">
        <v>657040</v>
      </c>
      <c r="Z200" s="816">
        <f t="shared" si="11"/>
        <v>657040</v>
      </c>
    </row>
    <row r="201" spans="1:26">
      <c r="A201" s="811">
        <v>460703</v>
      </c>
      <c r="B201" s="812" t="s">
        <v>507</v>
      </c>
      <c r="C201" s="804"/>
      <c r="H201" s="817">
        <f t="shared" si="9"/>
        <v>0</v>
      </c>
      <c r="J201" s="811">
        <v>460601</v>
      </c>
      <c r="K201" s="812" t="s">
        <v>504</v>
      </c>
      <c r="L201" s="804"/>
      <c r="Q201" s="817">
        <f t="shared" si="10"/>
        <v>0</v>
      </c>
      <c r="S201" s="811">
        <v>460408</v>
      </c>
      <c r="T201" s="812" t="s">
        <v>496</v>
      </c>
      <c r="U201" s="804"/>
      <c r="V201" s="813">
        <v>5000</v>
      </c>
      <c r="X201" s="813">
        <v>45000</v>
      </c>
      <c r="Z201" s="817">
        <f t="shared" si="11"/>
        <v>45000</v>
      </c>
    </row>
    <row r="202" spans="1:26">
      <c r="A202" s="811">
        <v>460704</v>
      </c>
      <c r="B202" s="812" t="s">
        <v>508</v>
      </c>
      <c r="C202" s="804"/>
      <c r="D202" s="813">
        <v>11059.64</v>
      </c>
      <c r="F202" s="813">
        <v>30160.83</v>
      </c>
      <c r="H202" s="816">
        <f t="shared" si="9"/>
        <v>30160.83</v>
      </c>
      <c r="J202" s="811">
        <v>460701</v>
      </c>
      <c r="K202" s="812" t="s">
        <v>505</v>
      </c>
      <c r="L202" s="804"/>
      <c r="M202" s="813">
        <v>10860.16</v>
      </c>
      <c r="O202" s="813">
        <v>64492.76</v>
      </c>
      <c r="Q202" s="816">
        <f t="shared" si="10"/>
        <v>64492.76</v>
      </c>
      <c r="S202" s="811">
        <v>460501</v>
      </c>
      <c r="T202" s="812" t="s">
        <v>497</v>
      </c>
      <c r="U202" s="804"/>
      <c r="V202" s="813">
        <v>16079.34</v>
      </c>
      <c r="X202" s="813">
        <v>72172.37</v>
      </c>
      <c r="Z202" s="816">
        <f t="shared" si="11"/>
        <v>72172.37</v>
      </c>
    </row>
    <row r="203" spans="1:26">
      <c r="A203" s="811">
        <v>460705</v>
      </c>
      <c r="B203" s="812" t="s">
        <v>509</v>
      </c>
      <c r="C203" s="804"/>
      <c r="D203" s="813">
        <v>7787.17</v>
      </c>
      <c r="F203" s="813">
        <v>37325.86</v>
      </c>
      <c r="H203" s="816">
        <f t="shared" si="9"/>
        <v>37325.86</v>
      </c>
      <c r="J203" s="811">
        <v>460702</v>
      </c>
      <c r="K203" s="812" t="s">
        <v>506</v>
      </c>
      <c r="L203" s="804"/>
      <c r="M203" s="813">
        <v>12485</v>
      </c>
      <c r="O203" s="813">
        <v>78908.84</v>
      </c>
      <c r="Q203" s="816">
        <f t="shared" si="10"/>
        <v>78908.84</v>
      </c>
      <c r="S203" s="811">
        <v>460502</v>
      </c>
      <c r="T203" s="812" t="s">
        <v>498</v>
      </c>
      <c r="U203" s="804"/>
      <c r="V203" s="813">
        <v>4925.3999999999996</v>
      </c>
      <c r="X203" s="813">
        <v>235662.36</v>
      </c>
      <c r="Z203" s="816">
        <f t="shared" si="11"/>
        <v>235662.36</v>
      </c>
    </row>
    <row r="204" spans="1:26">
      <c r="A204" s="811">
        <v>460706</v>
      </c>
      <c r="B204" s="812" t="s">
        <v>510</v>
      </c>
      <c r="C204" s="804"/>
      <c r="D204" s="813">
        <v>5537.5</v>
      </c>
      <c r="F204" s="813">
        <v>17152.830000000002</v>
      </c>
      <c r="H204" s="816">
        <f t="shared" si="9"/>
        <v>17152.830000000002</v>
      </c>
      <c r="J204" s="811">
        <v>460703</v>
      </c>
      <c r="K204" s="812" t="s">
        <v>507</v>
      </c>
      <c r="L204" s="804"/>
      <c r="O204" s="813">
        <v>823</v>
      </c>
      <c r="Q204" s="816">
        <f t="shared" si="10"/>
        <v>823</v>
      </c>
      <c r="S204" s="811">
        <v>460503</v>
      </c>
      <c r="T204" s="812" t="s">
        <v>499</v>
      </c>
      <c r="U204" s="804"/>
      <c r="V204" s="813">
        <v>7241.68</v>
      </c>
      <c r="X204" s="813">
        <v>68216.75</v>
      </c>
      <c r="Z204" s="816">
        <f t="shared" si="11"/>
        <v>68216.75</v>
      </c>
    </row>
    <row r="205" spans="1:26">
      <c r="A205" s="811">
        <v>460707</v>
      </c>
      <c r="B205" s="812" t="s">
        <v>511</v>
      </c>
      <c r="C205" s="804"/>
      <c r="D205" s="813">
        <v>3479.05</v>
      </c>
      <c r="F205" s="813">
        <v>8795.07</v>
      </c>
      <c r="H205" s="816">
        <f t="shared" si="9"/>
        <v>8795.07</v>
      </c>
      <c r="J205" s="811">
        <v>460704</v>
      </c>
      <c r="K205" s="812" t="s">
        <v>508</v>
      </c>
      <c r="L205" s="804"/>
      <c r="M205" s="813">
        <v>7480.89</v>
      </c>
      <c r="O205" s="813">
        <v>61821.96</v>
      </c>
      <c r="Q205" s="816">
        <f t="shared" si="10"/>
        <v>61821.96</v>
      </c>
      <c r="S205" s="811">
        <v>460504</v>
      </c>
      <c r="T205" s="812" t="s">
        <v>500</v>
      </c>
      <c r="U205" s="804"/>
      <c r="Z205" s="816">
        <f t="shared" si="11"/>
        <v>0</v>
      </c>
    </row>
    <row r="206" spans="1:26">
      <c r="A206" s="811">
        <v>460708</v>
      </c>
      <c r="B206" s="812" t="s">
        <v>512</v>
      </c>
      <c r="C206" s="804"/>
      <c r="D206" s="813">
        <v>3248.75</v>
      </c>
      <c r="F206" s="813">
        <v>13485.25</v>
      </c>
      <c r="H206" s="816">
        <f t="shared" si="9"/>
        <v>13485.25</v>
      </c>
      <c r="J206" s="811">
        <v>460705</v>
      </c>
      <c r="K206" s="812" t="s">
        <v>509</v>
      </c>
      <c r="L206" s="804"/>
      <c r="M206" s="813">
        <v>8665.32</v>
      </c>
      <c r="O206" s="813">
        <v>79064.399999999994</v>
      </c>
      <c r="Q206" s="816">
        <f t="shared" si="10"/>
        <v>79064.399999999994</v>
      </c>
      <c r="S206" s="811">
        <v>460505</v>
      </c>
      <c r="T206" s="812" t="s">
        <v>501</v>
      </c>
      <c r="U206" s="804"/>
      <c r="V206" s="813">
        <v>1315.41</v>
      </c>
      <c r="X206" s="813">
        <v>24456.880000000001</v>
      </c>
      <c r="Z206" s="816">
        <f t="shared" si="11"/>
        <v>24456.880000000001</v>
      </c>
    </row>
    <row r="207" spans="1:26">
      <c r="A207" s="811">
        <v>460709</v>
      </c>
      <c r="B207" s="812" t="s">
        <v>513</v>
      </c>
      <c r="C207" s="804"/>
      <c r="D207" s="813">
        <v>1941.19</v>
      </c>
      <c r="F207" s="813">
        <v>3638.16</v>
      </c>
      <c r="H207" s="816">
        <f t="shared" si="9"/>
        <v>3638.16</v>
      </c>
      <c r="J207" s="811">
        <v>460706</v>
      </c>
      <c r="K207" s="812" t="s">
        <v>510</v>
      </c>
      <c r="L207" s="804"/>
      <c r="M207" s="813">
        <v>5537.5</v>
      </c>
      <c r="O207" s="813">
        <v>35265.33</v>
      </c>
      <c r="Q207" s="816">
        <f t="shared" si="10"/>
        <v>35265.33</v>
      </c>
      <c r="S207" s="811">
        <v>460506</v>
      </c>
      <c r="T207" s="812" t="s">
        <v>502</v>
      </c>
      <c r="U207" s="804"/>
      <c r="X207" s="813">
        <v>20198.27</v>
      </c>
      <c r="Z207" s="816">
        <f t="shared" si="11"/>
        <v>20198.27</v>
      </c>
    </row>
    <row r="208" spans="1:26">
      <c r="A208" s="811">
        <v>460710</v>
      </c>
      <c r="B208" s="812" t="s">
        <v>514</v>
      </c>
      <c r="C208" s="804"/>
      <c r="D208" s="813">
        <v>348.54</v>
      </c>
      <c r="F208" s="813">
        <v>4359.6400000000003</v>
      </c>
      <c r="H208" s="816">
        <f t="shared" si="9"/>
        <v>4359.6400000000003</v>
      </c>
      <c r="J208" s="811">
        <v>460707</v>
      </c>
      <c r="K208" s="812" t="s">
        <v>511</v>
      </c>
      <c r="L208" s="804"/>
      <c r="M208" s="813">
        <v>745</v>
      </c>
      <c r="O208" s="813">
        <v>19401.07</v>
      </c>
      <c r="Q208" s="816">
        <f t="shared" si="10"/>
        <v>19401.07</v>
      </c>
      <c r="S208" s="811">
        <v>460507</v>
      </c>
      <c r="T208" s="812" t="s">
        <v>503</v>
      </c>
      <c r="U208" s="804"/>
      <c r="V208" s="813">
        <v>991.17</v>
      </c>
      <c r="X208" s="813">
        <v>16893.060000000001</v>
      </c>
      <c r="Z208" s="816">
        <f t="shared" si="11"/>
        <v>16893.060000000001</v>
      </c>
    </row>
    <row r="209" spans="1:26">
      <c r="A209" s="811">
        <v>460711</v>
      </c>
      <c r="B209" s="812" t="s">
        <v>515</v>
      </c>
      <c r="C209" s="804"/>
      <c r="D209" s="813">
        <v>18333.669999999998</v>
      </c>
      <c r="F209" s="813">
        <v>55001.01</v>
      </c>
      <c r="H209" s="816">
        <f t="shared" si="9"/>
        <v>55001.01</v>
      </c>
      <c r="J209" s="811">
        <v>460708</v>
      </c>
      <c r="K209" s="812" t="s">
        <v>512</v>
      </c>
      <c r="L209" s="804"/>
      <c r="M209" s="813">
        <v>1360.31</v>
      </c>
      <c r="O209" s="813">
        <v>29615.73</v>
      </c>
      <c r="Q209" s="816">
        <f t="shared" si="10"/>
        <v>29615.73</v>
      </c>
      <c r="S209" s="811">
        <v>460601</v>
      </c>
      <c r="T209" s="812" t="s">
        <v>504</v>
      </c>
      <c r="U209" s="804"/>
      <c r="X209" s="813">
        <v>121231.39</v>
      </c>
      <c r="Z209" s="816">
        <f t="shared" si="11"/>
        <v>121231.39</v>
      </c>
    </row>
    <row r="210" spans="1:26">
      <c r="A210" s="811">
        <v>460713</v>
      </c>
      <c r="B210" s="812" t="s">
        <v>516</v>
      </c>
      <c r="C210" s="804"/>
      <c r="D210" s="813">
        <v>4562.1099999999997</v>
      </c>
      <c r="F210" s="813">
        <v>16911.32</v>
      </c>
      <c r="H210" s="816">
        <f t="shared" si="9"/>
        <v>16911.32</v>
      </c>
      <c r="J210" s="811">
        <v>460709</v>
      </c>
      <c r="K210" s="812" t="s">
        <v>513</v>
      </c>
      <c r="L210" s="804"/>
      <c r="M210" s="813">
        <v>2014.86</v>
      </c>
      <c r="O210" s="813">
        <v>7417.06</v>
      </c>
      <c r="Q210" s="816">
        <f t="shared" si="10"/>
        <v>7417.06</v>
      </c>
      <c r="S210" s="811">
        <v>460701</v>
      </c>
      <c r="T210" s="812" t="s">
        <v>505</v>
      </c>
      <c r="U210" s="804"/>
      <c r="V210" s="813">
        <v>10923.79</v>
      </c>
      <c r="X210" s="813">
        <v>97136.87</v>
      </c>
      <c r="Z210" s="816">
        <f t="shared" si="11"/>
        <v>97136.87</v>
      </c>
    </row>
    <row r="211" spans="1:26">
      <c r="A211" s="811">
        <v>460714</v>
      </c>
      <c r="B211" s="812" t="s">
        <v>517</v>
      </c>
      <c r="C211" s="804"/>
      <c r="D211" s="813">
        <v>10000</v>
      </c>
      <c r="F211" s="813">
        <v>30000</v>
      </c>
      <c r="H211" s="816">
        <f t="shared" si="9"/>
        <v>30000</v>
      </c>
      <c r="J211" s="811">
        <v>460710</v>
      </c>
      <c r="K211" s="812" t="s">
        <v>514</v>
      </c>
      <c r="L211" s="804"/>
      <c r="M211" s="813">
        <v>1361.3</v>
      </c>
      <c r="O211" s="813">
        <v>10549.03</v>
      </c>
      <c r="Q211" s="816">
        <f t="shared" si="10"/>
        <v>10549.03</v>
      </c>
      <c r="S211" s="811">
        <v>460702</v>
      </c>
      <c r="T211" s="812" t="s">
        <v>506</v>
      </c>
      <c r="U211" s="804"/>
      <c r="V211" s="813">
        <v>6000</v>
      </c>
      <c r="X211" s="813">
        <v>108748.84</v>
      </c>
      <c r="Z211" s="816">
        <f t="shared" si="11"/>
        <v>108748.84</v>
      </c>
    </row>
    <row r="212" spans="1:26">
      <c r="A212" s="811">
        <v>460715</v>
      </c>
      <c r="B212" s="812" t="s">
        <v>518</v>
      </c>
      <c r="C212" s="804"/>
      <c r="D212" s="813">
        <v>2406.15</v>
      </c>
      <c r="F212" s="813">
        <v>8340.7800000000007</v>
      </c>
      <c r="H212" s="816">
        <f t="shared" si="9"/>
        <v>8340.7800000000007</v>
      </c>
      <c r="J212" s="811">
        <v>460711</v>
      </c>
      <c r="K212" s="812" t="s">
        <v>515</v>
      </c>
      <c r="L212" s="804"/>
      <c r="M212" s="813">
        <v>18333.669999999998</v>
      </c>
      <c r="O212" s="813">
        <v>110002.02</v>
      </c>
      <c r="Q212" s="816">
        <f t="shared" si="10"/>
        <v>110002.02</v>
      </c>
      <c r="S212" s="811">
        <v>460703</v>
      </c>
      <c r="T212" s="812" t="s">
        <v>507</v>
      </c>
      <c r="U212" s="804"/>
      <c r="X212" s="813">
        <v>823</v>
      </c>
      <c r="Z212" s="816">
        <f t="shared" si="11"/>
        <v>823</v>
      </c>
    </row>
    <row r="213" spans="1:26">
      <c r="A213" s="811">
        <v>460801</v>
      </c>
      <c r="B213" s="812" t="s">
        <v>519</v>
      </c>
      <c r="C213" s="804"/>
      <c r="E213" s="813">
        <v>313159</v>
      </c>
      <c r="G213" s="813">
        <v>333159</v>
      </c>
      <c r="H213" s="817">
        <f t="shared" si="9"/>
        <v>-333159</v>
      </c>
      <c r="J213" s="811">
        <v>460713</v>
      </c>
      <c r="K213" s="812" t="s">
        <v>516</v>
      </c>
      <c r="L213" s="804"/>
      <c r="M213" s="813">
        <v>4007.11</v>
      </c>
      <c r="O213" s="813">
        <v>28932.65</v>
      </c>
      <c r="Q213" s="817">
        <f t="shared" si="10"/>
        <v>28932.65</v>
      </c>
      <c r="S213" s="811">
        <v>460704</v>
      </c>
      <c r="T213" s="812" t="s">
        <v>508</v>
      </c>
      <c r="U213" s="804"/>
      <c r="V213" s="813">
        <v>14530.8</v>
      </c>
      <c r="X213" s="813">
        <v>91899.85</v>
      </c>
      <c r="Z213" s="817">
        <f t="shared" si="11"/>
        <v>91899.85</v>
      </c>
    </row>
    <row r="214" spans="1:26">
      <c r="A214" s="811">
        <v>460802</v>
      </c>
      <c r="B214" s="812" t="s">
        <v>520</v>
      </c>
      <c r="C214" s="804"/>
      <c r="D214" s="813">
        <v>5506.5</v>
      </c>
      <c r="F214" s="813">
        <v>5506.5</v>
      </c>
      <c r="H214" s="816">
        <f t="shared" si="9"/>
        <v>5506.5</v>
      </c>
      <c r="J214" s="811">
        <v>460714</v>
      </c>
      <c r="K214" s="812" t="s">
        <v>517</v>
      </c>
      <c r="L214" s="804"/>
      <c r="M214" s="813">
        <v>10000</v>
      </c>
      <c r="O214" s="813">
        <v>78122</v>
      </c>
      <c r="Q214" s="816">
        <f t="shared" si="10"/>
        <v>78122</v>
      </c>
      <c r="S214" s="811">
        <v>460705</v>
      </c>
      <c r="T214" s="812" t="s">
        <v>509</v>
      </c>
      <c r="U214" s="804"/>
      <c r="V214" s="813">
        <v>7083.54</v>
      </c>
      <c r="X214" s="813">
        <v>101341.1</v>
      </c>
      <c r="Z214" s="816">
        <f t="shared" si="11"/>
        <v>101341.1</v>
      </c>
    </row>
    <row r="215" spans="1:26">
      <c r="A215" s="811">
        <v>460803</v>
      </c>
      <c r="B215" s="812" t="s">
        <v>521</v>
      </c>
      <c r="C215" s="804"/>
      <c r="D215" s="813">
        <v>18981.29</v>
      </c>
      <c r="F215" s="813">
        <v>53578.17</v>
      </c>
      <c r="H215" s="816">
        <f t="shared" si="9"/>
        <v>53578.17</v>
      </c>
      <c r="J215" s="811">
        <v>460715</v>
      </c>
      <c r="K215" s="812" t="s">
        <v>518</v>
      </c>
      <c r="L215" s="804"/>
      <c r="M215" s="813">
        <v>3117.7</v>
      </c>
      <c r="O215" s="813">
        <v>14632.36</v>
      </c>
      <c r="Q215" s="816">
        <f t="shared" si="10"/>
        <v>14632.36</v>
      </c>
      <c r="S215" s="811">
        <v>460706</v>
      </c>
      <c r="T215" s="812" t="s">
        <v>510</v>
      </c>
      <c r="U215" s="804"/>
      <c r="V215" s="813">
        <v>7566</v>
      </c>
      <c r="X215" s="813">
        <v>58195.25</v>
      </c>
      <c r="Z215" s="816">
        <f t="shared" si="11"/>
        <v>58195.25</v>
      </c>
    </row>
    <row r="216" spans="1:26">
      <c r="A216" s="811">
        <v>470101</v>
      </c>
      <c r="B216" s="812" t="s">
        <v>522</v>
      </c>
      <c r="C216" s="804"/>
      <c r="D216" s="813">
        <v>1563</v>
      </c>
      <c r="F216" s="813">
        <v>4688</v>
      </c>
      <c r="H216" s="816">
        <f t="shared" si="9"/>
        <v>4688</v>
      </c>
      <c r="J216" s="811">
        <v>460801</v>
      </c>
      <c r="K216" s="812" t="s">
        <v>519</v>
      </c>
      <c r="L216" s="804"/>
      <c r="N216" s="813">
        <v>223391.33</v>
      </c>
      <c r="P216" s="813">
        <v>576550.32999999996</v>
      </c>
      <c r="Q216" s="816">
        <f t="shared" si="10"/>
        <v>-576550.32999999996</v>
      </c>
      <c r="S216" s="811">
        <v>460707</v>
      </c>
      <c r="T216" s="812" t="s">
        <v>511</v>
      </c>
      <c r="U216" s="804"/>
      <c r="V216" s="813">
        <v>1410.25</v>
      </c>
      <c r="X216" s="813">
        <v>26258.82</v>
      </c>
      <c r="Z216" s="816">
        <f t="shared" si="11"/>
        <v>26258.82</v>
      </c>
    </row>
    <row r="217" spans="1:26">
      <c r="A217" s="811">
        <v>470103</v>
      </c>
      <c r="B217" s="812" t="s">
        <v>523</v>
      </c>
      <c r="C217" s="804"/>
      <c r="H217" s="817">
        <f t="shared" si="9"/>
        <v>0</v>
      </c>
      <c r="J217" s="811">
        <v>460802</v>
      </c>
      <c r="K217" s="812" t="s">
        <v>520</v>
      </c>
      <c r="L217" s="804"/>
      <c r="M217" s="813">
        <v>3671</v>
      </c>
      <c r="O217" s="813">
        <v>9177.5</v>
      </c>
      <c r="Q217" s="817">
        <f t="shared" si="10"/>
        <v>9177.5</v>
      </c>
      <c r="S217" s="811">
        <v>460708</v>
      </c>
      <c r="T217" s="812" t="s">
        <v>512</v>
      </c>
      <c r="U217" s="804"/>
      <c r="V217" s="813">
        <v>14439.5</v>
      </c>
      <c r="X217" s="813">
        <v>48243.98</v>
      </c>
      <c r="Z217" s="817">
        <f t="shared" si="11"/>
        <v>48243.98</v>
      </c>
    </row>
    <row r="218" spans="1:26">
      <c r="A218" s="811">
        <v>470104</v>
      </c>
      <c r="B218" s="812" t="s">
        <v>524</v>
      </c>
      <c r="C218" s="804"/>
      <c r="D218" s="813">
        <v>951.86</v>
      </c>
      <c r="F218" s="813">
        <v>3231.34</v>
      </c>
      <c r="H218" s="816">
        <f t="shared" si="9"/>
        <v>3231.34</v>
      </c>
      <c r="J218" s="811">
        <v>460803</v>
      </c>
      <c r="K218" s="812" t="s">
        <v>521</v>
      </c>
      <c r="L218" s="804"/>
      <c r="M218" s="813">
        <v>26729.96</v>
      </c>
      <c r="O218" s="813">
        <v>131038.56</v>
      </c>
      <c r="Q218" s="816">
        <f t="shared" si="10"/>
        <v>131038.56</v>
      </c>
      <c r="S218" s="811">
        <v>460709</v>
      </c>
      <c r="T218" s="812" t="s">
        <v>513</v>
      </c>
      <c r="U218" s="804"/>
      <c r="V218" s="813">
        <v>1311.53</v>
      </c>
      <c r="X218" s="813">
        <v>10058.799999999999</v>
      </c>
      <c r="Z218" s="816">
        <f t="shared" si="11"/>
        <v>10058.799999999999</v>
      </c>
    </row>
    <row r="219" spans="1:26">
      <c r="A219" s="811">
        <v>470105</v>
      </c>
      <c r="B219" s="812" t="s">
        <v>525</v>
      </c>
      <c r="C219" s="804"/>
      <c r="D219" s="813">
        <v>6932</v>
      </c>
      <c r="F219" s="813">
        <v>14879.83</v>
      </c>
      <c r="H219" s="816">
        <f t="shared" si="9"/>
        <v>14879.83</v>
      </c>
      <c r="J219" s="811">
        <v>470101</v>
      </c>
      <c r="K219" s="812" t="s">
        <v>522</v>
      </c>
      <c r="L219" s="804"/>
      <c r="M219" s="813">
        <v>2563</v>
      </c>
      <c r="O219" s="813">
        <v>11377</v>
      </c>
      <c r="Q219" s="816">
        <f t="shared" si="10"/>
        <v>11377</v>
      </c>
      <c r="S219" s="811">
        <v>460710</v>
      </c>
      <c r="T219" s="812" t="s">
        <v>514</v>
      </c>
      <c r="U219" s="804"/>
      <c r="V219" s="813">
        <v>3544.76</v>
      </c>
      <c r="X219" s="813">
        <v>16205.25</v>
      </c>
      <c r="Z219" s="816">
        <f t="shared" si="11"/>
        <v>16205.25</v>
      </c>
    </row>
    <row r="220" spans="1:26">
      <c r="A220" s="811">
        <v>470106</v>
      </c>
      <c r="B220" s="812" t="s">
        <v>526</v>
      </c>
      <c r="C220" s="804"/>
      <c r="D220" s="813">
        <v>190</v>
      </c>
      <c r="F220" s="813">
        <v>571</v>
      </c>
      <c r="H220" s="816">
        <f t="shared" si="9"/>
        <v>571</v>
      </c>
      <c r="J220" s="811">
        <v>470103</v>
      </c>
      <c r="K220" s="812" t="s">
        <v>523</v>
      </c>
      <c r="L220" s="804"/>
      <c r="Q220" s="816">
        <f t="shared" si="10"/>
        <v>0</v>
      </c>
      <c r="S220" s="811">
        <v>460711</v>
      </c>
      <c r="T220" s="812" t="s">
        <v>515</v>
      </c>
      <c r="U220" s="804"/>
      <c r="V220" s="813">
        <v>18333.669999999998</v>
      </c>
      <c r="X220" s="813">
        <v>165003.03</v>
      </c>
      <c r="Z220" s="816">
        <f t="shared" si="11"/>
        <v>165003.03</v>
      </c>
    </row>
    <row r="221" spans="1:26">
      <c r="A221" s="811">
        <v>470107</v>
      </c>
      <c r="B221" s="812" t="s">
        <v>527</v>
      </c>
      <c r="C221" s="804"/>
      <c r="D221" s="813">
        <v>11514</v>
      </c>
      <c r="F221" s="813">
        <v>34542.32</v>
      </c>
      <c r="H221" s="816">
        <f t="shared" si="9"/>
        <v>34542.32</v>
      </c>
      <c r="J221" s="811">
        <v>470104</v>
      </c>
      <c r="K221" s="812" t="s">
        <v>524</v>
      </c>
      <c r="L221" s="804"/>
      <c r="M221" s="813">
        <v>951</v>
      </c>
      <c r="O221" s="813">
        <v>6084.34</v>
      </c>
      <c r="Q221" s="816">
        <f t="shared" si="10"/>
        <v>6084.34</v>
      </c>
      <c r="S221" s="811">
        <v>460713</v>
      </c>
      <c r="T221" s="812" t="s">
        <v>516</v>
      </c>
      <c r="U221" s="804"/>
      <c r="V221" s="813">
        <v>4007.11</v>
      </c>
      <c r="X221" s="813">
        <v>43978.98</v>
      </c>
      <c r="Z221" s="816">
        <f t="shared" si="11"/>
        <v>43978.98</v>
      </c>
    </row>
    <row r="222" spans="1:26">
      <c r="A222" s="811">
        <v>470108</v>
      </c>
      <c r="B222" s="812" t="s">
        <v>528</v>
      </c>
      <c r="C222" s="804"/>
      <c r="H222" s="817">
        <f t="shared" si="9"/>
        <v>0</v>
      </c>
      <c r="J222" s="811">
        <v>470105</v>
      </c>
      <c r="K222" s="812" t="s">
        <v>525</v>
      </c>
      <c r="L222" s="804"/>
      <c r="M222" s="813">
        <v>6932</v>
      </c>
      <c r="O222" s="813">
        <v>35675.83</v>
      </c>
      <c r="Q222" s="817">
        <f t="shared" si="10"/>
        <v>35675.83</v>
      </c>
      <c r="S222" s="811">
        <v>460714</v>
      </c>
      <c r="T222" s="812" t="s">
        <v>517</v>
      </c>
      <c r="U222" s="804"/>
      <c r="V222" s="813">
        <v>30715.32</v>
      </c>
      <c r="X222" s="813">
        <v>128837.32</v>
      </c>
      <c r="Z222" s="817">
        <f t="shared" si="11"/>
        <v>128837.32</v>
      </c>
    </row>
    <row r="223" spans="1:26">
      <c r="A223" s="811">
        <v>480101</v>
      </c>
      <c r="B223" s="812" t="s">
        <v>529</v>
      </c>
      <c r="C223" s="804"/>
      <c r="D223" s="813">
        <v>67719.91</v>
      </c>
      <c r="F223" s="813">
        <v>67719.91</v>
      </c>
      <c r="H223" s="816">
        <f t="shared" si="9"/>
        <v>67719.91</v>
      </c>
      <c r="J223" s="811">
        <v>470106</v>
      </c>
      <c r="K223" s="812" t="s">
        <v>526</v>
      </c>
      <c r="L223" s="804"/>
      <c r="M223" s="813">
        <v>129</v>
      </c>
      <c r="O223" s="813">
        <v>1019.67</v>
      </c>
      <c r="Q223" s="816">
        <f t="shared" si="10"/>
        <v>1019.67</v>
      </c>
      <c r="S223" s="811">
        <v>460715</v>
      </c>
      <c r="T223" s="812" t="s">
        <v>518</v>
      </c>
      <c r="U223" s="804"/>
      <c r="V223" s="813">
        <v>2317.62</v>
      </c>
      <c r="X223" s="813">
        <v>21473.31</v>
      </c>
      <c r="Z223" s="816">
        <f t="shared" si="11"/>
        <v>21473.31</v>
      </c>
    </row>
    <row r="224" spans="1:26">
      <c r="A224" s="811">
        <v>480102</v>
      </c>
      <c r="B224" s="812" t="s">
        <v>530</v>
      </c>
      <c r="C224" s="804"/>
      <c r="E224" s="813">
        <v>23350.98</v>
      </c>
      <c r="F224" s="813">
        <v>66206.05</v>
      </c>
      <c r="H224" s="816">
        <f t="shared" si="9"/>
        <v>66206.05</v>
      </c>
      <c r="J224" s="811">
        <v>470107</v>
      </c>
      <c r="K224" s="812" t="s">
        <v>527</v>
      </c>
      <c r="L224" s="804"/>
      <c r="M224" s="813">
        <v>11514</v>
      </c>
      <c r="O224" s="813">
        <v>69084.320000000007</v>
      </c>
      <c r="Q224" s="816">
        <f t="shared" si="10"/>
        <v>69084.320000000007</v>
      </c>
      <c r="S224" s="811">
        <v>460801</v>
      </c>
      <c r="T224" s="812" t="s">
        <v>519</v>
      </c>
      <c r="U224" s="804"/>
      <c r="W224" s="813">
        <v>235182.38</v>
      </c>
      <c r="Y224" s="813">
        <v>831732.71</v>
      </c>
      <c r="Z224" s="816">
        <f t="shared" si="11"/>
        <v>-831732.71</v>
      </c>
    </row>
    <row r="225" spans="1:26">
      <c r="A225" s="811">
        <v>480201</v>
      </c>
      <c r="B225" s="812" t="s">
        <v>531</v>
      </c>
      <c r="C225" s="804"/>
      <c r="H225" s="817">
        <f t="shared" si="9"/>
        <v>0</v>
      </c>
      <c r="J225" s="811">
        <v>470108</v>
      </c>
      <c r="K225" s="812" t="s">
        <v>528</v>
      </c>
      <c r="L225" s="804"/>
      <c r="Q225" s="817">
        <f t="shared" si="10"/>
        <v>0</v>
      </c>
      <c r="S225" s="811">
        <v>460802</v>
      </c>
      <c r="T225" s="812" t="s">
        <v>520</v>
      </c>
      <c r="U225" s="804"/>
      <c r="X225" s="813">
        <v>9177.5</v>
      </c>
      <c r="Z225" s="817">
        <f t="shared" si="11"/>
        <v>9177.5</v>
      </c>
    </row>
    <row r="226" spans="1:26">
      <c r="A226" s="811">
        <v>480202</v>
      </c>
      <c r="B226" s="812" t="s">
        <v>532</v>
      </c>
      <c r="C226" s="804"/>
      <c r="G226" s="813">
        <v>195</v>
      </c>
      <c r="H226" s="817">
        <f t="shared" si="9"/>
        <v>-195</v>
      </c>
      <c r="J226" s="811">
        <v>480101</v>
      </c>
      <c r="K226" s="812" t="s">
        <v>529</v>
      </c>
      <c r="L226" s="804"/>
      <c r="M226" s="813">
        <v>26923.72</v>
      </c>
      <c r="O226" s="813">
        <v>140285.14000000001</v>
      </c>
      <c r="Q226" s="817">
        <f t="shared" si="10"/>
        <v>140285.14000000001</v>
      </c>
      <c r="S226" s="811">
        <v>460803</v>
      </c>
      <c r="T226" s="812" t="s">
        <v>521</v>
      </c>
      <c r="U226" s="804"/>
      <c r="V226" s="813">
        <v>24926.25</v>
      </c>
      <c r="X226" s="813">
        <v>207484.96</v>
      </c>
      <c r="Z226" s="817">
        <f t="shared" si="11"/>
        <v>207484.96</v>
      </c>
    </row>
    <row r="227" spans="1:26">
      <c r="A227" s="811">
        <v>480301</v>
      </c>
      <c r="B227" s="812" t="s">
        <v>533</v>
      </c>
      <c r="C227" s="804"/>
      <c r="D227" s="813">
        <v>2830.1</v>
      </c>
      <c r="G227" s="813">
        <v>10045.35</v>
      </c>
      <c r="H227" s="817">
        <f t="shared" si="9"/>
        <v>-10045.35</v>
      </c>
      <c r="J227" s="811">
        <v>480102</v>
      </c>
      <c r="K227" s="812" t="s">
        <v>530</v>
      </c>
      <c r="L227" s="804"/>
      <c r="M227" s="813">
        <v>13813.71</v>
      </c>
      <c r="O227" s="813">
        <v>102528.29</v>
      </c>
      <c r="Q227" s="817">
        <f t="shared" si="10"/>
        <v>102528.29</v>
      </c>
      <c r="S227" s="811">
        <v>470101</v>
      </c>
      <c r="T227" s="812" t="s">
        <v>522</v>
      </c>
      <c r="U227" s="804"/>
      <c r="V227" s="813">
        <v>4271</v>
      </c>
      <c r="X227" s="813">
        <v>21002</v>
      </c>
      <c r="Z227" s="817">
        <f t="shared" si="11"/>
        <v>21002</v>
      </c>
    </row>
    <row r="228" spans="1:26">
      <c r="A228" s="811">
        <v>480399</v>
      </c>
      <c r="B228" s="812" t="s">
        <v>534</v>
      </c>
      <c r="C228" s="804"/>
      <c r="H228" s="817">
        <f t="shared" si="9"/>
        <v>0</v>
      </c>
      <c r="J228" s="811">
        <v>480103</v>
      </c>
      <c r="K228" s="812" t="s">
        <v>198</v>
      </c>
      <c r="L228" s="804"/>
      <c r="M228" s="813">
        <v>5506.5</v>
      </c>
      <c r="O228" s="813">
        <v>32728.57</v>
      </c>
      <c r="Q228" s="817">
        <f t="shared" si="10"/>
        <v>32728.57</v>
      </c>
      <c r="S228" s="811">
        <v>470103</v>
      </c>
      <c r="T228" s="812" t="s">
        <v>523</v>
      </c>
      <c r="U228" s="804"/>
      <c r="Z228" s="817">
        <f t="shared" si="11"/>
        <v>0</v>
      </c>
    </row>
    <row r="229" spans="1:26">
      <c r="A229" s="811">
        <v>490101</v>
      </c>
      <c r="B229" s="812" t="s">
        <v>535</v>
      </c>
      <c r="C229" s="804"/>
      <c r="H229" s="817">
        <f t="shared" si="9"/>
        <v>0</v>
      </c>
      <c r="J229" s="811">
        <v>480201</v>
      </c>
      <c r="K229" s="812" t="s">
        <v>531</v>
      </c>
      <c r="L229" s="804"/>
      <c r="Q229" s="817">
        <f t="shared" si="10"/>
        <v>0</v>
      </c>
      <c r="S229" s="811">
        <v>470104</v>
      </c>
      <c r="T229" s="812" t="s">
        <v>524</v>
      </c>
      <c r="U229" s="804"/>
      <c r="V229" s="813">
        <v>1343.72</v>
      </c>
      <c r="X229" s="813">
        <v>9330.06</v>
      </c>
      <c r="Z229" s="817">
        <f t="shared" si="11"/>
        <v>9330.06</v>
      </c>
    </row>
    <row r="230" spans="1:26">
      <c r="J230" s="811">
        <v>480202</v>
      </c>
      <c r="K230" s="812" t="s">
        <v>532</v>
      </c>
      <c r="L230" s="804"/>
      <c r="P230" s="813">
        <v>195</v>
      </c>
      <c r="Q230" s="817">
        <f t="shared" si="10"/>
        <v>-195</v>
      </c>
      <c r="S230" s="811">
        <v>470105</v>
      </c>
      <c r="T230" s="812" t="s">
        <v>525</v>
      </c>
      <c r="U230" s="804"/>
      <c r="V230" s="813">
        <v>12222</v>
      </c>
      <c r="X230" s="813">
        <v>62220.83</v>
      </c>
      <c r="Z230" s="817">
        <f t="shared" si="11"/>
        <v>62220.83</v>
      </c>
    </row>
    <row r="231" spans="1:26">
      <c r="J231" s="811">
        <v>480301</v>
      </c>
      <c r="K231" s="812" t="s">
        <v>533</v>
      </c>
      <c r="L231" s="804"/>
      <c r="M231" s="813">
        <v>365.02</v>
      </c>
      <c r="P231" s="813">
        <v>13397.73</v>
      </c>
      <c r="Q231" s="817">
        <f t="shared" si="10"/>
        <v>-13397.73</v>
      </c>
      <c r="S231" s="811">
        <v>470106</v>
      </c>
      <c r="T231" s="812" t="s">
        <v>526</v>
      </c>
      <c r="U231" s="804"/>
      <c r="V231" s="813">
        <v>129</v>
      </c>
      <c r="X231" s="813">
        <v>1406.67</v>
      </c>
      <c r="Z231" s="817">
        <f t="shared" si="11"/>
        <v>1406.67</v>
      </c>
    </row>
    <row r="232" spans="1:26">
      <c r="J232" s="811">
        <v>480399</v>
      </c>
      <c r="K232" s="812" t="s">
        <v>534</v>
      </c>
      <c r="L232" s="804"/>
      <c r="Q232" s="817">
        <f t="shared" si="10"/>
        <v>0</v>
      </c>
      <c r="S232" s="811">
        <v>470107</v>
      </c>
      <c r="T232" s="812" t="s">
        <v>527</v>
      </c>
      <c r="U232" s="804"/>
      <c r="V232" s="813">
        <v>11514</v>
      </c>
      <c r="X232" s="813">
        <v>103626.32</v>
      </c>
      <c r="Z232" s="817">
        <f t="shared" si="11"/>
        <v>103626.32</v>
      </c>
    </row>
    <row r="233" spans="1:26">
      <c r="J233" s="811">
        <v>490101</v>
      </c>
      <c r="K233" s="812" t="s">
        <v>535</v>
      </c>
      <c r="L233" s="804"/>
      <c r="Q233" s="817">
        <f t="shared" si="10"/>
        <v>0</v>
      </c>
      <c r="S233" s="811">
        <v>470108</v>
      </c>
      <c r="T233" s="812" t="s">
        <v>528</v>
      </c>
      <c r="U233" s="804"/>
      <c r="Z233" s="817">
        <f t="shared" si="11"/>
        <v>0</v>
      </c>
    </row>
    <row r="234" spans="1:26">
      <c r="Q234" s="817">
        <f t="shared" si="10"/>
        <v>0</v>
      </c>
      <c r="S234" s="811">
        <v>470109</v>
      </c>
      <c r="T234" s="812" t="s">
        <v>148</v>
      </c>
      <c r="U234" s="804"/>
      <c r="V234" s="813">
        <v>54182</v>
      </c>
      <c r="X234" s="813">
        <v>54182</v>
      </c>
      <c r="Z234" s="817">
        <f t="shared" si="11"/>
        <v>54182</v>
      </c>
    </row>
    <row r="235" spans="1:26">
      <c r="Q235" s="817">
        <f t="shared" si="10"/>
        <v>0</v>
      </c>
      <c r="S235" s="811">
        <v>480101</v>
      </c>
      <c r="T235" s="812" t="s">
        <v>536</v>
      </c>
      <c r="U235" s="804"/>
      <c r="V235" s="813">
        <v>26438.39</v>
      </c>
      <c r="X235" s="813">
        <v>224453.61</v>
      </c>
      <c r="Z235" s="817">
        <f t="shared" si="11"/>
        <v>224453.61</v>
      </c>
    </row>
    <row r="236" spans="1:26">
      <c r="Q236" s="817">
        <f t="shared" si="10"/>
        <v>0</v>
      </c>
      <c r="S236" s="811">
        <v>480102</v>
      </c>
      <c r="T236" s="812" t="s">
        <v>530</v>
      </c>
      <c r="U236" s="804"/>
      <c r="V236" s="813">
        <v>68594.080000000002</v>
      </c>
      <c r="X236" s="813">
        <v>514323.54</v>
      </c>
      <c r="Z236" s="817">
        <f t="shared" si="11"/>
        <v>514323.54</v>
      </c>
    </row>
    <row r="237" spans="1:26">
      <c r="Q237" s="817">
        <f t="shared" si="10"/>
        <v>0</v>
      </c>
      <c r="S237" s="811">
        <v>480103</v>
      </c>
      <c r="T237" s="812" t="s">
        <v>537</v>
      </c>
      <c r="U237" s="804"/>
      <c r="V237" s="813">
        <v>20828.32</v>
      </c>
      <c r="X237" s="813">
        <v>59084.09</v>
      </c>
      <c r="Z237" s="817">
        <f t="shared" si="11"/>
        <v>59084.09</v>
      </c>
    </row>
    <row r="238" spans="1:26">
      <c r="Q238" s="817">
        <f t="shared" si="10"/>
        <v>0</v>
      </c>
      <c r="S238" s="811">
        <v>480104</v>
      </c>
      <c r="T238" s="812" t="s">
        <v>192</v>
      </c>
      <c r="U238" s="804"/>
      <c r="V238" s="813">
        <v>4851</v>
      </c>
      <c r="X238" s="813">
        <v>4851</v>
      </c>
      <c r="Z238" s="817">
        <f t="shared" si="11"/>
        <v>4851</v>
      </c>
    </row>
    <row r="239" spans="1:26">
      <c r="Q239" s="817">
        <f t="shared" si="10"/>
        <v>0</v>
      </c>
      <c r="S239" s="811">
        <v>480201</v>
      </c>
      <c r="T239" s="812" t="s">
        <v>531</v>
      </c>
      <c r="U239" s="804"/>
      <c r="Z239" s="817">
        <f t="shared" si="11"/>
        <v>0</v>
      </c>
    </row>
    <row r="240" spans="1:26">
      <c r="Q240" s="817">
        <f t="shared" si="10"/>
        <v>0</v>
      </c>
      <c r="S240" s="811">
        <v>480202</v>
      </c>
      <c r="T240" s="812" t="s">
        <v>532</v>
      </c>
      <c r="U240" s="804"/>
      <c r="Y240" s="813">
        <v>195</v>
      </c>
      <c r="Z240" s="817">
        <f t="shared" si="11"/>
        <v>-195</v>
      </c>
    </row>
    <row r="241" spans="17:26">
      <c r="Q241" s="817">
        <f t="shared" si="10"/>
        <v>0</v>
      </c>
      <c r="S241" s="811">
        <v>480301</v>
      </c>
      <c r="T241" s="812" t="s">
        <v>533</v>
      </c>
      <c r="U241" s="804"/>
      <c r="Y241" s="813">
        <v>13513.72</v>
      </c>
      <c r="Z241" s="817">
        <f t="shared" si="11"/>
        <v>-13513.72</v>
      </c>
    </row>
    <row r="242" spans="17:26">
      <c r="Q242" s="817">
        <f t="shared" si="10"/>
        <v>0</v>
      </c>
      <c r="S242" s="811">
        <v>480399</v>
      </c>
      <c r="T242" s="812" t="s">
        <v>534</v>
      </c>
      <c r="U242" s="804"/>
      <c r="Z242" s="817">
        <f t="shared" si="11"/>
        <v>0</v>
      </c>
    </row>
    <row r="243" spans="17:26">
      <c r="Q243" s="817">
        <f t="shared" si="10"/>
        <v>0</v>
      </c>
      <c r="S243" s="811">
        <v>490101</v>
      </c>
      <c r="T243" s="812" t="s">
        <v>535</v>
      </c>
      <c r="U243" s="804"/>
      <c r="Z243" s="817">
        <f t="shared" si="11"/>
        <v>0</v>
      </c>
    </row>
    <row r="244" spans="17:26">
      <c r="Q244" s="817">
        <f t="shared" si="10"/>
        <v>0</v>
      </c>
      <c r="Z244" s="817">
        <f t="shared" si="11"/>
        <v>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theme="0" tint="-0.249977111117893"/>
  </sheetPr>
  <dimension ref="A1:I26"/>
  <sheetViews>
    <sheetView workbookViewId="0">
      <selection activeCell="K4" sqref="K4"/>
    </sheetView>
  </sheetViews>
  <sheetFormatPr defaultRowHeight="14.5"/>
  <cols>
    <col min="1" max="1" width="8.26953125" bestFit="1" customWidth="1"/>
    <col min="2" max="2" width="43.26953125" bestFit="1" customWidth="1"/>
    <col min="3" max="6" width="13.7265625" customWidth="1"/>
    <col min="9" max="9" width="63.26953125" bestFit="1" customWidth="1"/>
  </cols>
  <sheetData>
    <row r="1" spans="1:9" s="829" customFormat="1" ht="72.5">
      <c r="A1" s="686" t="s">
        <v>16</v>
      </c>
      <c r="B1" s="686" t="s">
        <v>17</v>
      </c>
      <c r="C1" s="784" t="s">
        <v>538</v>
      </c>
      <c r="D1" s="686" t="s">
        <v>539</v>
      </c>
      <c r="E1" s="686" t="s">
        <v>540</v>
      </c>
      <c r="F1" s="686" t="s">
        <v>541</v>
      </c>
      <c r="G1" s="686" t="s">
        <v>542</v>
      </c>
      <c r="H1" s="832" t="s">
        <v>543</v>
      </c>
      <c r="I1" s="833" t="s">
        <v>544</v>
      </c>
    </row>
    <row r="2" spans="1:9">
      <c r="A2">
        <v>1000</v>
      </c>
      <c r="B2" s="648" t="s">
        <v>545</v>
      </c>
      <c r="C2" s="785">
        <v>0</v>
      </c>
      <c r="D2" s="788"/>
      <c r="E2" s="788">
        <v>829486.66999999993</v>
      </c>
      <c r="F2" s="778">
        <v>829486.66999999993</v>
      </c>
      <c r="G2" s="778" t="s">
        <v>95</v>
      </c>
      <c r="H2" s="764" t="s">
        <v>129</v>
      </c>
      <c r="I2" s="764" t="s">
        <v>545</v>
      </c>
    </row>
    <row r="3" spans="1:9">
      <c r="A3">
        <v>1001</v>
      </c>
      <c r="B3" s="648" t="s">
        <v>546</v>
      </c>
      <c r="C3" s="785">
        <v>0</v>
      </c>
      <c r="D3" s="778"/>
      <c r="E3" s="788">
        <v>6039079.4399999995</v>
      </c>
      <c r="F3" s="778">
        <v>6039079.4399999995</v>
      </c>
      <c r="G3" s="778" t="s">
        <v>95</v>
      </c>
      <c r="H3" s="765" t="s">
        <v>105</v>
      </c>
      <c r="I3" s="765" t="s">
        <v>546</v>
      </c>
    </row>
    <row r="4" spans="1:9">
      <c r="A4">
        <v>2000</v>
      </c>
      <c r="B4" s="648" t="s">
        <v>547</v>
      </c>
      <c r="C4" s="785">
        <v>0</v>
      </c>
      <c r="D4" s="778"/>
      <c r="E4" s="788">
        <v>-1850030.52</v>
      </c>
      <c r="F4" s="778">
        <v>-1850030.52</v>
      </c>
      <c r="G4" s="788" t="s">
        <v>157</v>
      </c>
      <c r="H4" s="820" t="s">
        <v>169</v>
      </c>
      <c r="I4" s="821" t="s">
        <v>548</v>
      </c>
    </row>
    <row r="5" spans="1:9">
      <c r="A5">
        <v>110310</v>
      </c>
      <c r="B5" s="648" t="s">
        <v>549</v>
      </c>
      <c r="C5" s="785">
        <v>1604505.37</v>
      </c>
      <c r="D5" s="778"/>
      <c r="E5" s="788">
        <v>386547.86</v>
      </c>
      <c r="F5" s="778">
        <v>1991053.23</v>
      </c>
      <c r="G5" s="778" t="s">
        <v>95</v>
      </c>
      <c r="H5" s="764" t="s">
        <v>99</v>
      </c>
      <c r="I5" s="764" t="s">
        <v>550</v>
      </c>
    </row>
    <row r="6" spans="1:9">
      <c r="A6">
        <v>110315</v>
      </c>
      <c r="B6" t="s">
        <v>551</v>
      </c>
      <c r="C6" s="785">
        <v>-17436644.789999999</v>
      </c>
      <c r="E6" s="788">
        <v>-386547.86</v>
      </c>
      <c r="F6" s="778">
        <v>-17823192.649999999</v>
      </c>
      <c r="G6" s="778" t="s">
        <v>157</v>
      </c>
      <c r="H6" s="764" t="s">
        <v>161</v>
      </c>
      <c r="I6" s="779" t="s">
        <v>552</v>
      </c>
    </row>
    <row r="7" spans="1:9">
      <c r="A7">
        <v>120201</v>
      </c>
      <c r="B7" s="648" t="s">
        <v>553</v>
      </c>
      <c r="C7" s="785">
        <v>46826371.329999998</v>
      </c>
      <c r="D7" s="778">
        <v>0</v>
      </c>
      <c r="E7" s="788">
        <v>1256694.6899999916</v>
      </c>
      <c r="F7" s="778">
        <v>48083066.019999988</v>
      </c>
      <c r="G7" s="778" t="s">
        <v>95</v>
      </c>
      <c r="H7" s="764" t="s">
        <v>115</v>
      </c>
      <c r="I7" s="764" t="s">
        <v>115</v>
      </c>
    </row>
    <row r="8" spans="1:9">
      <c r="A8">
        <v>130105</v>
      </c>
      <c r="B8" s="648" t="s">
        <v>554</v>
      </c>
      <c r="C8" s="785">
        <v>0</v>
      </c>
      <c r="D8" s="778"/>
      <c r="E8" s="788">
        <v>3107776.2699999991</v>
      </c>
      <c r="F8" s="778">
        <v>3107776.2699999991</v>
      </c>
      <c r="G8" s="778" t="s">
        <v>95</v>
      </c>
      <c r="H8" s="764" t="s">
        <v>129</v>
      </c>
      <c r="I8" s="764" t="s">
        <v>555</v>
      </c>
    </row>
    <row r="9" spans="1:9">
      <c r="A9">
        <v>130203</v>
      </c>
      <c r="B9" s="648" t="s">
        <v>556</v>
      </c>
      <c r="C9" s="785">
        <v>858517.21</v>
      </c>
      <c r="D9" s="778"/>
      <c r="E9" s="788">
        <v>-858517.21</v>
      </c>
      <c r="F9" s="778">
        <v>0</v>
      </c>
      <c r="G9" s="778" t="s">
        <v>95</v>
      </c>
      <c r="H9" s="764" t="s">
        <v>105</v>
      </c>
      <c r="I9" s="764" t="s">
        <v>546</v>
      </c>
    </row>
    <row r="10" spans="1:9">
      <c r="A10">
        <v>130206</v>
      </c>
      <c r="B10" s="648" t="s">
        <v>557</v>
      </c>
      <c r="C10" s="785">
        <v>122582.03</v>
      </c>
      <c r="D10" s="778"/>
      <c r="E10" s="788">
        <v>-128132</v>
      </c>
      <c r="F10" s="778">
        <v>-5549.9700000000012</v>
      </c>
      <c r="G10" s="778" t="s">
        <v>95</v>
      </c>
      <c r="H10" s="764" t="s">
        <v>105</v>
      </c>
      <c r="I10" s="764" t="s">
        <v>546</v>
      </c>
    </row>
    <row r="11" spans="1:9">
      <c r="A11">
        <v>130208</v>
      </c>
      <c r="B11" s="648" t="s">
        <v>558</v>
      </c>
      <c r="C11" s="785">
        <v>2802.5</v>
      </c>
      <c r="D11" s="778"/>
      <c r="E11" s="788">
        <v>-2802.5</v>
      </c>
      <c r="F11" s="778">
        <v>0</v>
      </c>
      <c r="G11" s="778" t="s">
        <v>95</v>
      </c>
      <c r="H11" s="764" t="s">
        <v>105</v>
      </c>
      <c r="I11" s="764" t="s">
        <v>546</v>
      </c>
    </row>
    <row r="12" spans="1:9">
      <c r="A12">
        <v>130221</v>
      </c>
      <c r="B12" s="648" t="s">
        <v>559</v>
      </c>
      <c r="C12" s="785">
        <v>0</v>
      </c>
      <c r="D12" s="778"/>
      <c r="E12" s="788">
        <v>-2802.5</v>
      </c>
      <c r="F12" s="778">
        <v>-2802.5</v>
      </c>
      <c r="G12" s="778" t="s">
        <v>95</v>
      </c>
      <c r="H12" s="764" t="s">
        <v>105</v>
      </c>
      <c r="I12" s="764" t="s">
        <v>546</v>
      </c>
    </row>
    <row r="13" spans="1:9">
      <c r="A13">
        <v>130225</v>
      </c>
      <c r="B13" s="648" t="s">
        <v>560</v>
      </c>
      <c r="C13" s="785">
        <v>30645.51</v>
      </c>
      <c r="D13" s="778"/>
      <c r="E13" s="788">
        <v>-13325</v>
      </c>
      <c r="F13" s="778">
        <v>17320.509999999998</v>
      </c>
      <c r="G13" s="778" t="s">
        <v>95</v>
      </c>
      <c r="H13" s="764" t="s">
        <v>105</v>
      </c>
      <c r="I13" s="764" t="s">
        <v>546</v>
      </c>
    </row>
    <row r="14" spans="1:9">
      <c r="A14">
        <v>130234</v>
      </c>
      <c r="B14" s="648" t="s">
        <v>561</v>
      </c>
      <c r="C14" s="785">
        <v>10357.85</v>
      </c>
      <c r="D14" s="778"/>
      <c r="E14" s="788">
        <v>-52379.02</v>
      </c>
      <c r="F14" s="778">
        <v>-42021.17</v>
      </c>
      <c r="G14" s="778" t="s">
        <v>95</v>
      </c>
      <c r="H14" s="764" t="s">
        <v>105</v>
      </c>
      <c r="I14" s="764" t="s">
        <v>546</v>
      </c>
    </row>
    <row r="15" spans="1:9">
      <c r="A15" s="771">
        <v>141104</v>
      </c>
      <c r="B15" s="648" t="s">
        <v>562</v>
      </c>
      <c r="C15" s="785">
        <v>-238868</v>
      </c>
      <c r="D15" s="778"/>
      <c r="E15" s="788">
        <v>238868</v>
      </c>
      <c r="F15" s="778">
        <v>0</v>
      </c>
      <c r="G15" s="778" t="s">
        <v>95</v>
      </c>
      <c r="H15" s="765" t="s">
        <v>105</v>
      </c>
      <c r="I15" s="765" t="s">
        <v>546</v>
      </c>
    </row>
    <row r="16" spans="1:9">
      <c r="A16">
        <v>230201</v>
      </c>
      <c r="B16" s="648" t="s">
        <v>563</v>
      </c>
      <c r="C16" s="785">
        <v>-21131308.280000001</v>
      </c>
      <c r="D16" s="778">
        <v>0</v>
      </c>
      <c r="E16" s="788">
        <v>-2808835.69</v>
      </c>
      <c r="F16" s="778">
        <v>-23940143.970000003</v>
      </c>
      <c r="G16" s="778" t="s">
        <v>157</v>
      </c>
      <c r="H16" s="764" t="s">
        <v>181</v>
      </c>
      <c r="I16" s="764" t="s">
        <v>181</v>
      </c>
    </row>
    <row r="17" spans="1:9">
      <c r="A17">
        <v>230308</v>
      </c>
      <c r="B17" s="648" t="s">
        <v>564</v>
      </c>
      <c r="C17" s="785">
        <v>-143285.57999999999</v>
      </c>
      <c r="D17" s="788"/>
      <c r="E17" s="788">
        <v>-829486.67</v>
      </c>
      <c r="F17" s="778">
        <v>-972772.25</v>
      </c>
      <c r="G17" s="778" t="s">
        <v>157</v>
      </c>
      <c r="H17" s="764" t="s">
        <v>199</v>
      </c>
      <c r="I17" s="764" t="s">
        <v>565</v>
      </c>
    </row>
    <row r="18" spans="1:9">
      <c r="A18">
        <v>240104</v>
      </c>
      <c r="B18" t="s">
        <v>407</v>
      </c>
      <c r="C18" s="785">
        <v>-60145.64</v>
      </c>
      <c r="E18" s="817">
        <v>66077.990000000005</v>
      </c>
      <c r="F18" s="778">
        <v>5932.3500000000058</v>
      </c>
      <c r="G18" s="788" t="s">
        <v>157</v>
      </c>
      <c r="H18" s="820" t="s">
        <v>169</v>
      </c>
      <c r="I18" s="821" t="s">
        <v>548</v>
      </c>
    </row>
    <row r="19" spans="1:9">
      <c r="A19">
        <v>240204</v>
      </c>
      <c r="B19" s="648" t="s">
        <v>566</v>
      </c>
      <c r="C19" s="785">
        <v>-72860.789999999994</v>
      </c>
      <c r="D19" s="778"/>
      <c r="E19" s="788">
        <v>-4440204.7299999921</v>
      </c>
      <c r="F19" s="778">
        <v>-4513065.5199999921</v>
      </c>
      <c r="G19" s="778" t="s">
        <v>157</v>
      </c>
      <c r="H19" s="764" t="s">
        <v>199</v>
      </c>
      <c r="I19" s="764" t="s">
        <v>567</v>
      </c>
    </row>
    <row r="20" spans="1:9">
      <c r="A20" s="771">
        <v>240302</v>
      </c>
      <c r="B20" s="648" t="s">
        <v>568</v>
      </c>
      <c r="C20" s="785">
        <v>-1564267.55</v>
      </c>
      <c r="D20" s="778"/>
      <c r="E20" s="788">
        <v>1322375.73</v>
      </c>
      <c r="F20" s="778">
        <v>-241891.82000000007</v>
      </c>
      <c r="G20" s="778" t="s">
        <v>95</v>
      </c>
      <c r="H20" s="765" t="s">
        <v>105</v>
      </c>
      <c r="I20" s="765" t="s">
        <v>546</v>
      </c>
    </row>
    <row r="21" spans="1:9">
      <c r="A21">
        <v>240303</v>
      </c>
      <c r="B21" s="648" t="s">
        <v>569</v>
      </c>
      <c r="C21" s="785">
        <v>-3376823.98</v>
      </c>
      <c r="D21" s="778"/>
      <c r="E21" s="788">
        <v>-252812.44</v>
      </c>
      <c r="F21" s="778">
        <v>-3629636.42</v>
      </c>
      <c r="G21" s="778" t="s">
        <v>95</v>
      </c>
      <c r="H21" s="764" t="s">
        <v>105</v>
      </c>
      <c r="I21" s="764" t="s">
        <v>546</v>
      </c>
    </row>
    <row r="22" spans="1:9">
      <c r="A22">
        <v>240304</v>
      </c>
      <c r="B22" s="648" t="s">
        <v>570</v>
      </c>
      <c r="C22" s="785">
        <v>1694567.74</v>
      </c>
      <c r="D22" s="778"/>
      <c r="E22" s="788">
        <v>-2271140.91</v>
      </c>
      <c r="F22" s="778">
        <v>-576573.17000000016</v>
      </c>
      <c r="G22" s="778" t="s">
        <v>95</v>
      </c>
      <c r="H22" s="764" t="s">
        <v>105</v>
      </c>
      <c r="I22" s="764" t="s">
        <v>546</v>
      </c>
    </row>
    <row r="23" spans="1:9">
      <c r="A23">
        <v>240306</v>
      </c>
      <c r="B23" s="648" t="s">
        <v>571</v>
      </c>
      <c r="C23" s="785">
        <v>-632256.71</v>
      </c>
      <c r="D23" s="778"/>
      <c r="E23" s="788">
        <v>632256.71</v>
      </c>
      <c r="F23" s="778">
        <v>0</v>
      </c>
      <c r="G23" s="778" t="s">
        <v>95</v>
      </c>
      <c r="H23" s="764" t="s">
        <v>105</v>
      </c>
      <c r="I23" s="764" t="s">
        <v>546</v>
      </c>
    </row>
    <row r="24" spans="1:9">
      <c r="A24">
        <v>240308</v>
      </c>
      <c r="B24" t="s">
        <v>432</v>
      </c>
      <c r="C24" s="785">
        <v>-20224.990000000002</v>
      </c>
      <c r="E24" s="817">
        <v>17853.689999999999</v>
      </c>
      <c r="F24" s="778">
        <v>-2371.3000000000029</v>
      </c>
      <c r="G24" s="788" t="s">
        <v>157</v>
      </c>
      <c r="H24" s="820" t="s">
        <v>169</v>
      </c>
      <c r="I24" s="821" t="s">
        <v>548</v>
      </c>
    </row>
    <row r="25" spans="1:9">
      <c r="A25">
        <v>240328</v>
      </c>
      <c r="B25" t="s">
        <v>445</v>
      </c>
      <c r="C25" s="785">
        <v>-1448443.8</v>
      </c>
      <c r="D25" s="830"/>
      <c r="E25" s="831">
        <v>706712.92788974196</v>
      </c>
      <c r="F25" s="778">
        <v>-741730.87211025809</v>
      </c>
      <c r="G25" s="819" t="s">
        <v>157</v>
      </c>
      <c r="H25" s="764" t="s">
        <v>169</v>
      </c>
      <c r="I25" s="648" t="s">
        <v>572</v>
      </c>
    </row>
    <row r="26" spans="1:9">
      <c r="A26">
        <v>240329</v>
      </c>
      <c r="B26" t="s">
        <v>447</v>
      </c>
      <c r="C26" s="785">
        <v>0</v>
      </c>
      <c r="D26" s="830"/>
      <c r="E26" s="831">
        <v>-706712.92788974196</v>
      </c>
      <c r="F26" s="778">
        <v>-706712.92788974196</v>
      </c>
      <c r="G26" s="819" t="s">
        <v>157</v>
      </c>
      <c r="H26" s="764" t="s">
        <v>169</v>
      </c>
      <c r="I26" s="648" t="s">
        <v>573</v>
      </c>
    </row>
  </sheetData>
  <conditionalFormatting sqref="A1:A26">
    <cfRule type="duplicateValues" dxfId="33" priority="1"/>
  </conditionalFormatting>
  <conditionalFormatting sqref="A1:B26">
    <cfRule type="duplicateValues" dxfId="32" priority="2"/>
    <cfRule type="duplicateValues" dxfId="31" priority="3"/>
  </conditionalFormatting>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F0"/>
  </sheetPr>
  <dimension ref="A1:BD250"/>
  <sheetViews>
    <sheetView showGridLines="0" zoomScale="85" zoomScaleNormal="85" workbookViewId="0">
      <pane xSplit="7" ySplit="4" topLeftCell="H239" activePane="bottomRight" state="frozen"/>
      <selection pane="topRight" activeCell="H1" sqref="H1"/>
      <selection pane="bottomLeft" activeCell="A5" sqref="A5"/>
      <selection pane="bottomRight" activeCell="C256" sqref="C256"/>
    </sheetView>
  </sheetViews>
  <sheetFormatPr defaultRowHeight="14.5"/>
  <cols>
    <col min="1" max="1" width="8.1796875" bestFit="1" customWidth="1"/>
    <col min="2" max="2" width="11.81640625" bestFit="1" customWidth="1"/>
    <col min="3" max="3" width="50" bestFit="1" customWidth="1"/>
    <col min="4" max="4" width="16.26953125" style="825" customWidth="1"/>
    <col min="5" max="7" width="16.26953125" customWidth="1"/>
    <col min="8" max="8" width="16.453125" style="648" bestFit="1" customWidth="1"/>
    <col min="9" max="9" width="27.7265625" style="648" customWidth="1"/>
    <col min="10" max="10" width="42.1796875" style="648" customWidth="1"/>
    <col min="11" max="11" width="13.453125" style="648" customWidth="1"/>
    <col min="12" max="12" width="9.1796875" customWidth="1"/>
    <col min="13" max="13" width="51.54296875" customWidth="1"/>
    <col min="14" max="14" width="5.54296875" customWidth="1"/>
    <col min="15" max="17" width="12.7265625" style="772" customWidth="1"/>
    <col min="18" max="18" width="14.453125" style="772" customWidth="1"/>
    <col min="19" max="21" width="12.7265625" style="772" customWidth="1"/>
    <col min="22" max="22" width="12.7265625" style="773" customWidth="1"/>
    <col min="23" max="23" width="12.7265625" style="772" customWidth="1"/>
    <col min="24" max="24" width="9.1796875" customWidth="1"/>
    <col min="25" max="25" width="14.7265625" bestFit="1" customWidth="1"/>
    <col min="26" max="26" width="15.54296875" style="772" bestFit="1" customWidth="1"/>
    <col min="27" max="28" width="15.54296875" bestFit="1" customWidth="1"/>
    <col min="29" max="30" width="14.54296875" style="825" bestFit="1" customWidth="1"/>
    <col min="31" max="34" width="14.54296875" bestFit="1" customWidth="1"/>
    <col min="35" max="41" width="15.54296875" bestFit="1" customWidth="1"/>
    <col min="42" max="42" width="14.7265625" customWidth="1"/>
    <col min="43" max="45" width="14.54296875" bestFit="1" customWidth="1"/>
    <col min="46" max="51" width="16" bestFit="1" customWidth="1"/>
    <col min="52" max="56" width="15.7265625" customWidth="1"/>
  </cols>
  <sheetData>
    <row r="1" spans="1:56" ht="21">
      <c r="B1" s="1128" t="s">
        <v>574</v>
      </c>
      <c r="I1" s="764" t="s">
        <v>181</v>
      </c>
      <c r="J1" s="764" t="s">
        <v>181</v>
      </c>
    </row>
    <row r="2" spans="1:56">
      <c r="B2" s="684" t="s">
        <v>575</v>
      </c>
      <c r="C2" s="684"/>
      <c r="D2" s="1134"/>
      <c r="E2" s="684"/>
      <c r="F2" s="684"/>
      <c r="G2" s="684"/>
      <c r="H2" s="983" t="s">
        <v>95</v>
      </c>
      <c r="I2" s="764" t="s">
        <v>99</v>
      </c>
      <c r="J2" s="764" t="s">
        <v>550</v>
      </c>
      <c r="K2" s="648" t="s">
        <v>576</v>
      </c>
      <c r="L2" t="s">
        <v>36</v>
      </c>
      <c r="O2" s="777">
        <f>SUM(O5:O1048576)</f>
        <v>-5.0000050221569836E-2</v>
      </c>
      <c r="P2" s="777">
        <f>SUM(P5:P1048576)</f>
        <v>0</v>
      </c>
      <c r="Q2" s="777">
        <f>SUM(Q5:Q1048576)</f>
        <v>-9.3132257461547852E-10</v>
      </c>
      <c r="R2" s="777">
        <f>SUM(R5:R1048576)</f>
        <v>-5.0000050221569836E-2</v>
      </c>
      <c r="T2" s="777">
        <f>SUM(T5:T1048576)</f>
        <v>-4.9999953203951009E-2</v>
      </c>
      <c r="U2" s="777">
        <f>SUM(U5:U1048576)</f>
        <v>0</v>
      </c>
      <c r="V2" s="777">
        <f>SUM(V5:V1048576)</f>
        <v>9.3132257461547852E-10</v>
      </c>
      <c r="W2" s="777">
        <f>SUM(W5:W1048576)</f>
        <v>-4.9999938302789815E-2</v>
      </c>
      <c r="Y2" s="777">
        <f t="shared" ref="Y2:AL2" si="0">SUM(Y5:Y1048576)</f>
        <v>-5.0000014578472474E-2</v>
      </c>
      <c r="Z2" s="777">
        <f t="shared" si="0"/>
        <v>-4.9999985330941854E-2</v>
      </c>
      <c r="AA2" s="777">
        <f t="shared" si="0"/>
        <v>-4.9999970067801769E-2</v>
      </c>
      <c r="AB2" s="777">
        <f t="shared" si="0"/>
        <v>-5.0000009257928468E-2</v>
      </c>
      <c r="AC2" s="777">
        <f t="shared" si="0"/>
        <v>-4.9999990317331822E-2</v>
      </c>
      <c r="AD2" s="777">
        <f t="shared" si="0"/>
        <v>-5.0000006657228369E-2</v>
      </c>
      <c r="AE2" s="777">
        <f t="shared" si="0"/>
        <v>-5.0000003232526069E-2</v>
      </c>
      <c r="AF2" s="777">
        <f t="shared" si="0"/>
        <v>-5.000000708605512E-2</v>
      </c>
      <c r="AG2" s="777">
        <f t="shared" si="0"/>
        <v>-5.0000002243905328E-2</v>
      </c>
      <c r="AH2" s="777">
        <f t="shared" si="0"/>
        <v>-4.9999988521449268E-2</v>
      </c>
      <c r="AI2" s="777">
        <f t="shared" si="0"/>
        <v>-5.0000001152511686E-2</v>
      </c>
      <c r="AJ2" s="777">
        <f t="shared" si="0"/>
        <v>-4.9999992595985532E-2</v>
      </c>
      <c r="AK2" s="777">
        <f t="shared" si="0"/>
        <v>-5.0000024930341169E-2</v>
      </c>
      <c r="AL2" s="777">
        <f t="shared" si="0"/>
        <v>-5.0000021234154701E-2</v>
      </c>
      <c r="AM2" s="777">
        <f t="shared" ref="AM2" si="1">SUM(AM5:AM1048576)</f>
        <v>-5.0000041257590055E-2</v>
      </c>
      <c r="AN2" s="777">
        <f>SUM(AN5:AN1048576)</f>
        <v>-4.9999992013908923E-2</v>
      </c>
      <c r="AO2" s="777">
        <f>SUM(AO5:AO1048576)</f>
        <v>-4.9999966751784086E-2</v>
      </c>
      <c r="AQ2" s="777">
        <f t="shared" ref="AQ2:BA2" si="2">SUM(AQ5:AQ1048576)</f>
        <v>-4.9999967732219375E-2</v>
      </c>
      <c r="AR2" s="777">
        <f t="shared" si="2"/>
        <v>-4.9999956892861519E-2</v>
      </c>
      <c r="AS2" s="777">
        <f t="shared" si="2"/>
        <v>-4.9999966164165244E-2</v>
      </c>
      <c r="AT2" s="777">
        <f t="shared" si="2"/>
        <v>-4.9999968843849274E-2</v>
      </c>
      <c r="AU2" s="777">
        <f t="shared" si="2"/>
        <v>-4.9999943011243886E-2</v>
      </c>
      <c r="AV2" s="777">
        <f t="shared" si="2"/>
        <v>-4.9999953203951009E-2</v>
      </c>
      <c r="AW2" s="777">
        <f t="shared" si="2"/>
        <v>-4.9999959737760946E-2</v>
      </c>
      <c r="AX2" s="777">
        <f t="shared" si="2"/>
        <v>-4.9999958398984745E-2</v>
      </c>
      <c r="AY2" s="777">
        <f t="shared" si="2"/>
        <v>-4.9999994167592376E-2</v>
      </c>
      <c r="AZ2" s="777">
        <f t="shared" si="2"/>
        <v>-5.0000050221569836E-2</v>
      </c>
      <c r="BA2" s="777">
        <f t="shared" si="2"/>
        <v>-4.9999977753031999E-2</v>
      </c>
      <c r="BB2" s="777">
        <f t="shared" ref="BB2" si="3">SUM(BB5:BB1048576)</f>
        <v>-4.9999996612314135E-2</v>
      </c>
      <c r="BC2" s="777">
        <f>SUM(BC5:BC1048576)</f>
        <v>-4.9999962444417179E-2</v>
      </c>
      <c r="BD2" s="777">
        <f>SUM(BD5:BD1048576)</f>
        <v>-4.9999964656308293E-2</v>
      </c>
    </row>
    <row r="3" spans="1:56">
      <c r="D3" s="1135">
        <f>SUM(D5:D1048576)</f>
        <v>-4.9999964656308293E-2</v>
      </c>
      <c r="E3" s="847">
        <f>SUM(E5:E1048576)</f>
        <v>0</v>
      </c>
      <c r="F3" s="847">
        <f>SUM(F5:F1048576)</f>
        <v>-1.862645149230957E-9</v>
      </c>
      <c r="G3" s="847">
        <f>SUM(G5:G1048576)</f>
        <v>-4.9999964656308293E-2</v>
      </c>
      <c r="O3" s="774" t="s">
        <v>577</v>
      </c>
      <c r="P3" s="775"/>
      <c r="Q3" s="775"/>
      <c r="R3" s="776"/>
      <c r="T3" s="774" t="s">
        <v>578</v>
      </c>
      <c r="U3" s="775"/>
      <c r="V3" s="775"/>
      <c r="W3" s="776"/>
    </row>
    <row r="4" spans="1:56" s="1129" customFormat="1" ht="44.25" customHeight="1">
      <c r="B4" s="685" t="s">
        <v>16</v>
      </c>
      <c r="C4" s="685" t="s">
        <v>17</v>
      </c>
      <c r="D4" s="1136" t="s">
        <v>538</v>
      </c>
      <c r="E4" s="686" t="s">
        <v>539</v>
      </c>
      <c r="F4" s="686" t="s">
        <v>540</v>
      </c>
      <c r="G4" s="686" t="s">
        <v>579</v>
      </c>
      <c r="H4" s="1084" t="s">
        <v>542</v>
      </c>
      <c r="I4" s="1084" t="s">
        <v>543</v>
      </c>
      <c r="J4" s="1084" t="s">
        <v>544</v>
      </c>
      <c r="K4" s="1084" t="s">
        <v>90</v>
      </c>
      <c r="L4" s="1084" t="s">
        <v>580</v>
      </c>
      <c r="M4" s="1083" t="s">
        <v>581</v>
      </c>
      <c r="N4" s="819" t="s">
        <v>582</v>
      </c>
      <c r="O4" s="1130" t="s">
        <v>583</v>
      </c>
      <c r="P4" s="1130" t="s">
        <v>539</v>
      </c>
      <c r="Q4" s="1130" t="s">
        <v>540</v>
      </c>
      <c r="R4" s="1131" t="s">
        <v>584</v>
      </c>
      <c r="S4" s="1132" t="s">
        <v>582</v>
      </c>
      <c r="T4" s="1130" t="s">
        <v>583</v>
      </c>
      <c r="U4" s="1130" t="s">
        <v>539</v>
      </c>
      <c r="V4" s="1130" t="s">
        <v>540</v>
      </c>
      <c r="W4" s="1131" t="s">
        <v>585</v>
      </c>
      <c r="X4" s="1129" t="s">
        <v>582</v>
      </c>
      <c r="Y4" s="1133">
        <v>43525</v>
      </c>
      <c r="Z4" s="1133">
        <v>43617</v>
      </c>
      <c r="AA4" s="1133">
        <v>43709</v>
      </c>
      <c r="AB4" s="1133">
        <v>43800</v>
      </c>
      <c r="AC4" s="1133">
        <v>43891</v>
      </c>
      <c r="AD4" s="1133">
        <v>43983</v>
      </c>
      <c r="AE4" s="1133">
        <v>44075</v>
      </c>
      <c r="AF4" s="1133">
        <v>44166</v>
      </c>
      <c r="AG4" s="1133">
        <v>44256</v>
      </c>
      <c r="AH4" s="1133">
        <v>44348</v>
      </c>
      <c r="AI4" s="1133">
        <v>44440</v>
      </c>
      <c r="AJ4" s="1133">
        <v>44531</v>
      </c>
      <c r="AK4" s="1133">
        <v>44621</v>
      </c>
      <c r="AL4" s="1133">
        <v>44713</v>
      </c>
      <c r="AM4" s="1133">
        <v>44805</v>
      </c>
      <c r="AN4" s="1133">
        <v>44896</v>
      </c>
      <c r="AO4" s="1133">
        <v>44986</v>
      </c>
      <c r="AP4" s="819" t="s">
        <v>582</v>
      </c>
      <c r="AQ4" s="950" t="s">
        <v>586</v>
      </c>
      <c r="AR4" s="950" t="s">
        <v>587</v>
      </c>
      <c r="AS4" s="950" t="s">
        <v>588</v>
      </c>
      <c r="AT4" s="950" t="s">
        <v>589</v>
      </c>
      <c r="AU4" s="950" t="s">
        <v>590</v>
      </c>
      <c r="AV4" s="950" t="s">
        <v>591</v>
      </c>
      <c r="AW4" s="957" t="s">
        <v>592</v>
      </c>
      <c r="AX4" s="957" t="s">
        <v>593</v>
      </c>
      <c r="AY4" s="957" t="s">
        <v>594</v>
      </c>
      <c r="AZ4" s="957" t="s">
        <v>595</v>
      </c>
      <c r="BA4" s="957" t="s">
        <v>596</v>
      </c>
      <c r="BB4" s="957" t="s">
        <v>597</v>
      </c>
      <c r="BC4" s="957" t="s">
        <v>598</v>
      </c>
      <c r="BD4" s="957" t="s">
        <v>599</v>
      </c>
    </row>
    <row r="5" spans="1:56">
      <c r="A5" t="s">
        <v>29</v>
      </c>
      <c r="B5">
        <v>1000</v>
      </c>
      <c r="C5" s="648" t="s">
        <v>545</v>
      </c>
      <c r="D5" s="778">
        <f>BD5</f>
        <v>0</v>
      </c>
      <c r="E5" s="778"/>
      <c r="F5" s="984">
        <f>SUMIFS('General Reclass'!E:E,'General Reclass'!F:F,A5,'General Reclass'!A:A,L5)</f>
        <v>1054771.2999999998</v>
      </c>
      <c r="G5" s="778">
        <f t="shared" ref="G5:G35" si="4">SUM(D5:F5)</f>
        <v>1054771.2999999998</v>
      </c>
      <c r="H5" s="841" t="s">
        <v>95</v>
      </c>
      <c r="I5" s="841" t="s">
        <v>129</v>
      </c>
      <c r="J5" s="841" t="s">
        <v>545</v>
      </c>
      <c r="K5" s="842" t="s">
        <v>576</v>
      </c>
      <c r="L5" s="843" t="s">
        <v>50</v>
      </c>
      <c r="M5" s="843" t="str">
        <f t="shared" ref="M5:M67" si="5">I5&amp;" | "&amp;J5</f>
        <v>Other current assets | Balances receivables from Govt. authorities</v>
      </c>
      <c r="O5" s="773">
        <v>0</v>
      </c>
      <c r="P5" s="773"/>
      <c r="Q5" s="773">
        <v>728999.52999999991</v>
      </c>
      <c r="R5" s="773">
        <v>728999.52999999991</v>
      </c>
      <c r="S5" s="773"/>
      <c r="T5" s="773">
        <v>0</v>
      </c>
      <c r="U5" s="773"/>
      <c r="V5" s="773">
        <v>683653.92</v>
      </c>
      <c r="W5" s="773">
        <v>683653.92</v>
      </c>
      <c r="Y5" s="826">
        <v>0</v>
      </c>
      <c r="Z5" s="826">
        <v>0</v>
      </c>
      <c r="AA5" s="826">
        <v>0</v>
      </c>
      <c r="AB5" s="826">
        <v>0</v>
      </c>
      <c r="AC5" s="826">
        <v>0</v>
      </c>
      <c r="AD5" s="826">
        <v>0</v>
      </c>
      <c r="AE5" s="826">
        <v>0</v>
      </c>
      <c r="AF5" s="826">
        <v>0</v>
      </c>
      <c r="AG5" s="826">
        <v>0</v>
      </c>
      <c r="AH5" s="826">
        <v>0</v>
      </c>
      <c r="AI5" s="826">
        <v>0</v>
      </c>
      <c r="AJ5" s="826">
        <v>0</v>
      </c>
      <c r="AK5" s="826">
        <v>0</v>
      </c>
      <c r="AL5" s="826">
        <v>0</v>
      </c>
      <c r="AM5" s="826">
        <v>0</v>
      </c>
      <c r="AN5" s="826">
        <v>0</v>
      </c>
      <c r="AO5" s="826">
        <v>0</v>
      </c>
      <c r="AQ5" s="827">
        <f t="shared" ref="AQ5:AQ19" si="6">+AB5</f>
        <v>0</v>
      </c>
      <c r="AR5" s="827">
        <f t="shared" ref="AR5:AR19" si="7">+AC5</f>
        <v>0</v>
      </c>
      <c r="AS5" s="827">
        <f t="shared" ref="AS5:AS36" si="8">AD5</f>
        <v>0</v>
      </c>
      <c r="AT5" s="827">
        <f t="shared" ref="AT5:AT36" si="9">AE5</f>
        <v>0</v>
      </c>
      <c r="AU5" s="827">
        <f t="shared" ref="AU5:BD5" si="10">+AF5</f>
        <v>0</v>
      </c>
      <c r="AV5" s="827">
        <f t="shared" si="10"/>
        <v>0</v>
      </c>
      <c r="AW5" s="827">
        <f t="shared" si="10"/>
        <v>0</v>
      </c>
      <c r="AX5" s="827">
        <f t="shared" si="10"/>
        <v>0</v>
      </c>
      <c r="AY5" s="827">
        <f t="shared" si="10"/>
        <v>0</v>
      </c>
      <c r="AZ5" s="827">
        <f t="shared" si="10"/>
        <v>0</v>
      </c>
      <c r="BA5" s="827">
        <f t="shared" si="10"/>
        <v>0</v>
      </c>
      <c r="BB5" s="827">
        <f t="shared" si="10"/>
        <v>0</v>
      </c>
      <c r="BC5" s="827">
        <f t="shared" si="10"/>
        <v>0</v>
      </c>
      <c r="BD5" s="827">
        <f t="shared" si="10"/>
        <v>0</v>
      </c>
    </row>
    <row r="6" spans="1:56">
      <c r="A6" t="s">
        <v>29</v>
      </c>
      <c r="B6">
        <v>1001</v>
      </c>
      <c r="C6" s="648" t="s">
        <v>546</v>
      </c>
      <c r="D6" s="778">
        <f t="shared" ref="D6:D69" si="11">BD6</f>
        <v>0</v>
      </c>
      <c r="E6" s="778"/>
      <c r="F6" s="984">
        <f>SUMIFS('General Reclass'!E:E,'General Reclass'!F:F,A6,'General Reclass'!A:A,L6)</f>
        <v>3353064.3999999994</v>
      </c>
      <c r="G6" s="778">
        <f t="shared" si="4"/>
        <v>3353064.3999999994</v>
      </c>
      <c r="H6" s="841" t="s">
        <v>95</v>
      </c>
      <c r="I6" s="844" t="s">
        <v>105</v>
      </c>
      <c r="J6" s="844" t="s">
        <v>546</v>
      </c>
      <c r="K6" s="842" t="s">
        <v>576</v>
      </c>
      <c r="L6" s="844" t="s">
        <v>42</v>
      </c>
      <c r="M6" s="843" t="str">
        <f t="shared" si="5"/>
        <v>- Other financial assets | Receivable from subsidiaries</v>
      </c>
      <c r="O6" s="773">
        <v>0</v>
      </c>
      <c r="P6" s="773"/>
      <c r="Q6" s="773">
        <v>1066331.9599999995</v>
      </c>
      <c r="R6" s="773">
        <v>1066331.9599999995</v>
      </c>
      <c r="S6" s="773"/>
      <c r="T6" s="773">
        <v>0</v>
      </c>
      <c r="U6" s="773"/>
      <c r="V6" s="773">
        <v>3714354.17</v>
      </c>
      <c r="W6" s="773">
        <v>3714354.17</v>
      </c>
      <c r="Y6" s="826">
        <v>0</v>
      </c>
      <c r="Z6" s="826">
        <v>0</v>
      </c>
      <c r="AA6" s="826">
        <v>0</v>
      </c>
      <c r="AB6" s="826">
        <v>0</v>
      </c>
      <c r="AC6" s="826">
        <v>0</v>
      </c>
      <c r="AD6" s="826">
        <v>0</v>
      </c>
      <c r="AE6" s="826">
        <v>0</v>
      </c>
      <c r="AF6" s="826">
        <v>0</v>
      </c>
      <c r="AG6" s="826">
        <v>0</v>
      </c>
      <c r="AH6" s="826">
        <v>0</v>
      </c>
      <c r="AI6" s="826">
        <v>0</v>
      </c>
      <c r="AJ6" s="826">
        <v>0</v>
      </c>
      <c r="AK6" s="826">
        <v>0</v>
      </c>
      <c r="AL6" s="826">
        <v>0</v>
      </c>
      <c r="AM6" s="826">
        <v>0</v>
      </c>
      <c r="AN6" s="826">
        <v>0</v>
      </c>
      <c r="AO6" s="826">
        <v>0</v>
      </c>
      <c r="AQ6" s="827">
        <f t="shared" si="6"/>
        <v>0</v>
      </c>
      <c r="AR6" s="827">
        <f t="shared" si="7"/>
        <v>0</v>
      </c>
      <c r="AS6" s="827">
        <f t="shared" si="8"/>
        <v>0</v>
      </c>
      <c r="AT6" s="827">
        <f t="shared" si="9"/>
        <v>0</v>
      </c>
      <c r="AU6" s="827">
        <f t="shared" ref="AU6:AU37" si="12">+AF6</f>
        <v>0</v>
      </c>
      <c r="AV6" s="827">
        <f t="shared" ref="AV6:AV37" si="13">+AG6</f>
        <v>0</v>
      </c>
      <c r="AW6" s="827">
        <f t="shared" ref="AW6:AW37" si="14">+AH6</f>
        <v>0</v>
      </c>
      <c r="AX6" s="827">
        <f t="shared" ref="AX6:AX37" si="15">+AI6</f>
        <v>0</v>
      </c>
      <c r="AY6" s="827">
        <f t="shared" ref="AY6:AY37" si="16">+AJ6</f>
        <v>0</v>
      </c>
      <c r="AZ6" s="827">
        <f t="shared" ref="AZ6:AZ37" si="17">+AK6</f>
        <v>0</v>
      </c>
      <c r="BA6" s="827">
        <f t="shared" ref="BA6:BA37" si="18">+AL6</f>
        <v>0</v>
      </c>
      <c r="BB6" s="827">
        <f t="shared" ref="BB6:BB37" si="19">+AM6</f>
        <v>0</v>
      </c>
      <c r="BC6" s="827">
        <f t="shared" ref="BC6:BD37" si="20">+AN6</f>
        <v>0</v>
      </c>
      <c r="BD6" s="827">
        <f t="shared" si="20"/>
        <v>0</v>
      </c>
    </row>
    <row r="7" spans="1:56">
      <c r="A7" t="s">
        <v>29</v>
      </c>
      <c r="B7">
        <v>2000</v>
      </c>
      <c r="C7" s="648" t="s">
        <v>547</v>
      </c>
      <c r="D7" s="778">
        <f t="shared" si="11"/>
        <v>0</v>
      </c>
      <c r="E7" s="778"/>
      <c r="F7" s="984">
        <f>SUMIFS('General Reclass'!E:E,'General Reclass'!F:F,A7,'General Reclass'!A:A,L7)</f>
        <v>-793518.07000000018</v>
      </c>
      <c r="G7" s="778">
        <f t="shared" si="4"/>
        <v>-793518.07000000018</v>
      </c>
      <c r="H7" s="841" t="s">
        <v>157</v>
      </c>
      <c r="I7" s="844" t="s">
        <v>169</v>
      </c>
      <c r="J7" s="841" t="s">
        <v>548</v>
      </c>
      <c r="K7" s="842" t="s">
        <v>576</v>
      </c>
      <c r="L7" s="843" t="s">
        <v>65</v>
      </c>
      <c r="M7" s="843" t="str">
        <f t="shared" si="5"/>
        <v>- Other financial liabilities | Others - Current</v>
      </c>
      <c r="O7" s="773">
        <v>0</v>
      </c>
      <c r="P7" s="773"/>
      <c r="Q7" s="773">
        <v>-1285935.6099999996</v>
      </c>
      <c r="R7" s="773">
        <v>-1285935.6099999996</v>
      </c>
      <c r="S7" s="773"/>
      <c r="T7" s="773">
        <v>0</v>
      </c>
      <c r="U7" s="773"/>
      <c r="V7" s="773">
        <v>-4516097.71</v>
      </c>
      <c r="W7" s="773">
        <v>-4516097.71</v>
      </c>
      <c r="Y7" s="826">
        <v>0</v>
      </c>
      <c r="Z7" s="826">
        <v>0</v>
      </c>
      <c r="AA7" s="826">
        <v>0</v>
      </c>
      <c r="AB7" s="826">
        <v>0</v>
      </c>
      <c r="AC7" s="826">
        <v>0</v>
      </c>
      <c r="AD7" s="826">
        <v>0</v>
      </c>
      <c r="AE7" s="826">
        <v>0</v>
      </c>
      <c r="AF7" s="826">
        <v>0</v>
      </c>
      <c r="AG7" s="826">
        <v>0</v>
      </c>
      <c r="AH7" s="826">
        <v>0</v>
      </c>
      <c r="AI7" s="826">
        <v>0</v>
      </c>
      <c r="AJ7" s="826">
        <v>0</v>
      </c>
      <c r="AK7" s="826">
        <v>0</v>
      </c>
      <c r="AL7" s="826">
        <v>0</v>
      </c>
      <c r="AM7" s="826">
        <v>0</v>
      </c>
      <c r="AN7" s="826">
        <v>0</v>
      </c>
      <c r="AO7" s="826">
        <v>0</v>
      </c>
      <c r="AQ7" s="827">
        <f t="shared" si="6"/>
        <v>0</v>
      </c>
      <c r="AR7" s="827">
        <f t="shared" si="7"/>
        <v>0</v>
      </c>
      <c r="AS7" s="827">
        <f t="shared" si="8"/>
        <v>0</v>
      </c>
      <c r="AT7" s="827">
        <f t="shared" si="9"/>
        <v>0</v>
      </c>
      <c r="AU7" s="827">
        <f t="shared" si="12"/>
        <v>0</v>
      </c>
      <c r="AV7" s="827">
        <f t="shared" si="13"/>
        <v>0</v>
      </c>
      <c r="AW7" s="827">
        <f t="shared" si="14"/>
        <v>0</v>
      </c>
      <c r="AX7" s="827">
        <f t="shared" si="15"/>
        <v>0</v>
      </c>
      <c r="AY7" s="827">
        <f t="shared" si="16"/>
        <v>0</v>
      </c>
      <c r="AZ7" s="827">
        <f t="shared" si="17"/>
        <v>0</v>
      </c>
      <c r="BA7" s="827">
        <f t="shared" si="18"/>
        <v>0</v>
      </c>
      <c r="BB7" s="827">
        <f t="shared" si="19"/>
        <v>0</v>
      </c>
      <c r="BC7" s="827">
        <f t="shared" si="20"/>
        <v>0</v>
      </c>
      <c r="BD7" s="827">
        <f t="shared" si="20"/>
        <v>0</v>
      </c>
    </row>
    <row r="8" spans="1:56">
      <c r="B8">
        <v>110101</v>
      </c>
      <c r="C8" s="648" t="s">
        <v>600</v>
      </c>
      <c r="D8" s="778">
        <f t="shared" si="11"/>
        <v>431117.07</v>
      </c>
      <c r="E8" s="778"/>
      <c r="F8" s="984">
        <f>SUMIFS('General Reclass'!E:E,'General Reclass'!F:F,A8,'General Reclass'!A:A,L8)</f>
        <v>0</v>
      </c>
      <c r="G8" s="778">
        <f t="shared" si="4"/>
        <v>431117.07</v>
      </c>
      <c r="H8" s="841" t="s">
        <v>95</v>
      </c>
      <c r="I8" s="841" t="s">
        <v>99</v>
      </c>
      <c r="J8" s="841" t="s">
        <v>601</v>
      </c>
      <c r="K8" s="842" t="s">
        <v>576</v>
      </c>
      <c r="L8" s="843" t="s">
        <v>36</v>
      </c>
      <c r="M8" s="843" t="str">
        <f t="shared" si="5"/>
        <v>- Cash and cash equivalents | C &amp; CE - Cash in hand</v>
      </c>
      <c r="O8" s="773">
        <v>36168.559999999998</v>
      </c>
      <c r="P8" s="773"/>
      <c r="Q8" s="773">
        <v>0</v>
      </c>
      <c r="R8" s="773">
        <v>36168.559999999998</v>
      </c>
      <c r="S8" s="773"/>
      <c r="T8" s="773">
        <v>97311.88</v>
      </c>
      <c r="U8" s="773"/>
      <c r="V8" s="773">
        <v>0</v>
      </c>
      <c r="W8" s="773">
        <v>97311.88</v>
      </c>
      <c r="Y8" s="826">
        <v>144560.73000000001</v>
      </c>
      <c r="Z8" s="826">
        <v>6104.15</v>
      </c>
      <c r="AA8" s="826">
        <v>10379.43</v>
      </c>
      <c r="AB8" s="826">
        <v>48801.22</v>
      </c>
      <c r="AC8" s="826">
        <v>0.01</v>
      </c>
      <c r="AD8" s="826">
        <v>6077.21</v>
      </c>
      <c r="AE8" s="826">
        <v>11279.1</v>
      </c>
      <c r="AF8" s="826">
        <v>21978.799999999999</v>
      </c>
      <c r="AG8" s="826">
        <v>97311.88</v>
      </c>
      <c r="AH8" s="826">
        <v>128848.87</v>
      </c>
      <c r="AI8" s="826">
        <v>73009.73</v>
      </c>
      <c r="AJ8" s="826">
        <v>113366.24</v>
      </c>
      <c r="AK8" s="826">
        <v>36168.559999999998</v>
      </c>
      <c r="AL8" s="826">
        <v>88466.23</v>
      </c>
      <c r="AM8" s="826">
        <v>174117.07</v>
      </c>
      <c r="AN8" s="826">
        <v>230110.79</v>
      </c>
      <c r="AO8" s="826">
        <v>431117.07</v>
      </c>
      <c r="AQ8" s="827">
        <f t="shared" si="6"/>
        <v>48801.22</v>
      </c>
      <c r="AR8" s="827">
        <f t="shared" si="7"/>
        <v>0.01</v>
      </c>
      <c r="AS8" s="827">
        <f t="shared" si="8"/>
        <v>6077.21</v>
      </c>
      <c r="AT8" s="827">
        <f t="shared" si="9"/>
        <v>11279.1</v>
      </c>
      <c r="AU8" s="827">
        <f t="shared" si="12"/>
        <v>21978.799999999999</v>
      </c>
      <c r="AV8" s="827">
        <f t="shared" si="13"/>
        <v>97311.88</v>
      </c>
      <c r="AW8" s="827">
        <f t="shared" si="14"/>
        <v>128848.87</v>
      </c>
      <c r="AX8" s="827">
        <f t="shared" si="15"/>
        <v>73009.73</v>
      </c>
      <c r="AY8" s="827">
        <f t="shared" si="16"/>
        <v>113366.24</v>
      </c>
      <c r="AZ8" s="827">
        <f t="shared" si="17"/>
        <v>36168.559999999998</v>
      </c>
      <c r="BA8" s="827">
        <f t="shared" si="18"/>
        <v>88466.23</v>
      </c>
      <c r="BB8" s="827">
        <f t="shared" si="19"/>
        <v>174117.07</v>
      </c>
      <c r="BC8" s="827">
        <f t="shared" si="20"/>
        <v>230110.79</v>
      </c>
      <c r="BD8" s="827">
        <f t="shared" si="20"/>
        <v>431117.07</v>
      </c>
    </row>
    <row r="9" spans="1:56">
      <c r="B9">
        <v>110201</v>
      </c>
      <c r="C9" s="648" t="s">
        <v>602</v>
      </c>
      <c r="D9" s="778">
        <f t="shared" si="11"/>
        <v>19474.03</v>
      </c>
      <c r="E9" s="778"/>
      <c r="F9" s="984">
        <f>SUMIFS('General Reclass'!E:E,'General Reclass'!F:F,A9,'General Reclass'!A:A,L9)</f>
        <v>0</v>
      </c>
      <c r="G9" s="778">
        <f t="shared" si="4"/>
        <v>19474.03</v>
      </c>
      <c r="H9" s="841" t="s">
        <v>95</v>
      </c>
      <c r="I9" s="841" t="s">
        <v>99</v>
      </c>
      <c r="J9" s="841" t="s">
        <v>601</v>
      </c>
      <c r="K9" s="842" t="s">
        <v>576</v>
      </c>
      <c r="L9" s="843" t="s">
        <v>36</v>
      </c>
      <c r="M9" s="843" t="str">
        <f t="shared" si="5"/>
        <v>- Cash and cash equivalents | C &amp; CE - Cash in hand</v>
      </c>
      <c r="O9" s="773">
        <v>50000</v>
      </c>
      <c r="P9" s="773"/>
      <c r="Q9" s="773">
        <v>0</v>
      </c>
      <c r="R9" s="773">
        <v>50000</v>
      </c>
      <c r="S9" s="773"/>
      <c r="T9" s="773">
        <v>43701.75</v>
      </c>
      <c r="U9" s="773"/>
      <c r="V9" s="773">
        <v>0</v>
      </c>
      <c r="W9" s="773">
        <v>43701.75</v>
      </c>
      <c r="Y9" s="826">
        <v>38225.550000000003</v>
      </c>
      <c r="Z9" s="826">
        <v>50569.64</v>
      </c>
      <c r="AA9" s="826">
        <v>41851</v>
      </c>
      <c r="AB9" s="826">
        <v>17354</v>
      </c>
      <c r="AC9" s="826">
        <v>54091.85</v>
      </c>
      <c r="AD9" s="826">
        <v>16048.35</v>
      </c>
      <c r="AE9" s="826">
        <v>39141.370000000003</v>
      </c>
      <c r="AF9" s="826">
        <v>46513</v>
      </c>
      <c r="AG9" s="826">
        <v>43701.75</v>
      </c>
      <c r="AH9" s="826">
        <v>18779.5</v>
      </c>
      <c r="AI9" s="826">
        <v>12360.44</v>
      </c>
      <c r="AJ9" s="826">
        <v>19694.689999999999</v>
      </c>
      <c r="AK9" s="826">
        <v>50000</v>
      </c>
      <c r="AL9" s="826">
        <v>40873</v>
      </c>
      <c r="AM9" s="826">
        <v>50000</v>
      </c>
      <c r="AN9" s="826">
        <v>28642.83</v>
      </c>
      <c r="AO9" s="826">
        <v>19474.03</v>
      </c>
      <c r="AQ9" s="827">
        <f t="shared" si="6"/>
        <v>17354</v>
      </c>
      <c r="AR9" s="827">
        <f t="shared" si="7"/>
        <v>54091.85</v>
      </c>
      <c r="AS9" s="827">
        <f t="shared" si="8"/>
        <v>16048.35</v>
      </c>
      <c r="AT9" s="827">
        <f t="shared" si="9"/>
        <v>39141.370000000003</v>
      </c>
      <c r="AU9" s="827">
        <f t="shared" si="12"/>
        <v>46513</v>
      </c>
      <c r="AV9" s="827">
        <f t="shared" si="13"/>
        <v>43701.75</v>
      </c>
      <c r="AW9" s="827">
        <f t="shared" si="14"/>
        <v>18779.5</v>
      </c>
      <c r="AX9" s="827">
        <f t="shared" si="15"/>
        <v>12360.44</v>
      </c>
      <c r="AY9" s="827">
        <f t="shared" si="16"/>
        <v>19694.689999999999</v>
      </c>
      <c r="AZ9" s="827">
        <f t="shared" si="17"/>
        <v>50000</v>
      </c>
      <c r="BA9" s="827">
        <f t="shared" si="18"/>
        <v>40873</v>
      </c>
      <c r="BB9" s="827">
        <f t="shared" si="19"/>
        <v>50000</v>
      </c>
      <c r="BC9" s="827">
        <f t="shared" si="20"/>
        <v>28642.83</v>
      </c>
      <c r="BD9" s="827">
        <f t="shared" si="20"/>
        <v>19474.03</v>
      </c>
    </row>
    <row r="10" spans="1:56">
      <c r="B10">
        <v>110210</v>
      </c>
      <c r="C10" s="648" t="s">
        <v>603</v>
      </c>
      <c r="D10" s="778">
        <f t="shared" si="11"/>
        <v>15826.02</v>
      </c>
      <c r="E10" s="778"/>
      <c r="F10" s="984">
        <f>SUMIFS('General Reclass'!E:E,'General Reclass'!F:F,A10,'General Reclass'!A:A,L10)</f>
        <v>0</v>
      </c>
      <c r="G10" s="778">
        <f t="shared" si="4"/>
        <v>15826.02</v>
      </c>
      <c r="H10" s="841" t="s">
        <v>95</v>
      </c>
      <c r="I10" s="841" t="s">
        <v>99</v>
      </c>
      <c r="J10" s="841" t="s">
        <v>601</v>
      </c>
      <c r="K10" s="842" t="s">
        <v>576</v>
      </c>
      <c r="L10" s="843" t="s">
        <v>36</v>
      </c>
      <c r="M10" s="843" t="str">
        <f t="shared" si="5"/>
        <v>- Cash and cash equivalents | C &amp; CE - Cash in hand</v>
      </c>
      <c r="O10" s="773">
        <v>18964.97</v>
      </c>
      <c r="P10" s="773"/>
      <c r="Q10" s="773">
        <v>0</v>
      </c>
      <c r="R10" s="773">
        <v>18964.97</v>
      </c>
      <c r="S10" s="773"/>
      <c r="T10" s="773">
        <v>6999.67</v>
      </c>
      <c r="U10" s="773"/>
      <c r="V10" s="773">
        <v>0</v>
      </c>
      <c r="W10" s="773">
        <v>6999.67</v>
      </c>
      <c r="Y10" s="826">
        <v>77743.39</v>
      </c>
      <c r="Z10" s="826">
        <v>77169.64</v>
      </c>
      <c r="AA10" s="826">
        <v>126216.14</v>
      </c>
      <c r="AB10" s="826">
        <v>61953.88</v>
      </c>
      <c r="AC10" s="826">
        <v>58889.42</v>
      </c>
      <c r="AD10" s="826">
        <v>4999.97</v>
      </c>
      <c r="AE10" s="826">
        <v>14699.97</v>
      </c>
      <c r="AF10" s="826">
        <v>26993.17</v>
      </c>
      <c r="AG10" s="826">
        <v>6999.67</v>
      </c>
      <c r="AH10" s="826">
        <v>11724.17</v>
      </c>
      <c r="AI10" s="826">
        <v>11015.92</v>
      </c>
      <c r="AJ10" s="826">
        <v>17787.97</v>
      </c>
      <c r="AK10" s="826">
        <v>18964.97</v>
      </c>
      <c r="AL10" s="826">
        <v>70741.509999999995</v>
      </c>
      <c r="AM10" s="826">
        <v>90267.56</v>
      </c>
      <c r="AN10" s="826">
        <v>9995.9500000000007</v>
      </c>
      <c r="AO10" s="826">
        <v>15826.02</v>
      </c>
      <c r="AQ10" s="827">
        <f t="shared" si="6"/>
        <v>61953.88</v>
      </c>
      <c r="AR10" s="827">
        <f t="shared" si="7"/>
        <v>58889.42</v>
      </c>
      <c r="AS10" s="827">
        <f t="shared" si="8"/>
        <v>4999.97</v>
      </c>
      <c r="AT10" s="827">
        <f t="shared" si="9"/>
        <v>14699.97</v>
      </c>
      <c r="AU10" s="827">
        <f t="shared" si="12"/>
        <v>26993.17</v>
      </c>
      <c r="AV10" s="827">
        <f t="shared" si="13"/>
        <v>6999.67</v>
      </c>
      <c r="AW10" s="827">
        <f t="shared" si="14"/>
        <v>11724.17</v>
      </c>
      <c r="AX10" s="827">
        <f t="shared" si="15"/>
        <v>11015.92</v>
      </c>
      <c r="AY10" s="827">
        <f t="shared" si="16"/>
        <v>17787.97</v>
      </c>
      <c r="AZ10" s="827">
        <f t="shared" si="17"/>
        <v>18964.97</v>
      </c>
      <c r="BA10" s="827">
        <f t="shared" si="18"/>
        <v>70741.509999999995</v>
      </c>
      <c r="BB10" s="827">
        <f t="shared" si="19"/>
        <v>90267.56</v>
      </c>
      <c r="BC10" s="827">
        <f t="shared" si="20"/>
        <v>9995.9500000000007</v>
      </c>
      <c r="BD10" s="827">
        <f t="shared" si="20"/>
        <v>15826.02</v>
      </c>
    </row>
    <row r="11" spans="1:56">
      <c r="B11">
        <v>110301</v>
      </c>
      <c r="C11" s="648" t="s">
        <v>604</v>
      </c>
      <c r="D11" s="778">
        <f t="shared" si="11"/>
        <v>2422599.27</v>
      </c>
      <c r="E11" s="778"/>
      <c r="F11" s="984">
        <f>SUMIFS('General Reclass'!E:E,'General Reclass'!F:F,A11,'General Reclass'!A:A,L11)</f>
        <v>0</v>
      </c>
      <c r="G11" s="778">
        <f t="shared" si="4"/>
        <v>2422599.27</v>
      </c>
      <c r="H11" s="841" t="s">
        <v>95</v>
      </c>
      <c r="I11" s="841" t="s">
        <v>99</v>
      </c>
      <c r="J11" s="841" t="s">
        <v>550</v>
      </c>
      <c r="K11" s="842" t="s">
        <v>576</v>
      </c>
      <c r="L11" s="843" t="s">
        <v>36</v>
      </c>
      <c r="M11" s="843" t="str">
        <f t="shared" si="5"/>
        <v>- Cash and cash equivalents | C &amp; CE - Bank Balance</v>
      </c>
      <c r="O11" s="773">
        <v>1723847.25</v>
      </c>
      <c r="P11" s="773"/>
      <c r="Q11" s="773">
        <v>0</v>
      </c>
      <c r="R11" s="773">
        <v>1723847.25</v>
      </c>
      <c r="S11" s="773"/>
      <c r="T11" s="773">
        <v>545480.56000000006</v>
      </c>
      <c r="U11" s="773"/>
      <c r="V11" s="773">
        <v>0</v>
      </c>
      <c r="W11" s="773">
        <v>545480.56000000006</v>
      </c>
      <c r="Y11" s="826">
        <v>798690.16</v>
      </c>
      <c r="Z11" s="826">
        <v>174646.1</v>
      </c>
      <c r="AA11" s="826">
        <v>98846.12</v>
      </c>
      <c r="AB11" s="826">
        <v>90206.76</v>
      </c>
      <c r="AC11" s="826">
        <v>87342.67</v>
      </c>
      <c r="AD11" s="826">
        <v>274023.59000000003</v>
      </c>
      <c r="AE11" s="826">
        <v>250639.61</v>
      </c>
      <c r="AF11" s="826">
        <v>341889.57</v>
      </c>
      <c r="AG11" s="826">
        <v>545480.56000000006</v>
      </c>
      <c r="AH11" s="826">
        <v>368000.99</v>
      </c>
      <c r="AI11" s="826">
        <v>63070.84</v>
      </c>
      <c r="AJ11" s="826">
        <v>860370.11</v>
      </c>
      <c r="AK11" s="826">
        <v>1723847.25</v>
      </c>
      <c r="AL11" s="826">
        <v>332388.53999999998</v>
      </c>
      <c r="AM11" s="826">
        <v>2140541.77</v>
      </c>
      <c r="AN11" s="826">
        <v>405550.75</v>
      </c>
      <c r="AO11" s="826">
        <v>2422599.27</v>
      </c>
      <c r="AQ11" s="827">
        <f t="shared" si="6"/>
        <v>90206.76</v>
      </c>
      <c r="AR11" s="827">
        <f t="shared" si="7"/>
        <v>87342.67</v>
      </c>
      <c r="AS11" s="827">
        <f t="shared" si="8"/>
        <v>274023.59000000003</v>
      </c>
      <c r="AT11" s="827">
        <f t="shared" si="9"/>
        <v>250639.61</v>
      </c>
      <c r="AU11" s="827">
        <f t="shared" si="12"/>
        <v>341889.57</v>
      </c>
      <c r="AV11" s="827">
        <f t="shared" si="13"/>
        <v>545480.56000000006</v>
      </c>
      <c r="AW11" s="827">
        <f t="shared" si="14"/>
        <v>368000.99</v>
      </c>
      <c r="AX11" s="827">
        <f t="shared" si="15"/>
        <v>63070.84</v>
      </c>
      <c r="AY11" s="827">
        <f t="shared" si="16"/>
        <v>860370.11</v>
      </c>
      <c r="AZ11" s="827">
        <f t="shared" si="17"/>
        <v>1723847.25</v>
      </c>
      <c r="BA11" s="827">
        <f t="shared" si="18"/>
        <v>332388.53999999998</v>
      </c>
      <c r="BB11" s="827">
        <f t="shared" si="19"/>
        <v>2140541.77</v>
      </c>
      <c r="BC11" s="827">
        <f t="shared" si="20"/>
        <v>405550.75</v>
      </c>
      <c r="BD11" s="827">
        <f t="shared" si="20"/>
        <v>2422599.27</v>
      </c>
    </row>
    <row r="12" spans="1:56">
      <c r="B12">
        <v>110307</v>
      </c>
      <c r="C12" s="648" t="s">
        <v>605</v>
      </c>
      <c r="D12" s="778">
        <f t="shared" si="11"/>
        <v>0</v>
      </c>
      <c r="E12" s="778"/>
      <c r="F12" s="984">
        <f>SUMIFS('General Reclass'!E:E,'General Reclass'!F:F,A12,'General Reclass'!A:A,L12)</f>
        <v>0</v>
      </c>
      <c r="G12" s="778">
        <f t="shared" si="4"/>
        <v>0</v>
      </c>
      <c r="H12" s="841" t="s">
        <v>95</v>
      </c>
      <c r="I12" s="841" t="s">
        <v>99</v>
      </c>
      <c r="J12" s="841" t="s">
        <v>550</v>
      </c>
      <c r="K12" s="842" t="s">
        <v>576</v>
      </c>
      <c r="L12" s="843" t="s">
        <v>36</v>
      </c>
      <c r="M12" s="843" t="str">
        <f t="shared" si="5"/>
        <v>- Cash and cash equivalents | C &amp; CE - Bank Balance</v>
      </c>
      <c r="O12" s="773">
        <v>0</v>
      </c>
      <c r="P12" s="773"/>
      <c r="Q12" s="773">
        <v>0</v>
      </c>
      <c r="R12" s="773">
        <v>0</v>
      </c>
      <c r="S12" s="773"/>
      <c r="T12" s="773">
        <v>0</v>
      </c>
      <c r="U12" s="773"/>
      <c r="V12" s="773">
        <v>0</v>
      </c>
      <c r="W12" s="773">
        <v>0</v>
      </c>
      <c r="Y12" s="826">
        <v>0</v>
      </c>
      <c r="Z12" s="826">
        <v>0</v>
      </c>
      <c r="AA12" s="826">
        <v>0</v>
      </c>
      <c r="AB12" s="826">
        <v>0</v>
      </c>
      <c r="AC12" s="826">
        <v>0</v>
      </c>
      <c r="AD12" s="826">
        <v>0</v>
      </c>
      <c r="AE12" s="826">
        <v>0</v>
      </c>
      <c r="AF12" s="826">
        <v>0</v>
      </c>
      <c r="AG12" s="826">
        <v>0</v>
      </c>
      <c r="AH12" s="826">
        <v>0</v>
      </c>
      <c r="AI12" s="826">
        <v>0</v>
      </c>
      <c r="AJ12" s="826">
        <v>0</v>
      </c>
      <c r="AK12" s="826">
        <v>0</v>
      </c>
      <c r="AL12" s="826">
        <v>0</v>
      </c>
      <c r="AM12" s="826">
        <v>0</v>
      </c>
      <c r="AN12" s="826">
        <v>0</v>
      </c>
      <c r="AO12" s="826">
        <v>0</v>
      </c>
      <c r="AQ12" s="827">
        <f t="shared" si="6"/>
        <v>0</v>
      </c>
      <c r="AR12" s="827">
        <f t="shared" si="7"/>
        <v>0</v>
      </c>
      <c r="AS12" s="827">
        <f t="shared" si="8"/>
        <v>0</v>
      </c>
      <c r="AT12" s="827">
        <f t="shared" si="9"/>
        <v>0</v>
      </c>
      <c r="AU12" s="827">
        <f t="shared" si="12"/>
        <v>0</v>
      </c>
      <c r="AV12" s="827">
        <f t="shared" si="13"/>
        <v>0</v>
      </c>
      <c r="AW12" s="827">
        <f t="shared" si="14"/>
        <v>0</v>
      </c>
      <c r="AX12" s="827">
        <f t="shared" si="15"/>
        <v>0</v>
      </c>
      <c r="AY12" s="827">
        <f t="shared" si="16"/>
        <v>0</v>
      </c>
      <c r="AZ12" s="827">
        <f t="shared" si="17"/>
        <v>0</v>
      </c>
      <c r="BA12" s="827">
        <f t="shared" si="18"/>
        <v>0</v>
      </c>
      <c r="BB12" s="827">
        <f t="shared" si="19"/>
        <v>0</v>
      </c>
      <c r="BC12" s="827">
        <f t="shared" si="20"/>
        <v>0</v>
      </c>
      <c r="BD12" s="827">
        <f t="shared" si="20"/>
        <v>0</v>
      </c>
    </row>
    <row r="13" spans="1:56">
      <c r="B13">
        <v>110308</v>
      </c>
      <c r="C13" s="648" t="s">
        <v>606</v>
      </c>
      <c r="D13" s="778">
        <f t="shared" si="11"/>
        <v>35217.14</v>
      </c>
      <c r="E13" s="778"/>
      <c r="F13" s="984">
        <f>SUMIFS('General Reclass'!E:E,'General Reclass'!F:F,A13,'General Reclass'!A:A,L13)</f>
        <v>0</v>
      </c>
      <c r="G13" s="778">
        <f t="shared" si="4"/>
        <v>35217.14</v>
      </c>
      <c r="H13" s="841" t="s">
        <v>95</v>
      </c>
      <c r="I13" s="841" t="s">
        <v>99</v>
      </c>
      <c r="J13" s="841" t="s">
        <v>550</v>
      </c>
      <c r="K13" s="842" t="s">
        <v>576</v>
      </c>
      <c r="L13" s="843" t="s">
        <v>36</v>
      </c>
      <c r="M13" s="843" t="str">
        <f t="shared" si="5"/>
        <v>- Cash and cash equivalents | C &amp; CE - Bank Balance</v>
      </c>
      <c r="O13" s="773">
        <v>40517.14</v>
      </c>
      <c r="P13" s="773"/>
      <c r="Q13" s="773">
        <v>0</v>
      </c>
      <c r="R13" s="773">
        <v>40517.14</v>
      </c>
      <c r="S13" s="773"/>
      <c r="T13" s="773">
        <v>26604.639999999999</v>
      </c>
      <c r="U13" s="773"/>
      <c r="V13" s="773">
        <v>0</v>
      </c>
      <c r="W13" s="773">
        <v>26604.639999999999</v>
      </c>
      <c r="Y13" s="826">
        <v>18651.16</v>
      </c>
      <c r="Z13" s="826">
        <v>23031.31</v>
      </c>
      <c r="AA13" s="826">
        <v>23031.31</v>
      </c>
      <c r="AB13" s="826">
        <v>19215.189999999999</v>
      </c>
      <c r="AC13" s="826">
        <v>26062.94</v>
      </c>
      <c r="AD13" s="826">
        <v>26562.94</v>
      </c>
      <c r="AE13" s="826">
        <v>24777.94</v>
      </c>
      <c r="AF13" s="826">
        <v>26027.95</v>
      </c>
      <c r="AG13" s="826">
        <v>26604.639999999999</v>
      </c>
      <c r="AH13" s="826">
        <v>46029.64</v>
      </c>
      <c r="AI13" s="826">
        <v>44454.64</v>
      </c>
      <c r="AJ13" s="826">
        <v>42879.64</v>
      </c>
      <c r="AK13" s="826">
        <v>40517.14</v>
      </c>
      <c r="AL13" s="826">
        <v>38942.14</v>
      </c>
      <c r="AM13" s="826">
        <v>37367.14</v>
      </c>
      <c r="AN13" s="826">
        <v>36792.14</v>
      </c>
      <c r="AO13" s="826">
        <v>35217.14</v>
      </c>
      <c r="AQ13" s="827">
        <f t="shared" si="6"/>
        <v>19215.189999999999</v>
      </c>
      <c r="AR13" s="827">
        <f t="shared" si="7"/>
        <v>26062.94</v>
      </c>
      <c r="AS13" s="827">
        <f t="shared" si="8"/>
        <v>26562.94</v>
      </c>
      <c r="AT13" s="827">
        <f t="shared" si="9"/>
        <v>24777.94</v>
      </c>
      <c r="AU13" s="827">
        <f t="shared" si="12"/>
        <v>26027.95</v>
      </c>
      <c r="AV13" s="827">
        <f t="shared" si="13"/>
        <v>26604.639999999999</v>
      </c>
      <c r="AW13" s="827">
        <f t="shared" si="14"/>
        <v>46029.64</v>
      </c>
      <c r="AX13" s="827">
        <f t="shared" si="15"/>
        <v>44454.64</v>
      </c>
      <c r="AY13" s="827">
        <f t="shared" si="16"/>
        <v>42879.64</v>
      </c>
      <c r="AZ13" s="827">
        <f t="shared" si="17"/>
        <v>40517.14</v>
      </c>
      <c r="BA13" s="827">
        <f t="shared" si="18"/>
        <v>38942.14</v>
      </c>
      <c r="BB13" s="827">
        <f t="shared" si="19"/>
        <v>37367.14</v>
      </c>
      <c r="BC13" s="827">
        <f t="shared" si="20"/>
        <v>36792.14</v>
      </c>
      <c r="BD13" s="827">
        <f t="shared" si="20"/>
        <v>35217.14</v>
      </c>
    </row>
    <row r="14" spans="1:56">
      <c r="B14">
        <v>110309</v>
      </c>
      <c r="C14" s="648" t="s">
        <v>607</v>
      </c>
      <c r="D14" s="778">
        <f t="shared" si="11"/>
        <v>1700059.03</v>
      </c>
      <c r="E14" s="778"/>
      <c r="F14" s="984">
        <f>SUMIFS('General Reclass'!E:E,'General Reclass'!F:F,A14,'General Reclass'!A:A,L14)</f>
        <v>0</v>
      </c>
      <c r="G14" s="778">
        <f t="shared" si="4"/>
        <v>1700059.03</v>
      </c>
      <c r="H14" s="841" t="s">
        <v>95</v>
      </c>
      <c r="I14" s="841" t="s">
        <v>99</v>
      </c>
      <c r="J14" s="841" t="s">
        <v>550</v>
      </c>
      <c r="K14" s="842" t="s">
        <v>576</v>
      </c>
      <c r="L14" s="843" t="s">
        <v>36</v>
      </c>
      <c r="M14" s="843" t="str">
        <f t="shared" si="5"/>
        <v>- Cash and cash equivalents | C &amp; CE - Bank Balance</v>
      </c>
      <c r="O14" s="773">
        <v>552711.72</v>
      </c>
      <c r="P14" s="773"/>
      <c r="Q14" s="773">
        <v>0</v>
      </c>
      <c r="R14" s="773">
        <v>552711.72</v>
      </c>
      <c r="S14" s="773"/>
      <c r="T14" s="773">
        <v>3277701.14</v>
      </c>
      <c r="U14" s="773"/>
      <c r="V14" s="773">
        <v>0</v>
      </c>
      <c r="W14" s="773">
        <v>3277701.14</v>
      </c>
      <c r="Y14" s="826">
        <v>6817072.6500000004</v>
      </c>
      <c r="Z14" s="826">
        <v>1885444.33</v>
      </c>
      <c r="AA14" s="826">
        <v>548094.31000000006</v>
      </c>
      <c r="AB14" s="826">
        <v>549793.19999999995</v>
      </c>
      <c r="AC14" s="826">
        <v>13588430.880000001</v>
      </c>
      <c r="AD14" s="826">
        <v>2419915.7999999998</v>
      </c>
      <c r="AE14" s="826">
        <v>2441908.81</v>
      </c>
      <c r="AF14" s="826">
        <v>2431105.9300000002</v>
      </c>
      <c r="AG14" s="826">
        <v>3277701.14</v>
      </c>
      <c r="AH14" s="826">
        <v>1099198.17</v>
      </c>
      <c r="AI14" s="826">
        <v>1995683.45</v>
      </c>
      <c r="AJ14" s="826">
        <v>516593.47</v>
      </c>
      <c r="AK14" s="826">
        <v>552711.72</v>
      </c>
      <c r="AL14" s="826">
        <v>755182.76</v>
      </c>
      <c r="AM14" s="826">
        <v>1576294.93</v>
      </c>
      <c r="AN14" s="826">
        <v>1409471.35</v>
      </c>
      <c r="AO14" s="826">
        <v>1700059.03</v>
      </c>
      <c r="AQ14" s="827">
        <f t="shared" si="6"/>
        <v>549793.19999999995</v>
      </c>
      <c r="AR14" s="827">
        <f t="shared" si="7"/>
        <v>13588430.880000001</v>
      </c>
      <c r="AS14" s="827">
        <f t="shared" si="8"/>
        <v>2419915.7999999998</v>
      </c>
      <c r="AT14" s="827">
        <f t="shared" si="9"/>
        <v>2441908.81</v>
      </c>
      <c r="AU14" s="827">
        <f t="shared" si="12"/>
        <v>2431105.9300000002</v>
      </c>
      <c r="AV14" s="827">
        <f t="shared" si="13"/>
        <v>3277701.14</v>
      </c>
      <c r="AW14" s="827">
        <f t="shared" si="14"/>
        <v>1099198.17</v>
      </c>
      <c r="AX14" s="827">
        <f t="shared" si="15"/>
        <v>1995683.45</v>
      </c>
      <c r="AY14" s="827">
        <f t="shared" si="16"/>
        <v>516593.47</v>
      </c>
      <c r="AZ14" s="827">
        <f t="shared" si="17"/>
        <v>552711.72</v>
      </c>
      <c r="BA14" s="827">
        <f t="shared" si="18"/>
        <v>755182.76</v>
      </c>
      <c r="BB14" s="827">
        <f t="shared" si="19"/>
        <v>1576294.93</v>
      </c>
      <c r="BC14" s="827">
        <f t="shared" si="20"/>
        <v>1409471.35</v>
      </c>
      <c r="BD14" s="827">
        <f t="shared" si="20"/>
        <v>1700059.03</v>
      </c>
    </row>
    <row r="15" spans="1:56">
      <c r="B15">
        <v>110310</v>
      </c>
      <c r="C15" s="648" t="s">
        <v>549</v>
      </c>
      <c r="D15" s="778">
        <f t="shared" si="11"/>
        <v>695181</v>
      </c>
      <c r="E15" s="778"/>
      <c r="F15" s="984">
        <f>SUMIFS('General Reclass'!E:E,'General Reclass'!F:F,A15,'General Reclass'!A:A,L15)</f>
        <v>0</v>
      </c>
      <c r="G15" s="778">
        <f t="shared" si="4"/>
        <v>695181</v>
      </c>
      <c r="H15" s="841" t="s">
        <v>95</v>
      </c>
      <c r="I15" s="841" t="s">
        <v>99</v>
      </c>
      <c r="J15" s="841" t="s">
        <v>550</v>
      </c>
      <c r="K15" s="842" t="s">
        <v>576</v>
      </c>
      <c r="L15" s="843" t="s">
        <v>36</v>
      </c>
      <c r="M15" s="843" t="str">
        <f t="shared" si="5"/>
        <v>- Cash and cash equivalents | C &amp; CE - Bank Balance</v>
      </c>
      <c r="O15" s="773">
        <v>253262.92</v>
      </c>
      <c r="P15" s="773"/>
      <c r="Q15" s="773">
        <v>0</v>
      </c>
      <c r="R15" s="773">
        <v>253262.92</v>
      </c>
      <c r="S15" s="773"/>
      <c r="T15" s="773">
        <v>2412886.3199999998</v>
      </c>
      <c r="U15" s="773"/>
      <c r="V15" s="773">
        <v>0</v>
      </c>
      <c r="W15" s="773">
        <v>2412886.3199999998</v>
      </c>
      <c r="Y15" s="826">
        <v>4111496.78</v>
      </c>
      <c r="Z15" s="826">
        <v>1044418.64</v>
      </c>
      <c r="AA15" s="826">
        <v>568055.15</v>
      </c>
      <c r="AB15" s="826">
        <v>858891.75</v>
      </c>
      <c r="AC15" s="826">
        <v>1604505.37</v>
      </c>
      <c r="AD15" s="826">
        <v>775027.63</v>
      </c>
      <c r="AE15" s="826">
        <v>5901718.6600000001</v>
      </c>
      <c r="AF15" s="826">
        <v>463239.48</v>
      </c>
      <c r="AG15" s="826">
        <v>2412886.3199999998</v>
      </c>
      <c r="AH15" s="826">
        <v>136596.76</v>
      </c>
      <c r="AI15" s="826">
        <v>920553.63</v>
      </c>
      <c r="AJ15" s="826">
        <v>676676.71</v>
      </c>
      <c r="AK15" s="826">
        <v>253262.92</v>
      </c>
      <c r="AL15" s="826">
        <v>444203.31</v>
      </c>
      <c r="AM15" s="826">
        <v>285541.96999999997</v>
      </c>
      <c r="AN15" s="826">
        <v>1716867.08</v>
      </c>
      <c r="AO15" s="826">
        <v>695181</v>
      </c>
      <c r="AQ15" s="827">
        <f t="shared" si="6"/>
        <v>858891.75</v>
      </c>
      <c r="AR15" s="827">
        <f t="shared" si="7"/>
        <v>1604505.37</v>
      </c>
      <c r="AS15" s="827">
        <f t="shared" si="8"/>
        <v>775027.63</v>
      </c>
      <c r="AT15" s="827">
        <f t="shared" si="9"/>
        <v>5901718.6600000001</v>
      </c>
      <c r="AU15" s="827">
        <f t="shared" si="12"/>
        <v>463239.48</v>
      </c>
      <c r="AV15" s="827">
        <f t="shared" si="13"/>
        <v>2412886.3199999998</v>
      </c>
      <c r="AW15" s="827">
        <f t="shared" si="14"/>
        <v>136596.76</v>
      </c>
      <c r="AX15" s="827">
        <f t="shared" si="15"/>
        <v>920553.63</v>
      </c>
      <c r="AY15" s="827">
        <f t="shared" si="16"/>
        <v>676676.71</v>
      </c>
      <c r="AZ15" s="827">
        <f t="shared" si="17"/>
        <v>253262.92</v>
      </c>
      <c r="BA15" s="827">
        <f t="shared" si="18"/>
        <v>444203.31</v>
      </c>
      <c r="BB15" s="827">
        <f t="shared" si="19"/>
        <v>285541.96999999997</v>
      </c>
      <c r="BC15" s="827">
        <f t="shared" si="20"/>
        <v>1716867.08</v>
      </c>
      <c r="BD15" s="827">
        <f t="shared" si="20"/>
        <v>695181</v>
      </c>
    </row>
    <row r="16" spans="1:56">
      <c r="B16">
        <v>110312</v>
      </c>
      <c r="C16" s="648" t="s">
        <v>608</v>
      </c>
      <c r="D16" s="778">
        <f t="shared" si="11"/>
        <v>39306.04</v>
      </c>
      <c r="E16" s="778"/>
      <c r="F16" s="984">
        <f>SUMIFS('General Reclass'!E:E,'General Reclass'!F:F,A16,'General Reclass'!A:A,L16)</f>
        <v>0</v>
      </c>
      <c r="G16" s="778">
        <f t="shared" si="4"/>
        <v>39306.04</v>
      </c>
      <c r="H16" s="841" t="s">
        <v>95</v>
      </c>
      <c r="I16" s="841" t="s">
        <v>99</v>
      </c>
      <c r="J16" s="841" t="s">
        <v>550</v>
      </c>
      <c r="K16" s="842" t="s">
        <v>576</v>
      </c>
      <c r="L16" s="843" t="s">
        <v>36</v>
      </c>
      <c r="M16" s="843" t="str">
        <f t="shared" si="5"/>
        <v>- Cash and cash equivalents | C &amp; CE - Bank Balance</v>
      </c>
      <c r="O16" s="773">
        <v>68884.740000000005</v>
      </c>
      <c r="P16" s="773"/>
      <c r="Q16" s="773">
        <v>0</v>
      </c>
      <c r="R16" s="773">
        <v>68884.740000000005</v>
      </c>
      <c r="S16" s="773"/>
      <c r="T16" s="773">
        <v>71985.64</v>
      </c>
      <c r="U16" s="773"/>
      <c r="V16" s="773">
        <v>0</v>
      </c>
      <c r="W16" s="773">
        <v>71985.64</v>
      </c>
      <c r="Y16" s="826">
        <v>28276.14</v>
      </c>
      <c r="Z16" s="826">
        <v>28170.78</v>
      </c>
      <c r="AA16" s="826">
        <v>28474.81</v>
      </c>
      <c r="AB16" s="826">
        <v>28175.360000000001</v>
      </c>
      <c r="AC16" s="826">
        <v>28452.81</v>
      </c>
      <c r="AD16" s="826">
        <v>28730.26</v>
      </c>
      <c r="AE16" s="826">
        <v>29113.07</v>
      </c>
      <c r="AF16" s="826">
        <v>29495.88</v>
      </c>
      <c r="AG16" s="826">
        <v>71985.64</v>
      </c>
      <c r="AH16" s="826">
        <v>70916.639999999999</v>
      </c>
      <c r="AI16" s="826">
        <v>69953.37</v>
      </c>
      <c r="AJ16" s="826">
        <v>68990.100000000006</v>
      </c>
      <c r="AK16" s="826">
        <v>68884.740000000005</v>
      </c>
      <c r="AL16" s="826">
        <v>68779.399999999994</v>
      </c>
      <c r="AM16" s="826">
        <v>39411.4</v>
      </c>
      <c r="AN16" s="826">
        <v>39411.4</v>
      </c>
      <c r="AO16" s="826">
        <v>39306.04</v>
      </c>
      <c r="AQ16" s="827">
        <f t="shared" si="6"/>
        <v>28175.360000000001</v>
      </c>
      <c r="AR16" s="827">
        <f t="shared" si="7"/>
        <v>28452.81</v>
      </c>
      <c r="AS16" s="827">
        <f t="shared" si="8"/>
        <v>28730.26</v>
      </c>
      <c r="AT16" s="827">
        <f t="shared" si="9"/>
        <v>29113.07</v>
      </c>
      <c r="AU16" s="827">
        <f t="shared" si="12"/>
        <v>29495.88</v>
      </c>
      <c r="AV16" s="827">
        <f t="shared" si="13"/>
        <v>71985.64</v>
      </c>
      <c r="AW16" s="827">
        <f t="shared" si="14"/>
        <v>70916.639999999999</v>
      </c>
      <c r="AX16" s="827">
        <f t="shared" si="15"/>
        <v>69953.37</v>
      </c>
      <c r="AY16" s="827">
        <f t="shared" si="16"/>
        <v>68990.100000000006</v>
      </c>
      <c r="AZ16" s="827">
        <f t="shared" si="17"/>
        <v>68884.740000000005</v>
      </c>
      <c r="BA16" s="827">
        <f t="shared" si="18"/>
        <v>68779.399999999994</v>
      </c>
      <c r="BB16" s="827">
        <f t="shared" si="19"/>
        <v>39411.4</v>
      </c>
      <c r="BC16" s="827">
        <f t="shared" si="20"/>
        <v>39411.4</v>
      </c>
      <c r="BD16" s="827">
        <f t="shared" si="20"/>
        <v>39306.04</v>
      </c>
    </row>
    <row r="17" spans="1:56">
      <c r="B17">
        <v>110313</v>
      </c>
      <c r="C17" t="s">
        <v>609</v>
      </c>
      <c r="D17" s="778">
        <f t="shared" si="11"/>
        <v>4446</v>
      </c>
      <c r="E17" s="778"/>
      <c r="F17" s="984">
        <f>SUMIFS('General Reclass'!E:E,'General Reclass'!F:F,A17,'General Reclass'!A:A,L17)</f>
        <v>0</v>
      </c>
      <c r="G17" s="778">
        <f t="shared" si="4"/>
        <v>4446</v>
      </c>
      <c r="H17" s="841" t="s">
        <v>95</v>
      </c>
      <c r="I17" s="841" t="s">
        <v>99</v>
      </c>
      <c r="J17" s="841" t="s">
        <v>550</v>
      </c>
      <c r="K17" s="842" t="s">
        <v>576</v>
      </c>
      <c r="L17" s="843" t="s">
        <v>36</v>
      </c>
      <c r="M17" s="843" t="str">
        <f t="shared" si="5"/>
        <v>- Cash and cash equivalents | C &amp; CE - Bank Balance</v>
      </c>
      <c r="O17" s="773">
        <v>8316</v>
      </c>
      <c r="P17" s="773"/>
      <c r="Q17" s="773">
        <v>0</v>
      </c>
      <c r="R17" s="773">
        <v>8316</v>
      </c>
      <c r="S17" s="773"/>
      <c r="T17" s="773">
        <v>9881</v>
      </c>
      <c r="U17" s="773"/>
      <c r="V17" s="773">
        <v>0</v>
      </c>
      <c r="W17" s="773">
        <v>9881</v>
      </c>
      <c r="Y17" s="826">
        <v>500</v>
      </c>
      <c r="Z17" s="826">
        <v>500</v>
      </c>
      <c r="AA17" s="826">
        <v>500</v>
      </c>
      <c r="AB17" s="826">
        <v>500</v>
      </c>
      <c r="AC17" s="826">
        <v>181</v>
      </c>
      <c r="AD17" s="826">
        <v>431</v>
      </c>
      <c r="AE17" s="826">
        <v>11</v>
      </c>
      <c r="AF17" s="826">
        <v>10196</v>
      </c>
      <c r="AG17" s="826">
        <v>9881</v>
      </c>
      <c r="AH17" s="826">
        <v>9466</v>
      </c>
      <c r="AI17" s="826">
        <v>8946</v>
      </c>
      <c r="AJ17" s="826">
        <v>8631</v>
      </c>
      <c r="AK17" s="826">
        <v>8316</v>
      </c>
      <c r="AL17" s="826">
        <v>8001</v>
      </c>
      <c r="AM17" s="826">
        <v>6436</v>
      </c>
      <c r="AN17" s="826">
        <v>5491</v>
      </c>
      <c r="AO17" s="826">
        <v>4446</v>
      </c>
      <c r="AQ17" s="827">
        <f t="shared" si="6"/>
        <v>500</v>
      </c>
      <c r="AR17" s="827">
        <f t="shared" si="7"/>
        <v>181</v>
      </c>
      <c r="AS17" s="827">
        <f t="shared" si="8"/>
        <v>431</v>
      </c>
      <c r="AT17" s="827">
        <f t="shared" si="9"/>
        <v>11</v>
      </c>
      <c r="AU17" s="827">
        <f t="shared" si="12"/>
        <v>10196</v>
      </c>
      <c r="AV17" s="827">
        <f t="shared" si="13"/>
        <v>9881</v>
      </c>
      <c r="AW17" s="827">
        <f t="shared" si="14"/>
        <v>9466</v>
      </c>
      <c r="AX17" s="827">
        <f t="shared" si="15"/>
        <v>8946</v>
      </c>
      <c r="AY17" s="827">
        <f t="shared" si="16"/>
        <v>8631</v>
      </c>
      <c r="AZ17" s="827">
        <f t="shared" si="17"/>
        <v>8316</v>
      </c>
      <c r="BA17" s="827">
        <f t="shared" si="18"/>
        <v>8001</v>
      </c>
      <c r="BB17" s="827">
        <f t="shared" si="19"/>
        <v>6436</v>
      </c>
      <c r="BC17" s="827">
        <f t="shared" si="20"/>
        <v>5491</v>
      </c>
      <c r="BD17" s="827">
        <f t="shared" si="20"/>
        <v>4446</v>
      </c>
    </row>
    <row r="18" spans="1:56">
      <c r="A18" t="s">
        <v>29</v>
      </c>
      <c r="B18">
        <v>110314</v>
      </c>
      <c r="C18" s="648" t="s">
        <v>610</v>
      </c>
      <c r="D18" s="778">
        <f t="shared" si="11"/>
        <v>0</v>
      </c>
      <c r="E18" s="778"/>
      <c r="F18" s="984">
        <f>SUMIFS('General Reclass'!E:E,'General Reclass'!F:F,A18,'General Reclass'!A:A,L18)</f>
        <v>0</v>
      </c>
      <c r="G18" s="778">
        <f t="shared" si="4"/>
        <v>0</v>
      </c>
      <c r="H18" s="841" t="s">
        <v>95</v>
      </c>
      <c r="I18" s="841" t="s">
        <v>99</v>
      </c>
      <c r="J18" s="841" t="s">
        <v>550</v>
      </c>
      <c r="K18" s="842" t="s">
        <v>576</v>
      </c>
      <c r="L18" s="843" t="s">
        <v>36</v>
      </c>
      <c r="M18" s="843" t="str">
        <f t="shared" si="5"/>
        <v>- Cash and cash equivalents | C &amp; CE - Bank Balance</v>
      </c>
      <c r="O18" s="773">
        <v>5533.8</v>
      </c>
      <c r="P18" s="773"/>
      <c r="Q18" s="773">
        <v>0</v>
      </c>
      <c r="R18" s="773">
        <v>5533.8</v>
      </c>
      <c r="S18" s="773"/>
      <c r="T18" s="773">
        <v>0</v>
      </c>
      <c r="U18" s="773"/>
      <c r="V18" s="773">
        <v>0</v>
      </c>
      <c r="W18" s="773">
        <v>0</v>
      </c>
      <c r="Y18" s="826">
        <v>-236.38</v>
      </c>
      <c r="Z18" s="826">
        <v>605.47</v>
      </c>
      <c r="AA18" s="826">
        <v>-9838.1200000000008</v>
      </c>
      <c r="AB18" s="826">
        <v>0</v>
      </c>
      <c r="AC18" s="826">
        <v>170262.42</v>
      </c>
      <c r="AD18" s="826">
        <v>115654.77</v>
      </c>
      <c r="AE18" s="826">
        <v>-37943.93</v>
      </c>
      <c r="AF18" s="826">
        <v>0</v>
      </c>
      <c r="AG18" s="826">
        <v>0</v>
      </c>
      <c r="AH18" s="826">
        <v>0</v>
      </c>
      <c r="AI18" s="826">
        <v>1414.9</v>
      </c>
      <c r="AJ18" s="826">
        <v>0</v>
      </c>
      <c r="AK18" s="826">
        <v>5533.8</v>
      </c>
      <c r="AL18" s="826">
        <v>1292.7</v>
      </c>
      <c r="AM18" s="826">
        <v>-21</v>
      </c>
      <c r="AN18" s="826">
        <v>34781.599999999999</v>
      </c>
      <c r="AO18" s="826">
        <v>0</v>
      </c>
      <c r="AQ18" s="827">
        <f t="shared" si="6"/>
        <v>0</v>
      </c>
      <c r="AR18" s="827">
        <f t="shared" si="7"/>
        <v>170262.42</v>
      </c>
      <c r="AS18" s="827">
        <f t="shared" si="8"/>
        <v>115654.77</v>
      </c>
      <c r="AT18" s="827">
        <f t="shared" si="9"/>
        <v>-37943.93</v>
      </c>
      <c r="AU18" s="827">
        <f t="shared" si="12"/>
        <v>0</v>
      </c>
      <c r="AV18" s="827">
        <f t="shared" si="13"/>
        <v>0</v>
      </c>
      <c r="AW18" s="827">
        <f t="shared" si="14"/>
        <v>0</v>
      </c>
      <c r="AX18" s="827">
        <f t="shared" si="15"/>
        <v>1414.9</v>
      </c>
      <c r="AY18" s="827">
        <f t="shared" si="16"/>
        <v>0</v>
      </c>
      <c r="AZ18" s="827">
        <f t="shared" si="17"/>
        <v>5533.8</v>
      </c>
      <c r="BA18" s="827">
        <f t="shared" si="18"/>
        <v>1292.7</v>
      </c>
      <c r="BB18" s="827">
        <f t="shared" si="19"/>
        <v>-21</v>
      </c>
      <c r="BC18" s="827">
        <f t="shared" si="20"/>
        <v>34781.599999999999</v>
      </c>
      <c r="BD18" s="827">
        <f t="shared" si="20"/>
        <v>0</v>
      </c>
    </row>
    <row r="19" spans="1:56">
      <c r="A19" t="s">
        <v>29</v>
      </c>
      <c r="B19">
        <v>110315</v>
      </c>
      <c r="C19" t="s">
        <v>551</v>
      </c>
      <c r="D19" s="778">
        <f t="shared" si="11"/>
        <v>-17869081.329999998</v>
      </c>
      <c r="F19" s="984">
        <f>SUMIFS('General Reclass'!E:E,'General Reclass'!F:F,A19,'General Reclass'!A:A,L19)</f>
        <v>0</v>
      </c>
      <c r="G19" s="778">
        <f t="shared" si="4"/>
        <v>-17869081.329999998</v>
      </c>
      <c r="H19" s="841" t="s">
        <v>157</v>
      </c>
      <c r="I19" s="841" t="s">
        <v>161</v>
      </c>
      <c r="J19" s="841" t="s">
        <v>552</v>
      </c>
      <c r="K19" s="842" t="s">
        <v>576</v>
      </c>
      <c r="L19" s="843" t="s">
        <v>57</v>
      </c>
      <c r="M19" s="843" t="str">
        <f t="shared" si="5"/>
        <v>- Borrowings | Bank Overdrafts</v>
      </c>
      <c r="O19" s="772">
        <v>-13247872.789999999</v>
      </c>
      <c r="Q19" s="772">
        <v>0</v>
      </c>
      <c r="R19" s="772">
        <v>-13247872.789999999</v>
      </c>
      <c r="T19" s="772">
        <v>-16462463.49</v>
      </c>
      <c r="V19" s="773">
        <v>0</v>
      </c>
      <c r="W19" s="772">
        <v>-16462463.49</v>
      </c>
      <c r="Y19" s="826">
        <v>0</v>
      </c>
      <c r="Z19" s="826">
        <v>0</v>
      </c>
      <c r="AA19" s="826">
        <v>-17052559.34</v>
      </c>
      <c r="AB19" s="825">
        <v>386547.86</v>
      </c>
      <c r="AC19" s="826">
        <v>-17436644.789999999</v>
      </c>
      <c r="AD19" s="826">
        <v>-17696349.039999999</v>
      </c>
      <c r="AE19" s="826">
        <v>-17453316.82</v>
      </c>
      <c r="AF19" s="826">
        <v>-17655073.789999999</v>
      </c>
      <c r="AG19" s="826">
        <v>-16462463.49</v>
      </c>
      <c r="AH19" s="826">
        <v>-17852991.079999998</v>
      </c>
      <c r="AI19" s="826">
        <v>-17258961.5</v>
      </c>
      <c r="AJ19" s="826">
        <v>528826.96</v>
      </c>
      <c r="AK19" s="826">
        <v>-13247872.789999999</v>
      </c>
      <c r="AL19" s="826">
        <v>-17392515.850000001</v>
      </c>
      <c r="AM19" s="826">
        <v>-17919280.100000001</v>
      </c>
      <c r="AN19" s="826">
        <v>-16099668.630000001</v>
      </c>
      <c r="AO19" s="826">
        <v>-17869081.329999998</v>
      </c>
      <c r="AQ19" s="827">
        <f t="shared" si="6"/>
        <v>386547.86</v>
      </c>
      <c r="AR19" s="827">
        <f t="shared" si="7"/>
        <v>-17436644.789999999</v>
      </c>
      <c r="AS19" s="827">
        <f t="shared" si="8"/>
        <v>-17696349.039999999</v>
      </c>
      <c r="AT19" s="827">
        <f t="shared" si="9"/>
        <v>-17453316.82</v>
      </c>
      <c r="AU19" s="827">
        <f t="shared" si="12"/>
        <v>-17655073.789999999</v>
      </c>
      <c r="AV19" s="827">
        <f t="shared" si="13"/>
        <v>-16462463.49</v>
      </c>
      <c r="AW19" s="827">
        <f t="shared" si="14"/>
        <v>-17852991.079999998</v>
      </c>
      <c r="AX19" s="827">
        <f t="shared" si="15"/>
        <v>-17258961.5</v>
      </c>
      <c r="AY19" s="827">
        <f t="shared" si="16"/>
        <v>528826.96</v>
      </c>
      <c r="AZ19" s="827">
        <f t="shared" si="17"/>
        <v>-13247872.789999999</v>
      </c>
      <c r="BA19" s="827">
        <f t="shared" si="18"/>
        <v>-17392515.850000001</v>
      </c>
      <c r="BB19" s="827">
        <f t="shared" si="19"/>
        <v>-17919280.100000001</v>
      </c>
      <c r="BC19" s="827">
        <f t="shared" si="20"/>
        <v>-16099668.630000001</v>
      </c>
      <c r="BD19" s="827">
        <f t="shared" si="20"/>
        <v>-17869081.329999998</v>
      </c>
    </row>
    <row r="20" spans="1:56">
      <c r="B20">
        <v>110316</v>
      </c>
      <c r="C20" s="648" t="s">
        <v>611</v>
      </c>
      <c r="D20" s="778">
        <f t="shared" si="11"/>
        <v>12848500</v>
      </c>
      <c r="E20" s="778"/>
      <c r="F20" s="984">
        <f>SUMIFS('General Reclass'!E:E,'General Reclass'!F:F,A20,'General Reclass'!A:A,L20)</f>
        <v>0</v>
      </c>
      <c r="G20" s="1159">
        <f t="shared" si="4"/>
        <v>12848500</v>
      </c>
      <c r="H20" s="841" t="s">
        <v>95</v>
      </c>
      <c r="I20" s="841" t="s">
        <v>105</v>
      </c>
      <c r="J20" s="841" t="s">
        <v>612</v>
      </c>
      <c r="K20" s="842" t="s">
        <v>576</v>
      </c>
      <c r="L20" s="843" t="s">
        <v>32</v>
      </c>
      <c r="M20" s="843" t="str">
        <f t="shared" si="5"/>
        <v>- Other financial assets | Security Deposits - Current</v>
      </c>
      <c r="O20" s="773">
        <v>0</v>
      </c>
      <c r="P20" s="773"/>
      <c r="Q20" s="773">
        <v>0</v>
      </c>
      <c r="R20" s="773">
        <v>0</v>
      </c>
      <c r="S20" s="773"/>
      <c r="T20" s="773">
        <v>0</v>
      </c>
      <c r="U20" s="773"/>
      <c r="V20" s="773">
        <v>0</v>
      </c>
      <c r="W20" s="773">
        <v>0</v>
      </c>
      <c r="Y20" s="826"/>
      <c r="Z20" s="826"/>
      <c r="AA20" s="826"/>
      <c r="AB20" s="826"/>
      <c r="AC20" s="826">
        <v>642425</v>
      </c>
      <c r="AD20" s="826">
        <v>642425</v>
      </c>
      <c r="AE20" s="826">
        <v>642425</v>
      </c>
      <c r="AF20" s="826">
        <v>0</v>
      </c>
      <c r="AG20" s="826">
        <v>0</v>
      </c>
      <c r="AH20" s="826">
        <v>0</v>
      </c>
      <c r="AI20" s="826">
        <v>0</v>
      </c>
      <c r="AJ20" s="826">
        <v>0</v>
      </c>
      <c r="AK20" s="826">
        <v>0</v>
      </c>
      <c r="AL20" s="826">
        <v>0</v>
      </c>
      <c r="AM20" s="826">
        <v>13215600</v>
      </c>
      <c r="AN20" s="826">
        <v>12848500</v>
      </c>
      <c r="AO20" s="826">
        <v>12848500</v>
      </c>
      <c r="AQ20" s="827"/>
      <c r="AR20" s="827">
        <f t="shared" ref="AR20:AR51" si="21">+AC20</f>
        <v>642425</v>
      </c>
      <c r="AS20" s="827">
        <f t="shared" si="8"/>
        <v>642425</v>
      </c>
      <c r="AT20" s="827">
        <f t="shared" si="9"/>
        <v>642425</v>
      </c>
      <c r="AU20" s="827">
        <f t="shared" si="12"/>
        <v>0</v>
      </c>
      <c r="AV20" s="827">
        <f t="shared" si="13"/>
        <v>0</v>
      </c>
      <c r="AW20" s="827">
        <f t="shared" si="14"/>
        <v>0</v>
      </c>
      <c r="AX20" s="827">
        <f t="shared" si="15"/>
        <v>0</v>
      </c>
      <c r="AY20" s="827">
        <f t="shared" si="16"/>
        <v>0</v>
      </c>
      <c r="AZ20" s="827">
        <f t="shared" si="17"/>
        <v>0</v>
      </c>
      <c r="BA20" s="827">
        <f t="shared" si="18"/>
        <v>0</v>
      </c>
      <c r="BB20" s="827">
        <f t="shared" si="19"/>
        <v>13215600</v>
      </c>
      <c r="BC20" s="827">
        <f t="shared" si="20"/>
        <v>12848500</v>
      </c>
      <c r="BD20" s="827">
        <f t="shared" si="20"/>
        <v>12848500</v>
      </c>
    </row>
    <row r="21" spans="1:56">
      <c r="B21">
        <v>110402</v>
      </c>
      <c r="C21" s="648" t="s">
        <v>613</v>
      </c>
      <c r="D21" s="778">
        <f t="shared" si="11"/>
        <v>0</v>
      </c>
      <c r="E21" s="778"/>
      <c r="F21" s="984">
        <f>SUMIFS('General Reclass'!E:E,'General Reclass'!F:F,A21,'General Reclass'!A:A,L21)</f>
        <v>0</v>
      </c>
      <c r="G21" s="778">
        <f t="shared" si="4"/>
        <v>0</v>
      </c>
      <c r="H21" s="841" t="s">
        <v>95</v>
      </c>
      <c r="I21" s="841" t="s">
        <v>105</v>
      </c>
      <c r="J21" s="841" t="s">
        <v>548</v>
      </c>
      <c r="K21" s="842" t="s">
        <v>576</v>
      </c>
      <c r="L21" s="843" t="s">
        <v>50</v>
      </c>
      <c r="M21" s="843" t="str">
        <f t="shared" si="5"/>
        <v>- Other financial assets | Others - Current</v>
      </c>
      <c r="O21" s="773">
        <v>0</v>
      </c>
      <c r="P21" s="773"/>
      <c r="Q21" s="773">
        <v>0</v>
      </c>
      <c r="R21" s="773">
        <v>0</v>
      </c>
      <c r="S21" s="773"/>
      <c r="T21" s="773">
        <v>769</v>
      </c>
      <c r="U21" s="773"/>
      <c r="V21" s="773">
        <v>0</v>
      </c>
      <c r="W21" s="773">
        <v>769</v>
      </c>
      <c r="Y21" s="826">
        <v>63881.79</v>
      </c>
      <c r="Z21" s="826">
        <v>0</v>
      </c>
      <c r="AA21" s="826">
        <v>8308.1</v>
      </c>
      <c r="AB21" s="826">
        <v>4720</v>
      </c>
      <c r="AC21" s="826">
        <v>0</v>
      </c>
      <c r="AD21" s="826">
        <v>0</v>
      </c>
      <c r="AE21" s="826">
        <v>0</v>
      </c>
      <c r="AF21" s="826">
        <v>0</v>
      </c>
      <c r="AG21" s="826">
        <v>769</v>
      </c>
      <c r="AH21" s="826">
        <v>725</v>
      </c>
      <c r="AI21" s="826">
        <v>724</v>
      </c>
      <c r="AJ21" s="826">
        <v>0</v>
      </c>
      <c r="AK21" s="826">
        <v>0</v>
      </c>
      <c r="AL21" s="826">
        <v>0</v>
      </c>
      <c r="AM21" s="826">
        <v>0</v>
      </c>
      <c r="AN21" s="826">
        <v>0</v>
      </c>
      <c r="AO21" s="826">
        <v>0</v>
      </c>
      <c r="AQ21" s="827">
        <f t="shared" ref="AQ21:AQ52" si="22">+AB21</f>
        <v>4720</v>
      </c>
      <c r="AR21" s="827">
        <f t="shared" si="21"/>
        <v>0</v>
      </c>
      <c r="AS21" s="827">
        <f t="shared" si="8"/>
        <v>0</v>
      </c>
      <c r="AT21" s="827">
        <f t="shared" si="9"/>
        <v>0</v>
      </c>
      <c r="AU21" s="827">
        <f t="shared" si="12"/>
        <v>0</v>
      </c>
      <c r="AV21" s="827">
        <f t="shared" si="13"/>
        <v>769</v>
      </c>
      <c r="AW21" s="827">
        <f t="shared" si="14"/>
        <v>725</v>
      </c>
      <c r="AX21" s="827">
        <f t="shared" si="15"/>
        <v>724</v>
      </c>
      <c r="AY21" s="827">
        <f t="shared" si="16"/>
        <v>0</v>
      </c>
      <c r="AZ21" s="827">
        <f t="shared" si="17"/>
        <v>0</v>
      </c>
      <c r="BA21" s="827">
        <f t="shared" si="18"/>
        <v>0</v>
      </c>
      <c r="BB21" s="827">
        <f t="shared" si="19"/>
        <v>0</v>
      </c>
      <c r="BC21" s="827">
        <f t="shared" si="20"/>
        <v>0</v>
      </c>
      <c r="BD21" s="827">
        <f t="shared" si="20"/>
        <v>0</v>
      </c>
    </row>
    <row r="22" spans="1:56">
      <c r="B22">
        <v>110403</v>
      </c>
      <c r="C22" s="648" t="s">
        <v>614</v>
      </c>
      <c r="D22" s="778">
        <f t="shared" si="11"/>
        <v>135026.75</v>
      </c>
      <c r="E22" s="778"/>
      <c r="F22" s="984">
        <f>SUMIFS('General Reclass'!E:E,'General Reclass'!F:F,A22,'General Reclass'!A:A,L22)</f>
        <v>0</v>
      </c>
      <c r="G22" s="778">
        <f t="shared" si="4"/>
        <v>135026.75</v>
      </c>
      <c r="H22" s="841" t="s">
        <v>95</v>
      </c>
      <c r="I22" s="841" t="s">
        <v>105</v>
      </c>
      <c r="J22" s="841" t="s">
        <v>548</v>
      </c>
      <c r="K22" s="842" t="s">
        <v>576</v>
      </c>
      <c r="L22" s="843" t="s">
        <v>50</v>
      </c>
      <c r="M22" s="843" t="str">
        <f t="shared" si="5"/>
        <v>- Other financial assets | Others - Current</v>
      </c>
      <c r="O22" s="773">
        <v>36587.25</v>
      </c>
      <c r="P22" s="773"/>
      <c r="Q22" s="773">
        <v>0</v>
      </c>
      <c r="R22" s="773">
        <v>36587.25</v>
      </c>
      <c r="S22" s="773"/>
      <c r="T22" s="773">
        <v>117214.01</v>
      </c>
      <c r="U22" s="773"/>
      <c r="V22" s="773">
        <v>0</v>
      </c>
      <c r="W22" s="773">
        <v>117214.01</v>
      </c>
      <c r="Y22" s="826">
        <v>2119.0100000000002</v>
      </c>
      <c r="Z22" s="826">
        <v>9019.33</v>
      </c>
      <c r="AA22" s="826">
        <v>264.56</v>
      </c>
      <c r="AB22" s="826">
        <v>0</v>
      </c>
      <c r="AC22" s="826">
        <v>0</v>
      </c>
      <c r="AD22" s="826">
        <v>3950</v>
      </c>
      <c r="AE22" s="826">
        <v>5030</v>
      </c>
      <c r="AF22" s="826">
        <v>29183.1</v>
      </c>
      <c r="AG22" s="826">
        <v>117214.01</v>
      </c>
      <c r="AH22" s="826">
        <v>5128</v>
      </c>
      <c r="AI22" s="826">
        <v>29888.400000000001</v>
      </c>
      <c r="AJ22" s="826">
        <v>4317.25</v>
      </c>
      <c r="AK22" s="826">
        <v>36587.25</v>
      </c>
      <c r="AL22" s="826">
        <v>38652.75</v>
      </c>
      <c r="AM22" s="826">
        <v>25844.37</v>
      </c>
      <c r="AN22" s="826">
        <v>48423.839999999997</v>
      </c>
      <c r="AO22" s="826">
        <v>135026.75</v>
      </c>
      <c r="AQ22" s="827">
        <f t="shared" si="22"/>
        <v>0</v>
      </c>
      <c r="AR22" s="827">
        <f t="shared" si="21"/>
        <v>0</v>
      </c>
      <c r="AS22" s="827">
        <f t="shared" si="8"/>
        <v>3950</v>
      </c>
      <c r="AT22" s="827">
        <f t="shared" si="9"/>
        <v>5030</v>
      </c>
      <c r="AU22" s="827">
        <f t="shared" si="12"/>
        <v>29183.1</v>
      </c>
      <c r="AV22" s="827">
        <f t="shared" si="13"/>
        <v>117214.01</v>
      </c>
      <c r="AW22" s="827">
        <f t="shared" si="14"/>
        <v>5128</v>
      </c>
      <c r="AX22" s="827">
        <f t="shared" si="15"/>
        <v>29888.400000000001</v>
      </c>
      <c r="AY22" s="827">
        <f t="shared" si="16"/>
        <v>4317.25</v>
      </c>
      <c r="AZ22" s="827">
        <f t="shared" si="17"/>
        <v>36587.25</v>
      </c>
      <c r="BA22" s="827">
        <f t="shared" si="18"/>
        <v>38652.75</v>
      </c>
      <c r="BB22" s="827">
        <f t="shared" si="19"/>
        <v>25844.37</v>
      </c>
      <c r="BC22" s="827">
        <f t="shared" si="20"/>
        <v>48423.839999999997</v>
      </c>
      <c r="BD22" s="827">
        <f t="shared" si="20"/>
        <v>135026.75</v>
      </c>
    </row>
    <row r="23" spans="1:56">
      <c r="B23">
        <v>110404</v>
      </c>
      <c r="C23" s="648" t="s">
        <v>615</v>
      </c>
      <c r="D23" s="778">
        <f t="shared" si="11"/>
        <v>264407.14</v>
      </c>
      <c r="E23" s="778"/>
      <c r="F23" s="984">
        <f>SUMIFS('General Reclass'!E:E,'General Reclass'!F:F,A23,'General Reclass'!A:A,L23)</f>
        <v>0</v>
      </c>
      <c r="G23" s="778">
        <f t="shared" si="4"/>
        <v>264407.14</v>
      </c>
      <c r="H23" s="841" t="s">
        <v>95</v>
      </c>
      <c r="I23" s="841" t="s">
        <v>105</v>
      </c>
      <c r="J23" s="841" t="s">
        <v>548</v>
      </c>
      <c r="K23" s="842" t="s">
        <v>576</v>
      </c>
      <c r="L23" s="843" t="s">
        <v>50</v>
      </c>
      <c r="M23" s="843" t="str">
        <f t="shared" si="5"/>
        <v>- Other financial assets | Others - Current</v>
      </c>
      <c r="O23" s="773">
        <v>377935.94</v>
      </c>
      <c r="P23" s="773"/>
      <c r="Q23" s="773">
        <v>0</v>
      </c>
      <c r="R23" s="773">
        <v>377935.94</v>
      </c>
      <c r="S23" s="773"/>
      <c r="T23" s="773">
        <v>60554.22</v>
      </c>
      <c r="U23" s="773"/>
      <c r="V23" s="773">
        <v>0</v>
      </c>
      <c r="W23" s="773">
        <v>60554.22</v>
      </c>
      <c r="Y23" s="826">
        <v>119997.07</v>
      </c>
      <c r="Z23" s="826">
        <v>15645.88</v>
      </c>
      <c r="AA23" s="826">
        <v>164608.71</v>
      </c>
      <c r="AB23" s="826">
        <v>42696.07</v>
      </c>
      <c r="AC23" s="826">
        <v>23233.759999999998</v>
      </c>
      <c r="AD23" s="826">
        <v>0.01</v>
      </c>
      <c r="AE23" s="826">
        <v>1688.74</v>
      </c>
      <c r="AF23" s="826">
        <v>97173.46</v>
      </c>
      <c r="AG23" s="826">
        <v>60554.22</v>
      </c>
      <c r="AH23" s="826">
        <v>10883.96</v>
      </c>
      <c r="AI23" s="826">
        <v>91615.17</v>
      </c>
      <c r="AJ23" s="826">
        <v>242247.23</v>
      </c>
      <c r="AK23" s="826">
        <v>377935.94</v>
      </c>
      <c r="AL23" s="826">
        <v>173799.16</v>
      </c>
      <c r="AM23" s="826">
        <v>759825.78</v>
      </c>
      <c r="AN23" s="826">
        <v>422949.28</v>
      </c>
      <c r="AO23" s="826">
        <v>264407.14</v>
      </c>
      <c r="AQ23" s="827">
        <f t="shared" si="22"/>
        <v>42696.07</v>
      </c>
      <c r="AR23" s="827">
        <f t="shared" si="21"/>
        <v>23233.759999999998</v>
      </c>
      <c r="AS23" s="827">
        <f t="shared" si="8"/>
        <v>0.01</v>
      </c>
      <c r="AT23" s="827">
        <f t="shared" si="9"/>
        <v>1688.74</v>
      </c>
      <c r="AU23" s="827">
        <f t="shared" si="12"/>
        <v>97173.46</v>
      </c>
      <c r="AV23" s="827">
        <f t="shared" si="13"/>
        <v>60554.22</v>
      </c>
      <c r="AW23" s="827">
        <f t="shared" si="14"/>
        <v>10883.96</v>
      </c>
      <c r="AX23" s="827">
        <f t="shared" si="15"/>
        <v>91615.17</v>
      </c>
      <c r="AY23" s="827">
        <f t="shared" si="16"/>
        <v>242247.23</v>
      </c>
      <c r="AZ23" s="827">
        <f t="shared" si="17"/>
        <v>377935.94</v>
      </c>
      <c r="BA23" s="827">
        <f t="shared" si="18"/>
        <v>173799.16</v>
      </c>
      <c r="BB23" s="827">
        <f t="shared" si="19"/>
        <v>759825.78</v>
      </c>
      <c r="BC23" s="827">
        <f t="shared" si="20"/>
        <v>422949.28</v>
      </c>
      <c r="BD23" s="827">
        <f t="shared" si="20"/>
        <v>264407.14</v>
      </c>
    </row>
    <row r="24" spans="1:56">
      <c r="B24">
        <v>120101</v>
      </c>
      <c r="C24" s="648" t="s">
        <v>616</v>
      </c>
      <c r="D24" s="778">
        <f t="shared" si="11"/>
        <v>0</v>
      </c>
      <c r="E24" s="778"/>
      <c r="F24" s="984">
        <f>SUMIFS('General Reclass'!E:E,'General Reclass'!F:F,A24,'General Reclass'!A:A,L24)</f>
        <v>0</v>
      </c>
      <c r="G24" s="778">
        <f t="shared" si="4"/>
        <v>0</v>
      </c>
      <c r="H24" s="841" t="s">
        <v>95</v>
      </c>
      <c r="I24" s="841" t="s">
        <v>105</v>
      </c>
      <c r="J24" s="841" t="s">
        <v>548</v>
      </c>
      <c r="K24" s="842" t="s">
        <v>576</v>
      </c>
      <c r="L24" s="843" t="s">
        <v>50</v>
      </c>
      <c r="M24" s="843" t="str">
        <f t="shared" si="5"/>
        <v>- Other financial assets | Others - Current</v>
      </c>
      <c r="O24" s="773">
        <v>0</v>
      </c>
      <c r="P24" s="773"/>
      <c r="Q24" s="773">
        <v>0</v>
      </c>
      <c r="R24" s="773">
        <v>0</v>
      </c>
      <c r="S24" s="773"/>
      <c r="T24" s="773">
        <v>0</v>
      </c>
      <c r="U24" s="773"/>
      <c r="V24" s="773">
        <v>0</v>
      </c>
      <c r="W24" s="773">
        <v>0</v>
      </c>
      <c r="Y24" s="826">
        <v>0</v>
      </c>
      <c r="Z24" s="826">
        <v>0</v>
      </c>
      <c r="AA24" s="826">
        <v>0</v>
      </c>
      <c r="AB24" s="826">
        <v>0</v>
      </c>
      <c r="AC24" s="826">
        <v>0</v>
      </c>
      <c r="AD24" s="826">
        <v>0</v>
      </c>
      <c r="AE24" s="826">
        <v>0</v>
      </c>
      <c r="AF24" s="826">
        <v>0</v>
      </c>
      <c r="AG24" s="826">
        <v>0</v>
      </c>
      <c r="AH24" s="826">
        <v>0</v>
      </c>
      <c r="AI24" s="826">
        <v>0</v>
      </c>
      <c r="AJ24" s="826">
        <v>0</v>
      </c>
      <c r="AK24" s="826">
        <v>0</v>
      </c>
      <c r="AL24" s="826">
        <v>0</v>
      </c>
      <c r="AM24" s="826">
        <v>0</v>
      </c>
      <c r="AN24" s="826">
        <v>0</v>
      </c>
      <c r="AO24" s="826">
        <v>0</v>
      </c>
      <c r="AQ24" s="827">
        <f t="shared" si="22"/>
        <v>0</v>
      </c>
      <c r="AR24" s="827">
        <f t="shared" si="21"/>
        <v>0</v>
      </c>
      <c r="AS24" s="827">
        <f t="shared" si="8"/>
        <v>0</v>
      </c>
      <c r="AT24" s="827">
        <f t="shared" si="9"/>
        <v>0</v>
      </c>
      <c r="AU24" s="827">
        <f t="shared" si="12"/>
        <v>0</v>
      </c>
      <c r="AV24" s="827">
        <f t="shared" si="13"/>
        <v>0</v>
      </c>
      <c r="AW24" s="827">
        <f t="shared" si="14"/>
        <v>0</v>
      </c>
      <c r="AX24" s="827">
        <f t="shared" si="15"/>
        <v>0</v>
      </c>
      <c r="AY24" s="827">
        <f t="shared" si="16"/>
        <v>0</v>
      </c>
      <c r="AZ24" s="827">
        <f t="shared" si="17"/>
        <v>0</v>
      </c>
      <c r="BA24" s="827">
        <f t="shared" si="18"/>
        <v>0</v>
      </c>
      <c r="BB24" s="827">
        <f t="shared" si="19"/>
        <v>0</v>
      </c>
      <c r="BC24" s="827">
        <f t="shared" si="20"/>
        <v>0</v>
      </c>
      <c r="BD24" s="827">
        <f t="shared" si="20"/>
        <v>0</v>
      </c>
    </row>
    <row r="25" spans="1:56">
      <c r="B25">
        <v>120102</v>
      </c>
      <c r="C25" s="648" t="s">
        <v>617</v>
      </c>
      <c r="D25" s="778">
        <f t="shared" si="11"/>
        <v>4027297.32</v>
      </c>
      <c r="E25" s="778"/>
      <c r="F25" s="984">
        <f>SUMIFS('General Reclass'!E:E,'General Reclass'!F:F,A25,'General Reclass'!A:A,L25)</f>
        <v>0</v>
      </c>
      <c r="G25" s="778">
        <f t="shared" si="4"/>
        <v>4027297.32</v>
      </c>
      <c r="H25" s="841" t="s">
        <v>95</v>
      </c>
      <c r="I25" s="841" t="s">
        <v>105</v>
      </c>
      <c r="J25" s="841" t="s">
        <v>618</v>
      </c>
      <c r="K25" s="842" t="s">
        <v>576</v>
      </c>
      <c r="L25" s="843" t="s">
        <v>52</v>
      </c>
      <c r="M25" s="843" t="str">
        <f t="shared" si="5"/>
        <v>- Other financial assets | Accrued Revenue</v>
      </c>
      <c r="O25" s="773">
        <v>2530786.5099999998</v>
      </c>
      <c r="P25" s="773"/>
      <c r="Q25" s="773">
        <v>0</v>
      </c>
      <c r="R25" s="773">
        <v>2530786.5099999998</v>
      </c>
      <c r="S25" s="773"/>
      <c r="T25" s="773">
        <v>501524.87</v>
      </c>
      <c r="U25" s="773"/>
      <c r="V25" s="773">
        <v>0</v>
      </c>
      <c r="W25" s="773">
        <v>501524.87</v>
      </c>
      <c r="Y25" s="826">
        <v>499656.34</v>
      </c>
      <c r="Z25" s="826">
        <v>958556.95</v>
      </c>
      <c r="AA25" s="826">
        <v>995854.88</v>
      </c>
      <c r="AB25" s="826">
        <v>1425635.23</v>
      </c>
      <c r="AC25" s="826">
        <v>1603030.55</v>
      </c>
      <c r="AD25" s="826">
        <v>338782.48</v>
      </c>
      <c r="AE25" s="826">
        <v>236716.38</v>
      </c>
      <c r="AF25" s="826">
        <v>622878.75</v>
      </c>
      <c r="AG25" s="826">
        <v>501524.87</v>
      </c>
      <c r="AH25" s="826">
        <v>675253.88</v>
      </c>
      <c r="AI25" s="826">
        <v>320597.98</v>
      </c>
      <c r="AJ25" s="826">
        <v>3336059.81</v>
      </c>
      <c r="AK25" s="826">
        <v>2530786.5099999998</v>
      </c>
      <c r="AL25" s="826">
        <v>1296094.1100000001</v>
      </c>
      <c r="AM25" s="826">
        <v>747458.93</v>
      </c>
      <c r="AN25" s="826">
        <v>5008655.5999999996</v>
      </c>
      <c r="AO25" s="826">
        <v>4027297.32</v>
      </c>
      <c r="AQ25" s="827">
        <f t="shared" si="22"/>
        <v>1425635.23</v>
      </c>
      <c r="AR25" s="827">
        <f t="shared" si="21"/>
        <v>1603030.55</v>
      </c>
      <c r="AS25" s="827">
        <f t="shared" si="8"/>
        <v>338782.48</v>
      </c>
      <c r="AT25" s="827">
        <f t="shared" si="9"/>
        <v>236716.38</v>
      </c>
      <c r="AU25" s="827">
        <f t="shared" si="12"/>
        <v>622878.75</v>
      </c>
      <c r="AV25" s="827">
        <f t="shared" si="13"/>
        <v>501524.87</v>
      </c>
      <c r="AW25" s="827">
        <f t="shared" si="14"/>
        <v>675253.88</v>
      </c>
      <c r="AX25" s="827">
        <f t="shared" si="15"/>
        <v>320597.98</v>
      </c>
      <c r="AY25" s="827">
        <f t="shared" si="16"/>
        <v>3336059.81</v>
      </c>
      <c r="AZ25" s="827">
        <f t="shared" si="17"/>
        <v>2530786.5099999998</v>
      </c>
      <c r="BA25" s="827">
        <f t="shared" si="18"/>
        <v>1296094.1100000001</v>
      </c>
      <c r="BB25" s="827">
        <f t="shared" si="19"/>
        <v>747458.93</v>
      </c>
      <c r="BC25" s="827">
        <f t="shared" si="20"/>
        <v>5008655.5999999996</v>
      </c>
      <c r="BD25" s="827">
        <f t="shared" si="20"/>
        <v>4027297.32</v>
      </c>
    </row>
    <row r="26" spans="1:56" s="817" customFormat="1">
      <c r="A26" s="817" t="s">
        <v>29</v>
      </c>
      <c r="B26" s="817">
        <v>120201</v>
      </c>
      <c r="C26" s="1090" t="s">
        <v>553</v>
      </c>
      <c r="D26" s="788">
        <f t="shared" si="11"/>
        <v>5286501.0600000024</v>
      </c>
      <c r="E26" s="788"/>
      <c r="F26" s="1137">
        <f>SUMIFS('General Reclass'!E:E,'General Reclass'!F:F,A26,'General Reclass'!A:A,L26)</f>
        <v>8085804.2578022089</v>
      </c>
      <c r="G26" s="788">
        <f t="shared" si="4"/>
        <v>13372305.317802211</v>
      </c>
      <c r="H26" s="1138" t="s">
        <v>95</v>
      </c>
      <c r="I26" s="1138" t="s">
        <v>115</v>
      </c>
      <c r="J26" s="1138" t="s">
        <v>115</v>
      </c>
      <c r="K26" s="1139" t="s">
        <v>576</v>
      </c>
      <c r="L26" s="1140" t="s">
        <v>40</v>
      </c>
      <c r="M26" s="1140" t="str">
        <f t="shared" si="5"/>
        <v>- Trade receivables | - Trade receivables</v>
      </c>
      <c r="O26" s="777">
        <v>12346118.950000003</v>
      </c>
      <c r="P26" s="777"/>
      <c r="Q26" s="777">
        <v>5045672.8618677547</v>
      </c>
      <c r="R26" s="777">
        <v>17391791.811867759</v>
      </c>
      <c r="S26" s="777"/>
      <c r="T26" s="777">
        <v>6925790.2500000019</v>
      </c>
      <c r="U26" s="777"/>
      <c r="V26" s="777">
        <v>6282780.9605532493</v>
      </c>
      <c r="W26" s="777">
        <v>13208571.210553251</v>
      </c>
      <c r="Y26" s="1091">
        <v>19310880.889999997</v>
      </c>
      <c r="Z26" s="1091">
        <v>12704385.880000001</v>
      </c>
      <c r="AA26" s="1091">
        <v>11164910.030000001</v>
      </c>
      <c r="AB26" s="1091">
        <v>33793381.920000002</v>
      </c>
      <c r="AC26" s="1091">
        <v>26818564.569999997</v>
      </c>
      <c r="AD26" s="1091">
        <v>18703636.899999999</v>
      </c>
      <c r="AE26" s="1091">
        <v>7532957.9200000018</v>
      </c>
      <c r="AF26" s="1091">
        <v>2384464.1999999993</v>
      </c>
      <c r="AG26" s="1091">
        <v>6925790.2500000019</v>
      </c>
      <c r="AH26" s="1091">
        <v>6304135.4099999983</v>
      </c>
      <c r="AI26" s="1091">
        <v>2633048.9700000007</v>
      </c>
      <c r="AJ26" s="1091">
        <v>3082172.4899999984</v>
      </c>
      <c r="AK26" s="1091">
        <v>12346118.950000003</v>
      </c>
      <c r="AL26" s="1091">
        <v>6889200.3599999994</v>
      </c>
      <c r="AM26" s="1091">
        <v>4906424.4399999976</v>
      </c>
      <c r="AN26" s="1091">
        <v>4981009.0300000012</v>
      </c>
      <c r="AO26" s="1091">
        <v>5286501.0600000024</v>
      </c>
      <c r="AQ26" s="1141">
        <f t="shared" si="22"/>
        <v>33793381.920000002</v>
      </c>
      <c r="AR26" s="1141">
        <f t="shared" si="21"/>
        <v>26818564.569999997</v>
      </c>
      <c r="AS26" s="1141">
        <f t="shared" si="8"/>
        <v>18703636.899999999</v>
      </c>
      <c r="AT26" s="1141">
        <f t="shared" si="9"/>
        <v>7532957.9200000018</v>
      </c>
      <c r="AU26" s="1141">
        <f t="shared" si="12"/>
        <v>2384464.1999999993</v>
      </c>
      <c r="AV26" s="1141">
        <f t="shared" si="13"/>
        <v>6925790.2500000019</v>
      </c>
      <c r="AW26" s="1141">
        <f t="shared" si="14"/>
        <v>6304135.4099999983</v>
      </c>
      <c r="AX26" s="1141">
        <f t="shared" si="15"/>
        <v>2633048.9700000007</v>
      </c>
      <c r="AY26" s="1141">
        <f t="shared" si="16"/>
        <v>3082172.4899999984</v>
      </c>
      <c r="AZ26" s="1141">
        <f t="shared" si="17"/>
        <v>12346118.950000003</v>
      </c>
      <c r="BA26" s="1141">
        <f t="shared" si="18"/>
        <v>6889200.3599999994</v>
      </c>
      <c r="BB26" s="1141">
        <f t="shared" si="19"/>
        <v>4906424.4399999976</v>
      </c>
      <c r="BC26" s="1141">
        <f t="shared" si="20"/>
        <v>4981009.0300000012</v>
      </c>
      <c r="BD26" s="1141">
        <f t="shared" si="20"/>
        <v>5286501.0600000024</v>
      </c>
    </row>
    <row r="27" spans="1:56">
      <c r="B27">
        <v>120205</v>
      </c>
      <c r="C27" s="648" t="s">
        <v>619</v>
      </c>
      <c r="D27" s="778">
        <f t="shared" si="11"/>
        <v>0</v>
      </c>
      <c r="E27" s="778"/>
      <c r="F27" s="984">
        <f>SUMIFS('General Reclass'!E:E,'General Reclass'!F:F,A27,'General Reclass'!A:A,L27)</f>
        <v>0</v>
      </c>
      <c r="G27" s="778">
        <f t="shared" si="4"/>
        <v>0</v>
      </c>
      <c r="H27" s="841" t="s">
        <v>157</v>
      </c>
      <c r="I27" s="841" t="s">
        <v>199</v>
      </c>
      <c r="J27" s="841" t="s">
        <v>567</v>
      </c>
      <c r="K27" s="842" t="s">
        <v>576</v>
      </c>
      <c r="L27" s="843" t="s">
        <v>69</v>
      </c>
      <c r="M27" s="843" t="str">
        <f t="shared" si="5"/>
        <v>Other current liabilities | Advance receipts from Customers for which value is still to be given</v>
      </c>
      <c r="O27" s="773">
        <v>0</v>
      </c>
      <c r="P27" s="773"/>
      <c r="Q27" s="773">
        <v>0</v>
      </c>
      <c r="R27" s="773">
        <v>0</v>
      </c>
      <c r="S27" s="773"/>
      <c r="T27" s="773">
        <v>0</v>
      </c>
      <c r="U27" s="773"/>
      <c r="V27" s="773">
        <v>0</v>
      </c>
      <c r="W27" s="773">
        <v>0</v>
      </c>
      <c r="Y27" s="826">
        <v>-1050</v>
      </c>
      <c r="Z27" s="826">
        <v>-1050</v>
      </c>
      <c r="AA27" s="826">
        <v>-1050</v>
      </c>
      <c r="AB27" s="826">
        <v>0</v>
      </c>
      <c r="AC27" s="826">
        <v>0</v>
      </c>
      <c r="AD27" s="826">
        <v>0</v>
      </c>
      <c r="AE27" s="826">
        <v>0</v>
      </c>
      <c r="AF27" s="826">
        <v>0</v>
      </c>
      <c r="AG27" s="826">
        <v>0</v>
      </c>
      <c r="AH27" s="826">
        <v>0</v>
      </c>
      <c r="AI27" s="826">
        <v>0</v>
      </c>
      <c r="AJ27" s="826">
        <v>0</v>
      </c>
      <c r="AK27" s="826">
        <v>0</v>
      </c>
      <c r="AL27" s="826">
        <v>0</v>
      </c>
      <c r="AM27" s="826">
        <v>0</v>
      </c>
      <c r="AN27" s="826">
        <v>0</v>
      </c>
      <c r="AO27" s="826">
        <v>0</v>
      </c>
      <c r="AQ27" s="827">
        <f t="shared" si="22"/>
        <v>0</v>
      </c>
      <c r="AR27" s="827">
        <f t="shared" si="21"/>
        <v>0</v>
      </c>
      <c r="AS27" s="827">
        <f t="shared" si="8"/>
        <v>0</v>
      </c>
      <c r="AT27" s="827">
        <f t="shared" si="9"/>
        <v>0</v>
      </c>
      <c r="AU27" s="827">
        <f t="shared" si="12"/>
        <v>0</v>
      </c>
      <c r="AV27" s="827">
        <f t="shared" si="13"/>
        <v>0</v>
      </c>
      <c r="AW27" s="827">
        <f t="shared" si="14"/>
        <v>0</v>
      </c>
      <c r="AX27" s="827">
        <f t="shared" si="15"/>
        <v>0</v>
      </c>
      <c r="AY27" s="827">
        <f t="shared" si="16"/>
        <v>0</v>
      </c>
      <c r="AZ27" s="827">
        <f t="shared" si="17"/>
        <v>0</v>
      </c>
      <c r="BA27" s="827">
        <f t="shared" si="18"/>
        <v>0</v>
      </c>
      <c r="BB27" s="827">
        <f t="shared" si="19"/>
        <v>0</v>
      </c>
      <c r="BC27" s="827">
        <f t="shared" si="20"/>
        <v>0</v>
      </c>
      <c r="BD27" s="827">
        <f t="shared" si="20"/>
        <v>0</v>
      </c>
    </row>
    <row r="28" spans="1:56">
      <c r="B28">
        <v>120207</v>
      </c>
      <c r="C28" s="648" t="s">
        <v>620</v>
      </c>
      <c r="D28" s="778">
        <f t="shared" si="11"/>
        <v>0</v>
      </c>
      <c r="E28" s="778"/>
      <c r="F28" s="984">
        <f>SUMIFS('General Reclass'!E:E,'General Reclass'!F:F,A28,'General Reclass'!A:A,L28)</f>
        <v>0</v>
      </c>
      <c r="G28" s="778">
        <f t="shared" si="4"/>
        <v>0</v>
      </c>
      <c r="H28" s="841" t="s">
        <v>157</v>
      </c>
      <c r="I28" s="841" t="s">
        <v>199</v>
      </c>
      <c r="J28" s="841" t="s">
        <v>565</v>
      </c>
      <c r="K28" s="842" t="s">
        <v>576</v>
      </c>
      <c r="L28" s="843" t="s">
        <v>61</v>
      </c>
      <c r="M28" s="843" t="str">
        <f t="shared" si="5"/>
        <v>Other current liabilities | Statutory Dues</v>
      </c>
      <c r="O28" s="773">
        <v>0</v>
      </c>
      <c r="P28" s="773"/>
      <c r="Q28" s="773">
        <v>0</v>
      </c>
      <c r="R28" s="773">
        <v>0</v>
      </c>
      <c r="S28" s="773"/>
      <c r="T28" s="773">
        <v>0</v>
      </c>
      <c r="U28" s="773"/>
      <c r="V28" s="773">
        <v>0</v>
      </c>
      <c r="W28" s="773">
        <v>0</v>
      </c>
      <c r="Y28" s="826">
        <v>0</v>
      </c>
      <c r="Z28" s="826">
        <v>0</v>
      </c>
      <c r="AA28" s="826">
        <v>369888.89</v>
      </c>
      <c r="AB28" s="826">
        <v>0</v>
      </c>
      <c r="AC28" s="826">
        <v>0</v>
      </c>
      <c r="AD28" s="826">
        <v>1139.82</v>
      </c>
      <c r="AE28" s="826">
        <v>0</v>
      </c>
      <c r="AF28" s="826">
        <v>0</v>
      </c>
      <c r="AG28" s="826">
        <v>0</v>
      </c>
      <c r="AH28" s="826">
        <v>0</v>
      </c>
      <c r="AI28" s="826">
        <v>0</v>
      </c>
      <c r="AJ28" s="826">
        <v>0</v>
      </c>
      <c r="AK28" s="826">
        <v>0</v>
      </c>
      <c r="AL28" s="826">
        <v>0</v>
      </c>
      <c r="AM28" s="826">
        <v>0</v>
      </c>
      <c r="AN28" s="826">
        <v>0</v>
      </c>
      <c r="AO28" s="826">
        <v>0</v>
      </c>
      <c r="AQ28" s="827">
        <f t="shared" si="22"/>
        <v>0</v>
      </c>
      <c r="AR28" s="827">
        <f t="shared" si="21"/>
        <v>0</v>
      </c>
      <c r="AS28" s="827">
        <f t="shared" si="8"/>
        <v>1139.82</v>
      </c>
      <c r="AT28" s="827">
        <f t="shared" si="9"/>
        <v>0</v>
      </c>
      <c r="AU28" s="827">
        <f t="shared" si="12"/>
        <v>0</v>
      </c>
      <c r="AV28" s="827">
        <f t="shared" si="13"/>
        <v>0</v>
      </c>
      <c r="AW28" s="827">
        <f t="shared" si="14"/>
        <v>0</v>
      </c>
      <c r="AX28" s="827">
        <f t="shared" si="15"/>
        <v>0</v>
      </c>
      <c r="AY28" s="827">
        <f t="shared" si="16"/>
        <v>0</v>
      </c>
      <c r="AZ28" s="827">
        <f t="shared" si="17"/>
        <v>0</v>
      </c>
      <c r="BA28" s="827">
        <f t="shared" si="18"/>
        <v>0</v>
      </c>
      <c r="BB28" s="827">
        <f t="shared" si="19"/>
        <v>0</v>
      </c>
      <c r="BC28" s="827">
        <f t="shared" si="20"/>
        <v>0</v>
      </c>
      <c r="BD28" s="827">
        <f t="shared" si="20"/>
        <v>0</v>
      </c>
    </row>
    <row r="29" spans="1:56">
      <c r="A29" t="s">
        <v>29</v>
      </c>
      <c r="B29">
        <v>120208</v>
      </c>
      <c r="C29" s="648" t="s">
        <v>621</v>
      </c>
      <c r="D29" s="778">
        <f t="shared" si="11"/>
        <v>1655458.13</v>
      </c>
      <c r="E29" s="778"/>
      <c r="F29" s="984">
        <f>SUMIFS('General Reclass'!E:E,'General Reclass'!F:F,A29,'General Reclass'!A:A,L29)</f>
        <v>-1054771.2999999998</v>
      </c>
      <c r="G29" s="778">
        <f t="shared" si="4"/>
        <v>600686.83000000007</v>
      </c>
      <c r="H29" s="841" t="s">
        <v>157</v>
      </c>
      <c r="I29" s="841" t="s">
        <v>199</v>
      </c>
      <c r="J29" s="841" t="s">
        <v>565</v>
      </c>
      <c r="K29" s="842" t="s">
        <v>576</v>
      </c>
      <c r="L29" s="843" t="s">
        <v>61</v>
      </c>
      <c r="M29" s="843" t="str">
        <f t="shared" si="5"/>
        <v>Other current liabilities | Statutory Dues</v>
      </c>
      <c r="O29" s="773">
        <v>1426348.71</v>
      </c>
      <c r="P29" s="773"/>
      <c r="Q29" s="773">
        <v>-728999.52999999991</v>
      </c>
      <c r="R29" s="773">
        <v>697349.18</v>
      </c>
      <c r="S29" s="773"/>
      <c r="T29" s="773">
        <v>892661.9</v>
      </c>
      <c r="U29" s="773"/>
      <c r="V29" s="773">
        <v>-683653.92</v>
      </c>
      <c r="W29" s="773">
        <v>209007.97999999998</v>
      </c>
      <c r="Y29" s="826">
        <v>1429410.42</v>
      </c>
      <c r="Z29" s="826">
        <v>1206801.96</v>
      </c>
      <c r="AA29" s="826">
        <v>797528.07</v>
      </c>
      <c r="AB29" s="826">
        <v>1885320.89</v>
      </c>
      <c r="AC29" s="826">
        <v>1246745.06</v>
      </c>
      <c r="AD29" s="826">
        <v>217952.01</v>
      </c>
      <c r="AE29" s="826">
        <v>203377.85</v>
      </c>
      <c r="AF29" s="826">
        <v>491629.22</v>
      </c>
      <c r="AG29" s="826">
        <v>892661.9</v>
      </c>
      <c r="AH29" s="826">
        <v>436133.27</v>
      </c>
      <c r="AI29" s="826">
        <v>423720.83</v>
      </c>
      <c r="AJ29" s="826">
        <v>1473210.74</v>
      </c>
      <c r="AK29" s="826">
        <v>1426348.71</v>
      </c>
      <c r="AL29" s="826">
        <v>737471.68</v>
      </c>
      <c r="AM29" s="826">
        <v>739069.37</v>
      </c>
      <c r="AN29" s="826">
        <v>1869287.53</v>
      </c>
      <c r="AO29" s="826">
        <v>1655458.13</v>
      </c>
      <c r="AQ29" s="827">
        <f t="shared" si="22"/>
        <v>1885320.89</v>
      </c>
      <c r="AR29" s="827">
        <f t="shared" si="21"/>
        <v>1246745.06</v>
      </c>
      <c r="AS29" s="827">
        <f t="shared" si="8"/>
        <v>217952.01</v>
      </c>
      <c r="AT29" s="827">
        <f t="shared" si="9"/>
        <v>203377.85</v>
      </c>
      <c r="AU29" s="827">
        <f t="shared" si="12"/>
        <v>491629.22</v>
      </c>
      <c r="AV29" s="827">
        <f t="shared" si="13"/>
        <v>892661.9</v>
      </c>
      <c r="AW29" s="827">
        <f t="shared" si="14"/>
        <v>436133.27</v>
      </c>
      <c r="AX29" s="827">
        <f t="shared" si="15"/>
        <v>423720.83</v>
      </c>
      <c r="AY29" s="827">
        <f t="shared" si="16"/>
        <v>1473210.74</v>
      </c>
      <c r="AZ29" s="827">
        <f t="shared" si="17"/>
        <v>1426348.71</v>
      </c>
      <c r="BA29" s="827">
        <f t="shared" si="18"/>
        <v>737471.68</v>
      </c>
      <c r="BB29" s="827">
        <f t="shared" si="19"/>
        <v>739069.37</v>
      </c>
      <c r="BC29" s="827">
        <f t="shared" si="20"/>
        <v>1869287.53</v>
      </c>
      <c r="BD29" s="827">
        <f t="shared" si="20"/>
        <v>1655458.13</v>
      </c>
    </row>
    <row r="30" spans="1:56">
      <c r="B30">
        <v>120301</v>
      </c>
      <c r="C30" s="648" t="s">
        <v>622</v>
      </c>
      <c r="D30" s="778">
        <f t="shared" si="11"/>
        <v>-3408791.01</v>
      </c>
      <c r="E30" s="778"/>
      <c r="F30" s="984">
        <f>SUMIFS('General Reclass'!E:E,'General Reclass'!F:F,A30,'General Reclass'!A:A,L30)</f>
        <v>0</v>
      </c>
      <c r="G30" s="778">
        <f t="shared" si="4"/>
        <v>-3408791.01</v>
      </c>
      <c r="H30" s="841" t="s">
        <v>95</v>
      </c>
      <c r="I30" s="841" t="s">
        <v>115</v>
      </c>
      <c r="J30" s="841" t="s">
        <v>623</v>
      </c>
      <c r="K30" s="842" t="s">
        <v>576</v>
      </c>
      <c r="L30" s="843" t="s">
        <v>46</v>
      </c>
      <c r="M30" s="843" t="str">
        <f t="shared" si="5"/>
        <v>- Trade receivables |  Allowance for doubtful debts</v>
      </c>
      <c r="O30" s="773">
        <v>-3158791.01</v>
      </c>
      <c r="P30" s="773"/>
      <c r="Q30" s="773">
        <v>0</v>
      </c>
      <c r="R30" s="773">
        <v>-3158791.01</v>
      </c>
      <c r="S30" s="773"/>
      <c r="T30" s="773">
        <v>-3058791.01</v>
      </c>
      <c r="U30" s="773"/>
      <c r="V30" s="773">
        <v>0</v>
      </c>
      <c r="W30" s="773">
        <v>-3058791.01</v>
      </c>
      <c r="Y30" s="826">
        <v>-2265373.36</v>
      </c>
      <c r="Z30" s="826">
        <v>-2265373.36</v>
      </c>
      <c r="AA30" s="826">
        <v>-2386604.75</v>
      </c>
      <c r="AB30" s="826">
        <v>-2636604.75</v>
      </c>
      <c r="AC30" s="826">
        <v>-2886604.55</v>
      </c>
      <c r="AD30" s="826">
        <v>-2908942.53</v>
      </c>
      <c r="AE30" s="826">
        <v>-2958942.53</v>
      </c>
      <c r="AF30" s="826">
        <v>-3058791.01</v>
      </c>
      <c r="AG30" s="826">
        <v>-3058791.01</v>
      </c>
      <c r="AH30" s="826">
        <v>-3058791.01</v>
      </c>
      <c r="AI30" s="826">
        <v>-3158791.01</v>
      </c>
      <c r="AJ30" s="826">
        <v>-3158791.01</v>
      </c>
      <c r="AK30" s="826">
        <v>-3158791.01</v>
      </c>
      <c r="AL30" s="826">
        <v>-3158791.01</v>
      </c>
      <c r="AM30" s="826">
        <v>-3258791.01</v>
      </c>
      <c r="AN30" s="826">
        <v>-3408791.01</v>
      </c>
      <c r="AO30" s="826">
        <v>-3408791.01</v>
      </c>
      <c r="AQ30" s="827">
        <f t="shared" si="22"/>
        <v>-2636604.75</v>
      </c>
      <c r="AR30" s="827">
        <f t="shared" si="21"/>
        <v>-2886604.55</v>
      </c>
      <c r="AS30" s="827">
        <f t="shared" si="8"/>
        <v>-2908942.53</v>
      </c>
      <c r="AT30" s="827">
        <f t="shared" si="9"/>
        <v>-2958942.53</v>
      </c>
      <c r="AU30" s="827">
        <f t="shared" si="12"/>
        <v>-3058791.01</v>
      </c>
      <c r="AV30" s="827">
        <f t="shared" si="13"/>
        <v>-3058791.01</v>
      </c>
      <c r="AW30" s="827">
        <f t="shared" si="14"/>
        <v>-3058791.01</v>
      </c>
      <c r="AX30" s="827">
        <f t="shared" si="15"/>
        <v>-3158791.01</v>
      </c>
      <c r="AY30" s="827">
        <f t="shared" si="16"/>
        <v>-3158791.01</v>
      </c>
      <c r="AZ30" s="827">
        <f t="shared" si="17"/>
        <v>-3158791.01</v>
      </c>
      <c r="BA30" s="827">
        <f t="shared" si="18"/>
        <v>-3158791.01</v>
      </c>
      <c r="BB30" s="827">
        <f t="shared" si="19"/>
        <v>-3258791.01</v>
      </c>
      <c r="BC30" s="827">
        <f t="shared" si="20"/>
        <v>-3408791.01</v>
      </c>
      <c r="BD30" s="827">
        <f t="shared" si="20"/>
        <v>-3408791.01</v>
      </c>
    </row>
    <row r="31" spans="1:56">
      <c r="B31">
        <v>122101</v>
      </c>
      <c r="C31" s="648" t="s">
        <v>624</v>
      </c>
      <c r="D31" s="778">
        <f t="shared" si="11"/>
        <v>0</v>
      </c>
      <c r="E31" s="778"/>
      <c r="F31" s="984">
        <f>SUMIFS('General Reclass'!E:E,'General Reclass'!F:F,A31,'General Reclass'!A:A,L31)</f>
        <v>0</v>
      </c>
      <c r="G31" s="778">
        <f t="shared" si="4"/>
        <v>0</v>
      </c>
      <c r="H31" s="841" t="s">
        <v>95</v>
      </c>
      <c r="I31" s="841" t="s">
        <v>105</v>
      </c>
      <c r="J31" s="841" t="s">
        <v>618</v>
      </c>
      <c r="K31" s="842" t="s">
        <v>576</v>
      </c>
      <c r="L31" s="843" t="s">
        <v>54</v>
      </c>
      <c r="M31" s="843" t="str">
        <f t="shared" si="5"/>
        <v>- Other financial assets | Accrued Revenue</v>
      </c>
      <c r="O31" s="773">
        <v>0</v>
      </c>
      <c r="P31" s="773"/>
      <c r="Q31" s="773">
        <v>0</v>
      </c>
      <c r="R31" s="773">
        <v>0</v>
      </c>
      <c r="S31" s="773"/>
      <c r="T31" s="773">
        <v>0</v>
      </c>
      <c r="U31" s="773"/>
      <c r="V31" s="773">
        <v>0</v>
      </c>
      <c r="W31" s="773">
        <v>0</v>
      </c>
      <c r="Y31" s="826">
        <v>0</v>
      </c>
      <c r="Z31" s="826">
        <v>0</v>
      </c>
      <c r="AA31" s="826">
        <v>0</v>
      </c>
      <c r="AB31" s="826">
        <v>0</v>
      </c>
      <c r="AC31" s="826">
        <v>0</v>
      </c>
      <c r="AD31" s="826">
        <v>0</v>
      </c>
      <c r="AE31" s="826">
        <v>0</v>
      </c>
      <c r="AF31" s="826">
        <v>0</v>
      </c>
      <c r="AG31" s="826">
        <v>0</v>
      </c>
      <c r="AH31" s="826">
        <v>0</v>
      </c>
      <c r="AI31" s="826">
        <v>0</v>
      </c>
      <c r="AJ31" s="826">
        <v>0</v>
      </c>
      <c r="AK31" s="826">
        <v>0</v>
      </c>
      <c r="AL31" s="826">
        <v>0</v>
      </c>
      <c r="AM31" s="826">
        <v>0</v>
      </c>
      <c r="AN31" s="826">
        <v>0</v>
      </c>
      <c r="AO31" s="826">
        <v>0</v>
      </c>
      <c r="AQ31" s="827">
        <f t="shared" si="22"/>
        <v>0</v>
      </c>
      <c r="AR31" s="827">
        <f t="shared" si="21"/>
        <v>0</v>
      </c>
      <c r="AS31" s="827">
        <f t="shared" si="8"/>
        <v>0</v>
      </c>
      <c r="AT31" s="827">
        <f t="shared" si="9"/>
        <v>0</v>
      </c>
      <c r="AU31" s="827">
        <f t="shared" si="12"/>
        <v>0</v>
      </c>
      <c r="AV31" s="827">
        <f t="shared" si="13"/>
        <v>0</v>
      </c>
      <c r="AW31" s="827">
        <f t="shared" si="14"/>
        <v>0</v>
      </c>
      <c r="AX31" s="827">
        <f t="shared" si="15"/>
        <v>0</v>
      </c>
      <c r="AY31" s="827">
        <f t="shared" si="16"/>
        <v>0</v>
      </c>
      <c r="AZ31" s="827">
        <f t="shared" si="17"/>
        <v>0</v>
      </c>
      <c r="BA31" s="827">
        <f t="shared" si="18"/>
        <v>0</v>
      </c>
      <c r="BB31" s="827">
        <f t="shared" si="19"/>
        <v>0</v>
      </c>
      <c r="BC31" s="827">
        <f t="shared" si="20"/>
        <v>0</v>
      </c>
      <c r="BD31" s="827">
        <f t="shared" si="20"/>
        <v>0</v>
      </c>
    </row>
    <row r="32" spans="1:56">
      <c r="B32">
        <v>122102</v>
      </c>
      <c r="C32" s="648" t="s">
        <v>323</v>
      </c>
      <c r="D32" s="778">
        <f t="shared" si="11"/>
        <v>0</v>
      </c>
      <c r="E32" s="778"/>
      <c r="F32" s="984">
        <f>SUMIFS('General Reclass'!E:E,'General Reclass'!F:F,A32,'General Reclass'!A:A,L32)</f>
        <v>0</v>
      </c>
      <c r="G32" s="778">
        <f t="shared" si="4"/>
        <v>0</v>
      </c>
      <c r="H32" s="841" t="s">
        <v>95</v>
      </c>
      <c r="I32" s="841" t="s">
        <v>105</v>
      </c>
      <c r="J32" s="841" t="s">
        <v>618</v>
      </c>
      <c r="K32" s="842" t="s">
        <v>576</v>
      </c>
      <c r="L32" s="843" t="s">
        <v>52</v>
      </c>
      <c r="M32" s="843" t="str">
        <f t="shared" si="5"/>
        <v>- Other financial assets | Accrued Revenue</v>
      </c>
      <c r="O32" s="773">
        <v>0</v>
      </c>
      <c r="P32" s="773"/>
      <c r="Q32" s="773">
        <v>0</v>
      </c>
      <c r="R32" s="773">
        <v>0</v>
      </c>
      <c r="S32" s="773"/>
      <c r="T32" s="773">
        <v>0</v>
      </c>
      <c r="U32" s="773"/>
      <c r="V32" s="773">
        <v>0</v>
      </c>
      <c r="W32" s="773">
        <v>0</v>
      </c>
      <c r="Y32" s="826">
        <v>1934117.84</v>
      </c>
      <c r="Z32" s="826">
        <v>0</v>
      </c>
      <c r="AA32" s="826">
        <v>0</v>
      </c>
      <c r="AB32" s="826">
        <v>0</v>
      </c>
      <c r="AC32" s="826">
        <v>0</v>
      </c>
      <c r="AD32" s="826">
        <v>0</v>
      </c>
      <c r="AE32" s="826">
        <v>0</v>
      </c>
      <c r="AF32" s="826">
        <v>0</v>
      </c>
      <c r="AG32" s="826">
        <v>0</v>
      </c>
      <c r="AH32" s="826">
        <v>0</v>
      </c>
      <c r="AI32" s="826">
        <v>0</v>
      </c>
      <c r="AJ32" s="826">
        <v>0</v>
      </c>
      <c r="AK32" s="826">
        <v>0</v>
      </c>
      <c r="AL32" s="826">
        <v>0</v>
      </c>
      <c r="AM32" s="826">
        <v>0</v>
      </c>
      <c r="AN32" s="826">
        <v>0</v>
      </c>
      <c r="AO32" s="826">
        <v>0</v>
      </c>
      <c r="AQ32" s="827">
        <f t="shared" si="22"/>
        <v>0</v>
      </c>
      <c r="AR32" s="827">
        <f t="shared" si="21"/>
        <v>0</v>
      </c>
      <c r="AS32" s="827">
        <f t="shared" si="8"/>
        <v>0</v>
      </c>
      <c r="AT32" s="827">
        <f t="shared" si="9"/>
        <v>0</v>
      </c>
      <c r="AU32" s="827">
        <f t="shared" si="12"/>
        <v>0</v>
      </c>
      <c r="AV32" s="827">
        <f t="shared" si="13"/>
        <v>0</v>
      </c>
      <c r="AW32" s="827">
        <f t="shared" si="14"/>
        <v>0</v>
      </c>
      <c r="AX32" s="827">
        <f t="shared" si="15"/>
        <v>0</v>
      </c>
      <c r="AY32" s="827">
        <f t="shared" si="16"/>
        <v>0</v>
      </c>
      <c r="AZ32" s="827">
        <f t="shared" si="17"/>
        <v>0</v>
      </c>
      <c r="BA32" s="827">
        <f t="shared" si="18"/>
        <v>0</v>
      </c>
      <c r="BB32" s="827">
        <f t="shared" si="19"/>
        <v>0</v>
      </c>
      <c r="BC32" s="827">
        <f t="shared" si="20"/>
        <v>0</v>
      </c>
      <c r="BD32" s="827">
        <f t="shared" si="20"/>
        <v>0</v>
      </c>
    </row>
    <row r="33" spans="1:56">
      <c r="B33">
        <v>124000</v>
      </c>
      <c r="C33" s="648" t="s">
        <v>625</v>
      </c>
      <c r="D33" s="778">
        <f t="shared" si="11"/>
        <v>95909.06</v>
      </c>
      <c r="E33" s="778"/>
      <c r="F33" s="984">
        <f>SUMIFS('General Reclass'!E:E,'General Reclass'!F:F,A33,'General Reclass'!A:A,L33)</f>
        <v>0</v>
      </c>
      <c r="G33" s="778">
        <f t="shared" si="4"/>
        <v>95909.06</v>
      </c>
      <c r="H33" s="841" t="s">
        <v>95</v>
      </c>
      <c r="I33" s="841" t="s">
        <v>129</v>
      </c>
      <c r="J33" s="845" t="s">
        <v>626</v>
      </c>
      <c r="K33" s="842" t="s">
        <v>576</v>
      </c>
      <c r="L33" s="843" t="s">
        <v>50</v>
      </c>
      <c r="M33" s="843" t="str">
        <f t="shared" si="5"/>
        <v>Other current assets | Advances to employees</v>
      </c>
      <c r="O33" s="773">
        <v>79418.63</v>
      </c>
      <c r="P33" s="773"/>
      <c r="Q33" s="773">
        <v>0</v>
      </c>
      <c r="R33" s="773">
        <v>79418.63</v>
      </c>
      <c r="S33" s="773"/>
      <c r="T33" s="773">
        <v>92098.240000000005</v>
      </c>
      <c r="U33" s="773"/>
      <c r="V33" s="773">
        <v>0</v>
      </c>
      <c r="W33" s="773">
        <v>92098.240000000005</v>
      </c>
      <c r="Y33" s="826">
        <v>45410.8</v>
      </c>
      <c r="Z33" s="826">
        <v>42809.89</v>
      </c>
      <c r="AA33" s="826">
        <v>43220.99</v>
      </c>
      <c r="AB33" s="826">
        <v>91833.63</v>
      </c>
      <c r="AC33" s="826">
        <v>17286.25</v>
      </c>
      <c r="AD33" s="826">
        <v>86325.77</v>
      </c>
      <c r="AE33" s="826">
        <v>126247.75</v>
      </c>
      <c r="AF33" s="826">
        <v>136494.47</v>
      </c>
      <c r="AG33" s="826">
        <v>92098.240000000005</v>
      </c>
      <c r="AH33" s="826">
        <v>140881.84</v>
      </c>
      <c r="AI33" s="826">
        <v>136279.12</v>
      </c>
      <c r="AJ33" s="826">
        <v>111196.05</v>
      </c>
      <c r="AK33" s="826">
        <v>79418.63</v>
      </c>
      <c r="AL33" s="826">
        <v>67931.56</v>
      </c>
      <c r="AM33" s="826">
        <v>107569.9</v>
      </c>
      <c r="AN33" s="826">
        <v>55485.56</v>
      </c>
      <c r="AO33" s="826">
        <v>95909.06</v>
      </c>
      <c r="AQ33" s="827">
        <f t="shared" si="22"/>
        <v>91833.63</v>
      </c>
      <c r="AR33" s="827">
        <f t="shared" si="21"/>
        <v>17286.25</v>
      </c>
      <c r="AS33" s="827">
        <f t="shared" si="8"/>
        <v>86325.77</v>
      </c>
      <c r="AT33" s="827">
        <f t="shared" si="9"/>
        <v>126247.75</v>
      </c>
      <c r="AU33" s="827">
        <f t="shared" si="12"/>
        <v>136494.47</v>
      </c>
      <c r="AV33" s="827">
        <f t="shared" si="13"/>
        <v>92098.240000000005</v>
      </c>
      <c r="AW33" s="827">
        <f t="shared" si="14"/>
        <v>140881.84</v>
      </c>
      <c r="AX33" s="827">
        <f t="shared" si="15"/>
        <v>136279.12</v>
      </c>
      <c r="AY33" s="827">
        <f t="shared" si="16"/>
        <v>111196.05</v>
      </c>
      <c r="AZ33" s="827">
        <f t="shared" si="17"/>
        <v>79418.63</v>
      </c>
      <c r="BA33" s="827">
        <f t="shared" si="18"/>
        <v>67931.56</v>
      </c>
      <c r="BB33" s="827">
        <f t="shared" si="19"/>
        <v>107569.9</v>
      </c>
      <c r="BC33" s="827">
        <f t="shared" si="20"/>
        <v>55485.56</v>
      </c>
      <c r="BD33" s="827">
        <f t="shared" si="20"/>
        <v>95909.06</v>
      </c>
    </row>
    <row r="34" spans="1:56">
      <c r="B34">
        <v>130101</v>
      </c>
      <c r="C34" s="648" t="s">
        <v>627</v>
      </c>
      <c r="D34" s="778">
        <f t="shared" si="11"/>
        <v>0</v>
      </c>
      <c r="E34" s="778"/>
      <c r="F34" s="984">
        <f>SUMIFS('General Reclass'!E:E,'General Reclass'!F:F,A34,'General Reclass'!A:A,L34)</f>
        <v>0</v>
      </c>
      <c r="G34" s="778">
        <f t="shared" si="4"/>
        <v>0</v>
      </c>
      <c r="H34" s="841" t="s">
        <v>95</v>
      </c>
      <c r="I34" s="841" t="s">
        <v>129</v>
      </c>
      <c r="J34" s="841" t="s">
        <v>555</v>
      </c>
      <c r="K34" s="842" t="s">
        <v>576</v>
      </c>
      <c r="L34" s="843" t="s">
        <v>48</v>
      </c>
      <c r="M34" s="843" t="str">
        <f t="shared" si="5"/>
        <v>Other current assets | Advances to suppliers</v>
      </c>
      <c r="O34" s="773">
        <v>0</v>
      </c>
      <c r="P34" s="773"/>
      <c r="Q34" s="773">
        <v>0</v>
      </c>
      <c r="R34" s="773">
        <v>0</v>
      </c>
      <c r="S34" s="773"/>
      <c r="T34" s="773">
        <v>0</v>
      </c>
      <c r="U34" s="773"/>
      <c r="V34" s="773">
        <v>0</v>
      </c>
      <c r="W34" s="773">
        <v>0</v>
      </c>
      <c r="Y34" s="826">
        <v>2.85</v>
      </c>
      <c r="Z34" s="826">
        <v>2.85</v>
      </c>
      <c r="AA34" s="826">
        <v>0</v>
      </c>
      <c r="AB34" s="826">
        <v>0</v>
      </c>
      <c r="AC34" s="826">
        <v>0</v>
      </c>
      <c r="AD34" s="826">
        <v>0</v>
      </c>
      <c r="AE34" s="826">
        <v>0</v>
      </c>
      <c r="AF34" s="826">
        <v>0</v>
      </c>
      <c r="AG34" s="826">
        <v>0</v>
      </c>
      <c r="AH34" s="826">
        <v>0</v>
      </c>
      <c r="AI34" s="826">
        <v>0</v>
      </c>
      <c r="AJ34" s="826">
        <v>0</v>
      </c>
      <c r="AK34" s="826">
        <v>0</v>
      </c>
      <c r="AL34" s="826">
        <v>0</v>
      </c>
      <c r="AM34" s="826">
        <v>0</v>
      </c>
      <c r="AN34" s="826">
        <v>0</v>
      </c>
      <c r="AO34" s="826">
        <v>0</v>
      </c>
      <c r="AQ34" s="827">
        <f t="shared" si="22"/>
        <v>0</v>
      </c>
      <c r="AR34" s="827">
        <f t="shared" si="21"/>
        <v>0</v>
      </c>
      <c r="AS34" s="827">
        <f t="shared" si="8"/>
        <v>0</v>
      </c>
      <c r="AT34" s="827">
        <f t="shared" si="9"/>
        <v>0</v>
      </c>
      <c r="AU34" s="827">
        <f t="shared" si="12"/>
        <v>0</v>
      </c>
      <c r="AV34" s="827">
        <f t="shared" si="13"/>
        <v>0</v>
      </c>
      <c r="AW34" s="827">
        <f t="shared" si="14"/>
        <v>0</v>
      </c>
      <c r="AX34" s="827">
        <f t="shared" si="15"/>
        <v>0</v>
      </c>
      <c r="AY34" s="827">
        <f t="shared" si="16"/>
        <v>0</v>
      </c>
      <c r="AZ34" s="827">
        <f t="shared" si="17"/>
        <v>0</v>
      </c>
      <c r="BA34" s="827">
        <f t="shared" si="18"/>
        <v>0</v>
      </c>
      <c r="BB34" s="827">
        <f t="shared" si="19"/>
        <v>0</v>
      </c>
      <c r="BC34" s="827">
        <f t="shared" si="20"/>
        <v>0</v>
      </c>
      <c r="BD34" s="827">
        <f t="shared" si="20"/>
        <v>0</v>
      </c>
    </row>
    <row r="35" spans="1:56">
      <c r="B35">
        <v>130102</v>
      </c>
      <c r="C35" s="648" t="s">
        <v>628</v>
      </c>
      <c r="D35" s="778">
        <f t="shared" si="11"/>
        <v>0</v>
      </c>
      <c r="E35" s="778"/>
      <c r="F35" s="984">
        <f>SUMIFS('General Reclass'!E:E,'General Reclass'!F:F,A35,'General Reclass'!A:A,L35)</f>
        <v>0</v>
      </c>
      <c r="G35" s="778">
        <f t="shared" si="4"/>
        <v>0</v>
      </c>
      <c r="H35" s="841" t="s">
        <v>95</v>
      </c>
      <c r="I35" s="841" t="s">
        <v>129</v>
      </c>
      <c r="J35" s="841" t="s">
        <v>555</v>
      </c>
      <c r="K35" s="842" t="s">
        <v>576</v>
      </c>
      <c r="L35" s="843" t="s">
        <v>48</v>
      </c>
      <c r="M35" s="843" t="str">
        <f t="shared" si="5"/>
        <v>Other current assets | Advances to suppliers</v>
      </c>
      <c r="O35" s="773">
        <v>0</v>
      </c>
      <c r="P35" s="773"/>
      <c r="Q35" s="773">
        <v>0</v>
      </c>
      <c r="R35" s="773">
        <v>0</v>
      </c>
      <c r="S35" s="773"/>
      <c r="T35" s="773">
        <v>0</v>
      </c>
      <c r="U35" s="773"/>
      <c r="V35" s="773">
        <v>0</v>
      </c>
      <c r="W35" s="773">
        <v>0</v>
      </c>
      <c r="Y35" s="826">
        <v>0</v>
      </c>
      <c r="Z35" s="826">
        <v>0</v>
      </c>
      <c r="AA35" s="826">
        <v>0</v>
      </c>
      <c r="AB35" s="826">
        <v>0</v>
      </c>
      <c r="AC35" s="826">
        <v>0</v>
      </c>
      <c r="AD35" s="826">
        <v>0</v>
      </c>
      <c r="AE35" s="826">
        <v>0</v>
      </c>
      <c r="AF35" s="826">
        <v>0</v>
      </c>
      <c r="AG35" s="826">
        <v>0</v>
      </c>
      <c r="AH35" s="826">
        <v>0</v>
      </c>
      <c r="AI35" s="826">
        <v>0</v>
      </c>
      <c r="AJ35" s="826">
        <v>0</v>
      </c>
      <c r="AK35" s="826">
        <v>0</v>
      </c>
      <c r="AL35" s="826">
        <v>0</v>
      </c>
      <c r="AM35" s="826">
        <v>0</v>
      </c>
      <c r="AN35" s="826">
        <v>0</v>
      </c>
      <c r="AO35" s="826">
        <v>0</v>
      </c>
      <c r="AQ35" s="827">
        <f t="shared" si="22"/>
        <v>0</v>
      </c>
      <c r="AR35" s="827">
        <f t="shared" si="21"/>
        <v>0</v>
      </c>
      <c r="AS35" s="827">
        <f t="shared" si="8"/>
        <v>0</v>
      </c>
      <c r="AT35" s="827">
        <f t="shared" si="9"/>
        <v>0</v>
      </c>
      <c r="AU35" s="827">
        <f t="shared" si="12"/>
        <v>0</v>
      </c>
      <c r="AV35" s="827">
        <f t="shared" si="13"/>
        <v>0</v>
      </c>
      <c r="AW35" s="827">
        <f t="shared" si="14"/>
        <v>0</v>
      </c>
      <c r="AX35" s="827">
        <f t="shared" si="15"/>
        <v>0</v>
      </c>
      <c r="AY35" s="827">
        <f t="shared" si="16"/>
        <v>0</v>
      </c>
      <c r="AZ35" s="827">
        <f t="shared" si="17"/>
        <v>0</v>
      </c>
      <c r="BA35" s="827">
        <f t="shared" si="18"/>
        <v>0</v>
      </c>
      <c r="BB35" s="827">
        <f t="shared" si="19"/>
        <v>0</v>
      </c>
      <c r="BC35" s="827">
        <f t="shared" si="20"/>
        <v>0</v>
      </c>
      <c r="BD35" s="827">
        <f t="shared" si="20"/>
        <v>0</v>
      </c>
    </row>
    <row r="36" spans="1:56">
      <c r="B36">
        <v>130103</v>
      </c>
      <c r="C36" s="648" t="s">
        <v>629</v>
      </c>
      <c r="D36" s="778">
        <f t="shared" si="11"/>
        <v>0</v>
      </c>
      <c r="E36" s="778"/>
      <c r="F36" s="984">
        <f>SUMIFS('General Reclass'!E:E,'General Reclass'!F:F,A36,'General Reclass'!A:A,L36)</f>
        <v>0</v>
      </c>
      <c r="G36" s="778">
        <f t="shared" ref="G36:G67" si="23">SUM(D36:F36)</f>
        <v>0</v>
      </c>
      <c r="H36" s="841" t="s">
        <v>95</v>
      </c>
      <c r="I36" s="841" t="s">
        <v>129</v>
      </c>
      <c r="J36" s="841" t="s">
        <v>555</v>
      </c>
      <c r="K36" s="842" t="s">
        <v>576</v>
      </c>
      <c r="L36" s="843" t="s">
        <v>48</v>
      </c>
      <c r="M36" s="843" t="str">
        <f t="shared" si="5"/>
        <v>Other current assets | Advances to suppliers</v>
      </c>
      <c r="O36" s="773">
        <v>0</v>
      </c>
      <c r="P36" s="773"/>
      <c r="Q36" s="773">
        <v>0</v>
      </c>
      <c r="R36" s="773">
        <v>0</v>
      </c>
      <c r="S36" s="773"/>
      <c r="T36" s="773">
        <v>0</v>
      </c>
      <c r="U36" s="773"/>
      <c r="V36" s="773">
        <v>0</v>
      </c>
      <c r="W36" s="773">
        <v>0</v>
      </c>
      <c r="Y36" s="826">
        <v>13597.33</v>
      </c>
      <c r="Z36" s="826">
        <v>545.5</v>
      </c>
      <c r="AA36" s="826">
        <v>19541.5</v>
      </c>
      <c r="AB36" s="826">
        <v>16038.5</v>
      </c>
      <c r="AC36" s="826">
        <v>16038.5</v>
      </c>
      <c r="AD36" s="826">
        <v>16038.5</v>
      </c>
      <c r="AE36" s="826">
        <v>13282.5</v>
      </c>
      <c r="AF36" s="826">
        <v>0</v>
      </c>
      <c r="AG36" s="826">
        <v>0</v>
      </c>
      <c r="AH36" s="826">
        <v>0</v>
      </c>
      <c r="AI36" s="826">
        <v>0</v>
      </c>
      <c r="AJ36" s="826">
        <v>0</v>
      </c>
      <c r="AK36" s="826">
        <v>0</v>
      </c>
      <c r="AL36" s="826">
        <v>0</v>
      </c>
      <c r="AM36" s="826">
        <v>0</v>
      </c>
      <c r="AN36" s="826">
        <v>0</v>
      </c>
      <c r="AO36" s="826">
        <v>0</v>
      </c>
      <c r="AQ36" s="827">
        <f t="shared" si="22"/>
        <v>16038.5</v>
      </c>
      <c r="AR36" s="827">
        <f t="shared" si="21"/>
        <v>16038.5</v>
      </c>
      <c r="AS36" s="827">
        <f t="shared" si="8"/>
        <v>16038.5</v>
      </c>
      <c r="AT36" s="827">
        <f t="shared" si="9"/>
        <v>13282.5</v>
      </c>
      <c r="AU36" s="827">
        <f t="shared" si="12"/>
        <v>0</v>
      </c>
      <c r="AV36" s="827">
        <f t="shared" si="13"/>
        <v>0</v>
      </c>
      <c r="AW36" s="827">
        <f t="shared" si="14"/>
        <v>0</v>
      </c>
      <c r="AX36" s="827">
        <f t="shared" si="15"/>
        <v>0</v>
      </c>
      <c r="AY36" s="827">
        <f t="shared" si="16"/>
        <v>0</v>
      </c>
      <c r="AZ36" s="827">
        <f t="shared" si="17"/>
        <v>0</v>
      </c>
      <c r="BA36" s="827">
        <f t="shared" si="18"/>
        <v>0</v>
      </c>
      <c r="BB36" s="827">
        <f t="shared" si="19"/>
        <v>0</v>
      </c>
      <c r="BC36" s="827">
        <f t="shared" si="20"/>
        <v>0</v>
      </c>
      <c r="BD36" s="827">
        <f t="shared" si="20"/>
        <v>0</v>
      </c>
    </row>
    <row r="37" spans="1:56">
      <c r="B37">
        <v>130104</v>
      </c>
      <c r="C37" s="648" t="s">
        <v>630</v>
      </c>
      <c r="D37" s="778">
        <f t="shared" si="11"/>
        <v>401770.1</v>
      </c>
      <c r="E37" s="778"/>
      <c r="F37" s="984">
        <f>SUMIFS('General Reclass'!E:E,'General Reclass'!F:F,A37,'General Reclass'!A:A,L37)</f>
        <v>0</v>
      </c>
      <c r="G37" s="778">
        <f t="shared" si="23"/>
        <v>401770.1</v>
      </c>
      <c r="H37" s="841" t="s">
        <v>95</v>
      </c>
      <c r="I37" s="841" t="s">
        <v>129</v>
      </c>
      <c r="J37" s="841" t="s">
        <v>555</v>
      </c>
      <c r="K37" s="842" t="s">
        <v>576</v>
      </c>
      <c r="L37" s="843" t="s">
        <v>48</v>
      </c>
      <c r="M37" s="843" t="str">
        <f t="shared" si="5"/>
        <v>Other current assets | Advances to suppliers</v>
      </c>
      <c r="O37" s="773">
        <v>81076.05</v>
      </c>
      <c r="P37" s="773"/>
      <c r="Q37" s="773">
        <v>0</v>
      </c>
      <c r="R37" s="773">
        <v>81076.05</v>
      </c>
      <c r="S37" s="773"/>
      <c r="T37" s="773">
        <v>169081.4</v>
      </c>
      <c r="U37" s="773"/>
      <c r="V37" s="773">
        <v>0</v>
      </c>
      <c r="W37" s="773">
        <v>169081.4</v>
      </c>
      <c r="Y37" s="826">
        <v>551325.44999999995</v>
      </c>
      <c r="Z37" s="826">
        <v>364009.8</v>
      </c>
      <c r="AA37" s="826">
        <v>142351.75</v>
      </c>
      <c r="AB37" s="826">
        <v>608963.25</v>
      </c>
      <c r="AC37" s="826">
        <v>681055.8</v>
      </c>
      <c r="AD37" s="826">
        <v>670917.65</v>
      </c>
      <c r="AE37" s="826">
        <v>258881.1</v>
      </c>
      <c r="AF37" s="826">
        <v>177079.15</v>
      </c>
      <c r="AG37" s="826">
        <v>169081.4</v>
      </c>
      <c r="AH37" s="826">
        <v>426759.05</v>
      </c>
      <c r="AI37" s="826">
        <v>122218.1</v>
      </c>
      <c r="AJ37" s="826">
        <v>319774.15000000002</v>
      </c>
      <c r="AK37" s="826">
        <v>81076.05</v>
      </c>
      <c r="AL37" s="826">
        <v>273928.34999999998</v>
      </c>
      <c r="AM37" s="826">
        <v>481676.9</v>
      </c>
      <c r="AN37" s="826">
        <v>344608.25</v>
      </c>
      <c r="AO37" s="826">
        <v>401770.1</v>
      </c>
      <c r="AQ37" s="827">
        <f t="shared" si="22"/>
        <v>608963.25</v>
      </c>
      <c r="AR37" s="827">
        <f t="shared" si="21"/>
        <v>681055.8</v>
      </c>
      <c r="AS37" s="827">
        <f t="shared" ref="AS37:AS68" si="24">AD37</f>
        <v>670917.65</v>
      </c>
      <c r="AT37" s="827">
        <f t="shared" ref="AT37:AT68" si="25">AE37</f>
        <v>258881.1</v>
      </c>
      <c r="AU37" s="827">
        <f t="shared" si="12"/>
        <v>177079.15</v>
      </c>
      <c r="AV37" s="827">
        <f t="shared" si="13"/>
        <v>169081.4</v>
      </c>
      <c r="AW37" s="827">
        <f t="shared" si="14"/>
        <v>426759.05</v>
      </c>
      <c r="AX37" s="827">
        <f t="shared" si="15"/>
        <v>122218.1</v>
      </c>
      <c r="AY37" s="827">
        <f t="shared" si="16"/>
        <v>319774.15000000002</v>
      </c>
      <c r="AZ37" s="827">
        <f t="shared" si="17"/>
        <v>81076.05</v>
      </c>
      <c r="BA37" s="827">
        <f t="shared" si="18"/>
        <v>273928.34999999998</v>
      </c>
      <c r="BB37" s="827">
        <f t="shared" si="19"/>
        <v>481676.9</v>
      </c>
      <c r="BC37" s="827">
        <f t="shared" si="20"/>
        <v>344608.25</v>
      </c>
      <c r="BD37" s="827">
        <f t="shared" si="20"/>
        <v>401770.1</v>
      </c>
    </row>
    <row r="38" spans="1:56">
      <c r="A38" t="s">
        <v>29</v>
      </c>
      <c r="B38">
        <v>130105</v>
      </c>
      <c r="C38" s="648" t="s">
        <v>554</v>
      </c>
      <c r="D38" s="778">
        <f t="shared" si="11"/>
        <v>0</v>
      </c>
      <c r="E38" s="778"/>
      <c r="F38" s="984">
        <f>SUMIFS('General Reclass'!E:E,'General Reclass'!F:F,A38,'General Reclass'!A:A,L38)</f>
        <v>12892311.369999999</v>
      </c>
      <c r="G38" s="778">
        <f t="shared" si="23"/>
        <v>12892311.369999999</v>
      </c>
      <c r="H38" s="841" t="s">
        <v>95</v>
      </c>
      <c r="I38" s="841" t="s">
        <v>129</v>
      </c>
      <c r="J38" s="841" t="s">
        <v>555</v>
      </c>
      <c r="K38" s="842" t="s">
        <v>576</v>
      </c>
      <c r="L38" s="843" t="s">
        <v>48</v>
      </c>
      <c r="M38" s="843" t="str">
        <f t="shared" si="5"/>
        <v>Other current assets | Advances to suppliers</v>
      </c>
      <c r="O38" s="773">
        <v>0</v>
      </c>
      <c r="P38" s="773"/>
      <c r="Q38" s="773">
        <v>5920579.7500000009</v>
      </c>
      <c r="R38" s="773">
        <v>5920579.7500000009</v>
      </c>
      <c r="S38" s="773"/>
      <c r="T38" s="773">
        <v>0</v>
      </c>
      <c r="U38" s="773"/>
      <c r="V38" s="773">
        <v>2696291.7199999997</v>
      </c>
      <c r="W38" s="773">
        <v>2696291.7199999997</v>
      </c>
      <c r="Y38" s="826">
        <v>857.14</v>
      </c>
      <c r="Z38" s="826">
        <v>857.14</v>
      </c>
      <c r="AA38" s="826">
        <v>857.14</v>
      </c>
      <c r="AB38" s="826">
        <v>0</v>
      </c>
      <c r="AC38" s="826">
        <v>0</v>
      </c>
      <c r="AD38" s="826">
        <v>0</v>
      </c>
      <c r="AE38" s="826">
        <v>0</v>
      </c>
      <c r="AF38" s="826">
        <v>0</v>
      </c>
      <c r="AG38" s="826">
        <v>0</v>
      </c>
      <c r="AH38" s="826">
        <v>0</v>
      </c>
      <c r="AI38" s="826">
        <v>0</v>
      </c>
      <c r="AJ38" s="826">
        <v>0</v>
      </c>
      <c r="AK38" s="826">
        <v>0</v>
      </c>
      <c r="AL38" s="826">
        <v>0</v>
      </c>
      <c r="AM38" s="826">
        <v>0</v>
      </c>
      <c r="AN38" s="826">
        <v>0</v>
      </c>
      <c r="AO38" s="826">
        <v>0</v>
      </c>
      <c r="AQ38" s="827">
        <f t="shared" si="22"/>
        <v>0</v>
      </c>
      <c r="AR38" s="827">
        <f t="shared" si="21"/>
        <v>0</v>
      </c>
      <c r="AS38" s="827">
        <f t="shared" si="24"/>
        <v>0</v>
      </c>
      <c r="AT38" s="827">
        <f t="shared" si="25"/>
        <v>0</v>
      </c>
      <c r="AU38" s="827">
        <f t="shared" ref="AU38:AU69" si="26">+AF38</f>
        <v>0</v>
      </c>
      <c r="AV38" s="827">
        <f t="shared" ref="AV38:AV69" si="27">+AG38</f>
        <v>0</v>
      </c>
      <c r="AW38" s="827">
        <f t="shared" ref="AW38:AW69" si="28">+AH38</f>
        <v>0</v>
      </c>
      <c r="AX38" s="827">
        <f t="shared" ref="AX38:AX69" si="29">+AI38</f>
        <v>0</v>
      </c>
      <c r="AY38" s="827">
        <f t="shared" ref="AY38:AY69" si="30">+AJ38</f>
        <v>0</v>
      </c>
      <c r="AZ38" s="827">
        <f t="shared" ref="AZ38:AZ69" si="31">+AK38</f>
        <v>0</v>
      </c>
      <c r="BA38" s="827">
        <f t="shared" ref="BA38:BA69" si="32">+AL38</f>
        <v>0</v>
      </c>
      <c r="BB38" s="827">
        <f t="shared" ref="BB38:BB69" si="33">+AM38</f>
        <v>0</v>
      </c>
      <c r="BC38" s="827">
        <f t="shared" ref="BC38:BD69" si="34">+AN38</f>
        <v>0</v>
      </c>
      <c r="BD38" s="827">
        <f t="shared" si="34"/>
        <v>0</v>
      </c>
    </row>
    <row r="39" spans="1:56">
      <c r="B39">
        <v>130111</v>
      </c>
      <c r="C39" s="648" t="s">
        <v>631</v>
      </c>
      <c r="D39" s="778">
        <f t="shared" si="11"/>
        <v>121460</v>
      </c>
      <c r="E39" s="778"/>
      <c r="F39" s="984">
        <f>SUMIFS('General Reclass'!E:E,'General Reclass'!F:F,A39,'General Reclass'!A:A,L39)</f>
        <v>0</v>
      </c>
      <c r="G39" s="778">
        <f t="shared" si="23"/>
        <v>121460</v>
      </c>
      <c r="H39" s="841" t="s">
        <v>95</v>
      </c>
      <c r="I39" s="841" t="s">
        <v>129</v>
      </c>
      <c r="J39" s="841" t="s">
        <v>555</v>
      </c>
      <c r="K39" s="842" t="s">
        <v>576</v>
      </c>
      <c r="L39" s="843" t="s">
        <v>48</v>
      </c>
      <c r="M39" s="843" t="str">
        <f t="shared" si="5"/>
        <v>Other current assets | Advances to suppliers</v>
      </c>
      <c r="O39" s="773">
        <v>121460</v>
      </c>
      <c r="P39" s="773"/>
      <c r="Q39" s="773">
        <v>0</v>
      </c>
      <c r="R39" s="773">
        <v>121460</v>
      </c>
      <c r="S39" s="773"/>
      <c r="T39" s="773">
        <v>141460</v>
      </c>
      <c r="U39" s="773"/>
      <c r="V39" s="773">
        <v>0</v>
      </c>
      <c r="W39" s="773">
        <v>141460</v>
      </c>
      <c r="Y39" s="826">
        <v>106460</v>
      </c>
      <c r="Z39" s="826">
        <v>106460</v>
      </c>
      <c r="AA39" s="826">
        <v>121460</v>
      </c>
      <c r="AB39" s="826">
        <v>141460</v>
      </c>
      <c r="AC39" s="826">
        <v>141460</v>
      </c>
      <c r="AD39" s="826">
        <v>141460</v>
      </c>
      <c r="AE39" s="826">
        <v>141460</v>
      </c>
      <c r="AF39" s="826">
        <v>141460</v>
      </c>
      <c r="AG39" s="826">
        <v>141460</v>
      </c>
      <c r="AH39" s="826">
        <v>141460</v>
      </c>
      <c r="AI39" s="826">
        <v>141460</v>
      </c>
      <c r="AJ39" s="826">
        <v>121460</v>
      </c>
      <c r="AK39" s="826">
        <v>121460</v>
      </c>
      <c r="AL39" s="826">
        <v>121460</v>
      </c>
      <c r="AM39" s="826">
        <v>121460</v>
      </c>
      <c r="AN39" s="826">
        <v>121460</v>
      </c>
      <c r="AO39" s="826">
        <v>121460</v>
      </c>
      <c r="AQ39" s="827">
        <f t="shared" si="22"/>
        <v>141460</v>
      </c>
      <c r="AR39" s="827">
        <f t="shared" si="21"/>
        <v>141460</v>
      </c>
      <c r="AS39" s="827">
        <f t="shared" si="24"/>
        <v>141460</v>
      </c>
      <c r="AT39" s="827">
        <f t="shared" si="25"/>
        <v>141460</v>
      </c>
      <c r="AU39" s="827">
        <f t="shared" si="26"/>
        <v>141460</v>
      </c>
      <c r="AV39" s="827">
        <f t="shared" si="27"/>
        <v>141460</v>
      </c>
      <c r="AW39" s="827">
        <f t="shared" si="28"/>
        <v>141460</v>
      </c>
      <c r="AX39" s="827">
        <f t="shared" si="29"/>
        <v>141460</v>
      </c>
      <c r="AY39" s="827">
        <f t="shared" si="30"/>
        <v>121460</v>
      </c>
      <c r="AZ39" s="827">
        <f t="shared" si="31"/>
        <v>121460</v>
      </c>
      <c r="BA39" s="827">
        <f t="shared" si="32"/>
        <v>121460</v>
      </c>
      <c r="BB39" s="827">
        <f t="shared" si="33"/>
        <v>121460</v>
      </c>
      <c r="BC39" s="827">
        <f t="shared" si="34"/>
        <v>121460</v>
      </c>
      <c r="BD39" s="827">
        <f t="shared" si="34"/>
        <v>121460</v>
      </c>
    </row>
    <row r="40" spans="1:56">
      <c r="B40">
        <v>130201</v>
      </c>
      <c r="C40" s="648" t="s">
        <v>632</v>
      </c>
      <c r="D40" s="778">
        <f t="shared" si="11"/>
        <v>100087.85</v>
      </c>
      <c r="E40" s="778"/>
      <c r="F40" s="984">
        <f>SUMIFS('General Reclass'!E:E,'General Reclass'!F:F,A40,'General Reclass'!A:A,L40)</f>
        <v>0</v>
      </c>
      <c r="G40" s="778">
        <f t="shared" si="23"/>
        <v>100087.85</v>
      </c>
      <c r="H40" s="841" t="s">
        <v>95</v>
      </c>
      <c r="I40" s="841" t="s">
        <v>129</v>
      </c>
      <c r="J40" s="841" t="s">
        <v>555</v>
      </c>
      <c r="K40" s="842" t="s">
        <v>576</v>
      </c>
      <c r="L40" s="843" t="s">
        <v>54</v>
      </c>
      <c r="M40" s="843" t="str">
        <f t="shared" si="5"/>
        <v>Other current assets | Advances to suppliers</v>
      </c>
      <c r="O40" s="773">
        <v>101721.65</v>
      </c>
      <c r="P40" s="773"/>
      <c r="Q40" s="773">
        <v>0</v>
      </c>
      <c r="R40" s="773">
        <v>101721.65</v>
      </c>
      <c r="S40" s="773"/>
      <c r="T40" s="773">
        <v>169442.47</v>
      </c>
      <c r="U40" s="773"/>
      <c r="V40" s="773">
        <v>0</v>
      </c>
      <c r="W40" s="773">
        <v>169442.47</v>
      </c>
      <c r="Y40" s="826">
        <v>194984.26</v>
      </c>
      <c r="Z40" s="826">
        <v>288329.83</v>
      </c>
      <c r="AA40" s="826">
        <v>256454.13</v>
      </c>
      <c r="AB40" s="826">
        <v>285694.15000000002</v>
      </c>
      <c r="AC40" s="826">
        <v>319955.96000000002</v>
      </c>
      <c r="AD40" s="826">
        <v>276576.96999999997</v>
      </c>
      <c r="AE40" s="826">
        <v>188088.33</v>
      </c>
      <c r="AF40" s="826">
        <v>123552.52</v>
      </c>
      <c r="AG40" s="826">
        <v>169442.47</v>
      </c>
      <c r="AH40" s="826">
        <v>169569.99</v>
      </c>
      <c r="AI40" s="826">
        <v>270852.53000000003</v>
      </c>
      <c r="AJ40" s="826">
        <v>430081.85</v>
      </c>
      <c r="AK40" s="826">
        <v>101721.65</v>
      </c>
      <c r="AL40" s="826">
        <v>495066.11</v>
      </c>
      <c r="AM40" s="826">
        <v>658509.11</v>
      </c>
      <c r="AN40" s="826">
        <v>284129.89</v>
      </c>
      <c r="AO40" s="826">
        <v>100087.85</v>
      </c>
      <c r="AQ40" s="827">
        <f t="shared" si="22"/>
        <v>285694.15000000002</v>
      </c>
      <c r="AR40" s="827">
        <f t="shared" si="21"/>
        <v>319955.96000000002</v>
      </c>
      <c r="AS40" s="827">
        <f t="shared" si="24"/>
        <v>276576.96999999997</v>
      </c>
      <c r="AT40" s="827">
        <f t="shared" si="25"/>
        <v>188088.33</v>
      </c>
      <c r="AU40" s="827">
        <f t="shared" si="26"/>
        <v>123552.52</v>
      </c>
      <c r="AV40" s="827">
        <f t="shared" si="27"/>
        <v>169442.47</v>
      </c>
      <c r="AW40" s="827">
        <f t="shared" si="28"/>
        <v>169569.99</v>
      </c>
      <c r="AX40" s="827">
        <f t="shared" si="29"/>
        <v>270852.53000000003</v>
      </c>
      <c r="AY40" s="827">
        <f t="shared" si="30"/>
        <v>430081.85</v>
      </c>
      <c r="AZ40" s="827">
        <f t="shared" si="31"/>
        <v>101721.65</v>
      </c>
      <c r="BA40" s="827">
        <f t="shared" si="32"/>
        <v>495066.11</v>
      </c>
      <c r="BB40" s="827">
        <f t="shared" si="33"/>
        <v>658509.11</v>
      </c>
      <c r="BC40" s="827">
        <f t="shared" si="34"/>
        <v>284129.89</v>
      </c>
      <c r="BD40" s="827">
        <f t="shared" si="34"/>
        <v>100087.85</v>
      </c>
    </row>
    <row r="41" spans="1:56">
      <c r="B41">
        <v>130203</v>
      </c>
      <c r="C41" s="648" t="s">
        <v>556</v>
      </c>
      <c r="D41" s="778">
        <f t="shared" si="11"/>
        <v>858517.21</v>
      </c>
      <c r="E41" s="778"/>
      <c r="F41" s="984">
        <f>SUMIFS('General Reclass'!E:E,'General Reclass'!F:F,A41,'General Reclass'!A:A,L41)</f>
        <v>0</v>
      </c>
      <c r="G41" s="778">
        <f t="shared" si="23"/>
        <v>858517.21</v>
      </c>
      <c r="H41" s="841" t="s">
        <v>95</v>
      </c>
      <c r="I41" s="841" t="s">
        <v>105</v>
      </c>
      <c r="J41" s="841" t="s">
        <v>546</v>
      </c>
      <c r="K41" s="842" t="s">
        <v>576</v>
      </c>
      <c r="L41" s="843" t="s">
        <v>42</v>
      </c>
      <c r="M41" s="843" t="str">
        <f t="shared" si="5"/>
        <v>- Other financial assets | Receivable from subsidiaries</v>
      </c>
      <c r="O41" s="773">
        <v>858517.21</v>
      </c>
      <c r="P41" s="773"/>
      <c r="Q41" s="773">
        <v>0</v>
      </c>
      <c r="R41" s="773">
        <v>858517.21</v>
      </c>
      <c r="S41" s="773"/>
      <c r="T41" s="773">
        <v>858517.21</v>
      </c>
      <c r="U41" s="773"/>
      <c r="V41" s="773">
        <v>0</v>
      </c>
      <c r="W41" s="773">
        <v>858517.21</v>
      </c>
      <c r="Y41" s="826">
        <v>858517.21</v>
      </c>
      <c r="Z41" s="826">
        <v>858517.21</v>
      </c>
      <c r="AA41" s="826">
        <v>858517.21</v>
      </c>
      <c r="AB41" s="826">
        <v>858517.21</v>
      </c>
      <c r="AC41" s="826">
        <v>858517.21</v>
      </c>
      <c r="AD41" s="826">
        <v>858517.21</v>
      </c>
      <c r="AE41" s="826">
        <v>858517.21</v>
      </c>
      <c r="AF41" s="826">
        <v>858517.21</v>
      </c>
      <c r="AG41" s="826">
        <v>858517.21</v>
      </c>
      <c r="AH41" s="826">
        <v>858517.21</v>
      </c>
      <c r="AI41" s="826">
        <v>858517.21</v>
      </c>
      <c r="AJ41" s="826">
        <v>858517.21</v>
      </c>
      <c r="AK41" s="826">
        <v>858517.21</v>
      </c>
      <c r="AL41" s="826">
        <v>858517.21</v>
      </c>
      <c r="AM41" s="826">
        <v>858517.21</v>
      </c>
      <c r="AN41" s="826">
        <v>858517.21</v>
      </c>
      <c r="AO41" s="826">
        <v>858517.21</v>
      </c>
      <c r="AQ41" s="827">
        <f t="shared" si="22"/>
        <v>858517.21</v>
      </c>
      <c r="AR41" s="827">
        <f t="shared" si="21"/>
        <v>858517.21</v>
      </c>
      <c r="AS41" s="827">
        <f t="shared" si="24"/>
        <v>858517.21</v>
      </c>
      <c r="AT41" s="827">
        <f t="shared" si="25"/>
        <v>858517.21</v>
      </c>
      <c r="AU41" s="827">
        <f t="shared" si="26"/>
        <v>858517.21</v>
      </c>
      <c r="AV41" s="827">
        <f t="shared" si="27"/>
        <v>858517.21</v>
      </c>
      <c r="AW41" s="827">
        <f t="shared" si="28"/>
        <v>858517.21</v>
      </c>
      <c r="AX41" s="827">
        <f t="shared" si="29"/>
        <v>858517.21</v>
      </c>
      <c r="AY41" s="827">
        <f t="shared" si="30"/>
        <v>858517.21</v>
      </c>
      <c r="AZ41" s="827">
        <f t="shared" si="31"/>
        <v>858517.21</v>
      </c>
      <c r="BA41" s="827">
        <f t="shared" si="32"/>
        <v>858517.21</v>
      </c>
      <c r="BB41" s="827">
        <f t="shared" si="33"/>
        <v>858517.21</v>
      </c>
      <c r="BC41" s="827">
        <f t="shared" si="34"/>
        <v>858517.21</v>
      </c>
      <c r="BD41" s="827">
        <f t="shared" si="34"/>
        <v>858517.21</v>
      </c>
    </row>
    <row r="42" spans="1:56">
      <c r="B42">
        <v>130204</v>
      </c>
      <c r="C42" s="648" t="s">
        <v>633</v>
      </c>
      <c r="D42" s="778">
        <f t="shared" si="11"/>
        <v>0</v>
      </c>
      <c r="E42" s="778"/>
      <c r="F42" s="984">
        <f>SUMIFS('General Reclass'!E:E,'General Reclass'!F:F,A42,'General Reclass'!A:A,L42)</f>
        <v>0</v>
      </c>
      <c r="G42" s="778">
        <f t="shared" si="23"/>
        <v>0</v>
      </c>
      <c r="H42" s="841" t="s">
        <v>95</v>
      </c>
      <c r="I42" s="841" t="s">
        <v>634</v>
      </c>
      <c r="J42" s="841" t="s">
        <v>626</v>
      </c>
      <c r="K42" s="842" t="s">
        <v>576</v>
      </c>
      <c r="L42" s="843" t="s">
        <v>42</v>
      </c>
      <c r="M42" s="843" t="str">
        <f t="shared" si="5"/>
        <v>Other Current Assets | Advances to employees</v>
      </c>
      <c r="O42" s="773">
        <v>0</v>
      </c>
      <c r="P42" s="773"/>
      <c r="Q42" s="773">
        <v>0</v>
      </c>
      <c r="R42" s="773">
        <v>0</v>
      </c>
      <c r="S42" s="773"/>
      <c r="T42" s="773">
        <v>0</v>
      </c>
      <c r="U42" s="773"/>
      <c r="V42" s="773">
        <v>0</v>
      </c>
      <c r="W42" s="773">
        <v>0</v>
      </c>
      <c r="Y42" s="826">
        <v>0</v>
      </c>
      <c r="Z42" s="826">
        <v>0</v>
      </c>
      <c r="AA42" s="826">
        <v>0</v>
      </c>
      <c r="AB42" s="826">
        <v>0</v>
      </c>
      <c r="AC42" s="826">
        <v>0</v>
      </c>
      <c r="AD42" s="826">
        <v>0</v>
      </c>
      <c r="AE42" s="826">
        <v>0</v>
      </c>
      <c r="AF42" s="826">
        <v>0</v>
      </c>
      <c r="AG42" s="826">
        <v>0</v>
      </c>
      <c r="AH42" s="826">
        <v>0</v>
      </c>
      <c r="AI42" s="826">
        <v>0</v>
      </c>
      <c r="AJ42" s="826">
        <v>0</v>
      </c>
      <c r="AK42" s="826">
        <v>0</v>
      </c>
      <c r="AL42" s="826">
        <v>0</v>
      </c>
      <c r="AM42" s="826">
        <v>0</v>
      </c>
      <c r="AN42" s="826">
        <v>0</v>
      </c>
      <c r="AO42" s="826">
        <v>0</v>
      </c>
      <c r="AQ42" s="827">
        <f t="shared" si="22"/>
        <v>0</v>
      </c>
      <c r="AR42" s="827">
        <f t="shared" si="21"/>
        <v>0</v>
      </c>
      <c r="AS42" s="827">
        <f t="shared" si="24"/>
        <v>0</v>
      </c>
      <c r="AT42" s="827">
        <f t="shared" si="25"/>
        <v>0</v>
      </c>
      <c r="AU42" s="827">
        <f t="shared" si="26"/>
        <v>0</v>
      </c>
      <c r="AV42" s="827">
        <f t="shared" si="27"/>
        <v>0</v>
      </c>
      <c r="AW42" s="827">
        <f t="shared" si="28"/>
        <v>0</v>
      </c>
      <c r="AX42" s="827">
        <f t="shared" si="29"/>
        <v>0</v>
      </c>
      <c r="AY42" s="827">
        <f t="shared" si="30"/>
        <v>0</v>
      </c>
      <c r="AZ42" s="827">
        <f t="shared" si="31"/>
        <v>0</v>
      </c>
      <c r="BA42" s="827">
        <f t="shared" si="32"/>
        <v>0</v>
      </c>
      <c r="BB42" s="827">
        <f t="shared" si="33"/>
        <v>0</v>
      </c>
      <c r="BC42" s="827">
        <f t="shared" si="34"/>
        <v>0</v>
      </c>
      <c r="BD42" s="827">
        <f t="shared" si="34"/>
        <v>0</v>
      </c>
    </row>
    <row r="43" spans="1:56">
      <c r="B43">
        <v>130205</v>
      </c>
      <c r="C43" s="648" t="s">
        <v>635</v>
      </c>
      <c r="D43" s="778">
        <f t="shared" si="11"/>
        <v>14389.09</v>
      </c>
      <c r="E43" s="778"/>
      <c r="F43" s="984">
        <f>SUMIFS('General Reclass'!E:E,'General Reclass'!F:F,A43,'General Reclass'!A:A,L43)</f>
        <v>0</v>
      </c>
      <c r="G43" s="778">
        <f t="shared" si="23"/>
        <v>14389.09</v>
      </c>
      <c r="H43" s="841" t="s">
        <v>95</v>
      </c>
      <c r="I43" s="841" t="s">
        <v>129</v>
      </c>
      <c r="J43" s="841" t="s">
        <v>636</v>
      </c>
      <c r="K43" s="842" t="s">
        <v>576</v>
      </c>
      <c r="L43" s="843" t="s">
        <v>54</v>
      </c>
      <c r="M43" s="843" t="str">
        <f t="shared" si="5"/>
        <v xml:space="preserve">Other current assets | Prepaid expenses </v>
      </c>
      <c r="O43" s="773">
        <v>15837.72</v>
      </c>
      <c r="P43" s="773"/>
      <c r="Q43" s="773">
        <v>0</v>
      </c>
      <c r="R43" s="773">
        <v>15837.72</v>
      </c>
      <c r="S43" s="773"/>
      <c r="T43" s="773">
        <v>26031.22</v>
      </c>
      <c r="U43" s="773"/>
      <c r="V43" s="773">
        <v>0</v>
      </c>
      <c r="W43" s="773">
        <v>26031.22</v>
      </c>
      <c r="Y43" s="826">
        <v>28049.86</v>
      </c>
      <c r="Z43" s="826">
        <v>16028.53</v>
      </c>
      <c r="AA43" s="826">
        <v>4007.2</v>
      </c>
      <c r="AB43" s="826">
        <v>43552.15</v>
      </c>
      <c r="AC43" s="826">
        <v>29695.15</v>
      </c>
      <c r="AD43" s="826">
        <v>16968.7</v>
      </c>
      <c r="AE43" s="826">
        <v>4242.25</v>
      </c>
      <c r="AF43" s="826">
        <v>40059.89</v>
      </c>
      <c r="AG43" s="826">
        <v>26031.22</v>
      </c>
      <c r="AH43" s="826">
        <v>14875.06</v>
      </c>
      <c r="AI43" s="826">
        <v>3284.15</v>
      </c>
      <c r="AJ43" s="826">
        <v>22625.61</v>
      </c>
      <c r="AK43" s="826">
        <v>15837.72</v>
      </c>
      <c r="AL43" s="826">
        <v>9049.83</v>
      </c>
      <c r="AM43" s="826">
        <v>2261.94</v>
      </c>
      <c r="AN43" s="826">
        <v>20555.89</v>
      </c>
      <c r="AO43" s="826">
        <v>14389.09</v>
      </c>
      <c r="AQ43" s="827">
        <f t="shared" si="22"/>
        <v>43552.15</v>
      </c>
      <c r="AR43" s="827">
        <f t="shared" si="21"/>
        <v>29695.15</v>
      </c>
      <c r="AS43" s="827">
        <f t="shared" si="24"/>
        <v>16968.7</v>
      </c>
      <c r="AT43" s="827">
        <f t="shared" si="25"/>
        <v>4242.25</v>
      </c>
      <c r="AU43" s="827">
        <f t="shared" si="26"/>
        <v>40059.89</v>
      </c>
      <c r="AV43" s="827">
        <f t="shared" si="27"/>
        <v>26031.22</v>
      </c>
      <c r="AW43" s="827">
        <f t="shared" si="28"/>
        <v>14875.06</v>
      </c>
      <c r="AX43" s="827">
        <f t="shared" si="29"/>
        <v>3284.15</v>
      </c>
      <c r="AY43" s="827">
        <f t="shared" si="30"/>
        <v>22625.61</v>
      </c>
      <c r="AZ43" s="827">
        <f t="shared" si="31"/>
        <v>15837.72</v>
      </c>
      <c r="BA43" s="827">
        <f t="shared" si="32"/>
        <v>9049.83</v>
      </c>
      <c r="BB43" s="827">
        <f t="shared" si="33"/>
        <v>2261.94</v>
      </c>
      <c r="BC43" s="827">
        <f t="shared" si="34"/>
        <v>20555.89</v>
      </c>
      <c r="BD43" s="827">
        <f t="shared" si="34"/>
        <v>14389.09</v>
      </c>
    </row>
    <row r="44" spans="1:56">
      <c r="B44">
        <v>130206</v>
      </c>
      <c r="C44" s="648" t="s">
        <v>557</v>
      </c>
      <c r="D44" s="778">
        <f t="shared" si="11"/>
        <v>0</v>
      </c>
      <c r="E44" s="778"/>
      <c r="F44" s="984">
        <f>SUMIFS('General Reclass'!E:E,'General Reclass'!F:F,A44,'General Reclass'!A:A,L44)</f>
        <v>0</v>
      </c>
      <c r="G44" s="778">
        <f t="shared" si="23"/>
        <v>0</v>
      </c>
      <c r="H44" s="841" t="s">
        <v>95</v>
      </c>
      <c r="I44" s="841" t="s">
        <v>105</v>
      </c>
      <c r="J44" s="841" t="s">
        <v>546</v>
      </c>
      <c r="K44" s="842" t="s">
        <v>576</v>
      </c>
      <c r="L44" s="843" t="s">
        <v>42</v>
      </c>
      <c r="M44" s="843" t="str">
        <f t="shared" si="5"/>
        <v>- Other financial assets | Receivable from subsidiaries</v>
      </c>
      <c r="O44" s="773">
        <v>0</v>
      </c>
      <c r="P44" s="773"/>
      <c r="Q44" s="773">
        <v>0</v>
      </c>
      <c r="R44" s="773">
        <v>0</v>
      </c>
      <c r="S44" s="773"/>
      <c r="T44" s="773">
        <v>0</v>
      </c>
      <c r="U44" s="773"/>
      <c r="V44" s="773">
        <v>0</v>
      </c>
      <c r="W44" s="773">
        <v>0</v>
      </c>
      <c r="Y44" s="826">
        <v>261932</v>
      </c>
      <c r="Z44" s="826">
        <v>183029.53</v>
      </c>
      <c r="AA44" s="826">
        <v>196196.6</v>
      </c>
      <c r="AB44" s="826">
        <v>128132</v>
      </c>
      <c r="AC44" s="826">
        <v>122582.03</v>
      </c>
      <c r="AD44" s="826">
        <v>73060.240000000005</v>
      </c>
      <c r="AE44" s="826">
        <v>42332</v>
      </c>
      <c r="AF44" s="826">
        <v>14112</v>
      </c>
      <c r="AG44" s="826">
        <v>0</v>
      </c>
      <c r="AH44" s="826">
        <v>0</v>
      </c>
      <c r="AI44" s="826">
        <v>0</v>
      </c>
      <c r="AJ44" s="826">
        <v>0</v>
      </c>
      <c r="AK44" s="826">
        <v>0</v>
      </c>
      <c r="AL44" s="826">
        <v>0</v>
      </c>
      <c r="AM44" s="826">
        <v>0</v>
      </c>
      <c r="AN44" s="826">
        <v>0</v>
      </c>
      <c r="AO44" s="826">
        <v>0</v>
      </c>
      <c r="AQ44" s="827">
        <f t="shared" si="22"/>
        <v>128132</v>
      </c>
      <c r="AR44" s="827">
        <f t="shared" si="21"/>
        <v>122582.03</v>
      </c>
      <c r="AS44" s="827">
        <f t="shared" si="24"/>
        <v>73060.240000000005</v>
      </c>
      <c r="AT44" s="827">
        <f t="shared" si="25"/>
        <v>42332</v>
      </c>
      <c r="AU44" s="827">
        <f t="shared" si="26"/>
        <v>14112</v>
      </c>
      <c r="AV44" s="827">
        <f t="shared" si="27"/>
        <v>0</v>
      </c>
      <c r="AW44" s="827">
        <f t="shared" si="28"/>
        <v>0</v>
      </c>
      <c r="AX44" s="827">
        <f t="shared" si="29"/>
        <v>0</v>
      </c>
      <c r="AY44" s="827">
        <f t="shared" si="30"/>
        <v>0</v>
      </c>
      <c r="AZ44" s="827">
        <f t="shared" si="31"/>
        <v>0</v>
      </c>
      <c r="BA44" s="827">
        <f t="shared" si="32"/>
        <v>0</v>
      </c>
      <c r="BB44" s="827">
        <f t="shared" si="33"/>
        <v>0</v>
      </c>
      <c r="BC44" s="827">
        <f t="shared" si="34"/>
        <v>0</v>
      </c>
      <c r="BD44" s="827">
        <f t="shared" si="34"/>
        <v>0</v>
      </c>
    </row>
    <row r="45" spans="1:56">
      <c r="B45">
        <v>130207</v>
      </c>
      <c r="C45" s="648" t="s">
        <v>637</v>
      </c>
      <c r="D45" s="778">
        <f t="shared" si="11"/>
        <v>0</v>
      </c>
      <c r="E45" s="778"/>
      <c r="F45" s="984">
        <f>SUMIFS('General Reclass'!E:E,'General Reclass'!F:F,A45,'General Reclass'!A:A,L45)</f>
        <v>0</v>
      </c>
      <c r="G45" s="778">
        <f t="shared" si="23"/>
        <v>0</v>
      </c>
      <c r="H45" s="841" t="s">
        <v>95</v>
      </c>
      <c r="I45" s="841">
        <v>0</v>
      </c>
      <c r="J45" s="841">
        <v>0</v>
      </c>
      <c r="K45" s="842" t="s">
        <v>576</v>
      </c>
      <c r="L45" s="843" t="s">
        <v>42</v>
      </c>
      <c r="M45" s="843" t="str">
        <f t="shared" si="5"/>
        <v>0 | 0</v>
      </c>
      <c r="O45" s="773">
        <v>0</v>
      </c>
      <c r="P45" s="773"/>
      <c r="Q45" s="773">
        <v>0</v>
      </c>
      <c r="R45" s="773">
        <v>0</v>
      </c>
      <c r="S45" s="773"/>
      <c r="T45" s="773">
        <v>0</v>
      </c>
      <c r="U45" s="773"/>
      <c r="V45" s="773">
        <v>0</v>
      </c>
      <c r="W45" s="773">
        <v>0</v>
      </c>
      <c r="Y45" s="826">
        <v>0</v>
      </c>
      <c r="Z45" s="826">
        <v>0</v>
      </c>
      <c r="AA45" s="826">
        <v>0</v>
      </c>
      <c r="AB45" s="826">
        <v>0</v>
      </c>
      <c r="AC45" s="826">
        <v>0</v>
      </c>
      <c r="AD45" s="826">
        <v>0</v>
      </c>
      <c r="AE45" s="826">
        <v>0</v>
      </c>
      <c r="AF45" s="826">
        <v>0</v>
      </c>
      <c r="AG45" s="826">
        <v>0</v>
      </c>
      <c r="AH45" s="826">
        <v>0</v>
      </c>
      <c r="AI45" s="826">
        <v>0</v>
      </c>
      <c r="AJ45" s="826">
        <v>0</v>
      </c>
      <c r="AK45" s="826">
        <v>0</v>
      </c>
      <c r="AL45" s="826">
        <v>0</v>
      </c>
      <c r="AM45" s="826">
        <v>0</v>
      </c>
      <c r="AN45" s="826">
        <v>0</v>
      </c>
      <c r="AO45" s="826">
        <v>0</v>
      </c>
      <c r="AQ45" s="827">
        <f t="shared" si="22"/>
        <v>0</v>
      </c>
      <c r="AR45" s="827">
        <f t="shared" si="21"/>
        <v>0</v>
      </c>
      <c r="AS45" s="827">
        <f t="shared" si="24"/>
        <v>0</v>
      </c>
      <c r="AT45" s="827">
        <f t="shared" si="25"/>
        <v>0</v>
      </c>
      <c r="AU45" s="827">
        <f t="shared" si="26"/>
        <v>0</v>
      </c>
      <c r="AV45" s="827">
        <f t="shared" si="27"/>
        <v>0</v>
      </c>
      <c r="AW45" s="827">
        <f t="shared" si="28"/>
        <v>0</v>
      </c>
      <c r="AX45" s="827">
        <f t="shared" si="29"/>
        <v>0</v>
      </c>
      <c r="AY45" s="827">
        <f t="shared" si="30"/>
        <v>0</v>
      </c>
      <c r="AZ45" s="827">
        <f t="shared" si="31"/>
        <v>0</v>
      </c>
      <c r="BA45" s="827">
        <f t="shared" si="32"/>
        <v>0</v>
      </c>
      <c r="BB45" s="827">
        <f t="shared" si="33"/>
        <v>0</v>
      </c>
      <c r="BC45" s="827">
        <f t="shared" si="34"/>
        <v>0</v>
      </c>
      <c r="BD45" s="827">
        <f t="shared" si="34"/>
        <v>0</v>
      </c>
    </row>
    <row r="46" spans="1:56">
      <c r="B46">
        <v>130208</v>
      </c>
      <c r="C46" s="648" t="s">
        <v>558</v>
      </c>
      <c r="D46" s="778">
        <f t="shared" si="11"/>
        <v>2802.5</v>
      </c>
      <c r="E46" s="778"/>
      <c r="F46" s="984">
        <f>SUMIFS('General Reclass'!E:E,'General Reclass'!F:F,A46,'General Reclass'!A:A,L46)</f>
        <v>0</v>
      </c>
      <c r="G46" s="778">
        <f t="shared" si="23"/>
        <v>2802.5</v>
      </c>
      <c r="H46" s="841" t="s">
        <v>95</v>
      </c>
      <c r="I46" s="841" t="s">
        <v>105</v>
      </c>
      <c r="J46" s="841" t="s">
        <v>546</v>
      </c>
      <c r="K46" s="842" t="s">
        <v>576</v>
      </c>
      <c r="L46" s="843" t="s">
        <v>42</v>
      </c>
      <c r="M46" s="843" t="str">
        <f t="shared" si="5"/>
        <v>- Other financial assets | Receivable from subsidiaries</v>
      </c>
      <c r="O46" s="773">
        <v>2802.5</v>
      </c>
      <c r="P46" s="773"/>
      <c r="Q46" s="773">
        <v>0</v>
      </c>
      <c r="R46" s="773">
        <v>2802.5</v>
      </c>
      <c r="S46" s="773"/>
      <c r="T46" s="773">
        <v>2802.5</v>
      </c>
      <c r="U46" s="773"/>
      <c r="V46" s="773">
        <v>0</v>
      </c>
      <c r="W46" s="773">
        <v>2802.5</v>
      </c>
      <c r="Y46" s="826">
        <v>7722.5</v>
      </c>
      <c r="Z46" s="826">
        <v>4860.4399999999996</v>
      </c>
      <c r="AA46" s="826">
        <v>4291.18</v>
      </c>
      <c r="AB46" s="826">
        <v>2802.5</v>
      </c>
      <c r="AC46" s="826">
        <v>2802.5</v>
      </c>
      <c r="AD46" s="826">
        <v>2802.5</v>
      </c>
      <c r="AE46" s="826">
        <v>2802.5</v>
      </c>
      <c r="AF46" s="826">
        <v>2802.5</v>
      </c>
      <c r="AG46" s="826">
        <v>2802.5</v>
      </c>
      <c r="AH46" s="826">
        <v>2802.5</v>
      </c>
      <c r="AI46" s="826">
        <v>2802.5</v>
      </c>
      <c r="AJ46" s="826">
        <v>2802.5</v>
      </c>
      <c r="AK46" s="826">
        <v>2802.5</v>
      </c>
      <c r="AL46" s="826">
        <v>2802.5</v>
      </c>
      <c r="AM46" s="826">
        <v>2802.5</v>
      </c>
      <c r="AN46" s="826">
        <v>2802.5</v>
      </c>
      <c r="AO46" s="826">
        <v>2802.5</v>
      </c>
      <c r="AQ46" s="827">
        <f t="shared" si="22"/>
        <v>2802.5</v>
      </c>
      <c r="AR46" s="827">
        <f t="shared" si="21"/>
        <v>2802.5</v>
      </c>
      <c r="AS46" s="827">
        <f t="shared" si="24"/>
        <v>2802.5</v>
      </c>
      <c r="AT46" s="827">
        <f t="shared" si="25"/>
        <v>2802.5</v>
      </c>
      <c r="AU46" s="827">
        <f t="shared" si="26"/>
        <v>2802.5</v>
      </c>
      <c r="AV46" s="827">
        <f t="shared" si="27"/>
        <v>2802.5</v>
      </c>
      <c r="AW46" s="827">
        <f t="shared" si="28"/>
        <v>2802.5</v>
      </c>
      <c r="AX46" s="827">
        <f t="shared" si="29"/>
        <v>2802.5</v>
      </c>
      <c r="AY46" s="827">
        <f t="shared" si="30"/>
        <v>2802.5</v>
      </c>
      <c r="AZ46" s="827">
        <f t="shared" si="31"/>
        <v>2802.5</v>
      </c>
      <c r="BA46" s="827">
        <f t="shared" si="32"/>
        <v>2802.5</v>
      </c>
      <c r="BB46" s="827">
        <f t="shared" si="33"/>
        <v>2802.5</v>
      </c>
      <c r="BC46" s="827">
        <f t="shared" si="34"/>
        <v>2802.5</v>
      </c>
      <c r="BD46" s="827">
        <f t="shared" si="34"/>
        <v>2802.5</v>
      </c>
    </row>
    <row r="47" spans="1:56">
      <c r="B47">
        <v>130209</v>
      </c>
      <c r="C47" s="648" t="s">
        <v>638</v>
      </c>
      <c r="D47" s="778">
        <f t="shared" si="11"/>
        <v>171698.9</v>
      </c>
      <c r="E47" s="778"/>
      <c r="F47" s="984">
        <f>SUMIFS('General Reclass'!E:E,'General Reclass'!F:F,A47,'General Reclass'!A:A,L47)</f>
        <v>0</v>
      </c>
      <c r="G47" s="778">
        <f t="shared" si="23"/>
        <v>171698.9</v>
      </c>
      <c r="H47" s="841" t="s">
        <v>95</v>
      </c>
      <c r="I47" s="841" t="s">
        <v>129</v>
      </c>
      <c r="J47" s="841" t="s">
        <v>636</v>
      </c>
      <c r="K47" s="842" t="s">
        <v>576</v>
      </c>
      <c r="L47" s="843" t="s">
        <v>54</v>
      </c>
      <c r="M47" s="843" t="str">
        <f t="shared" si="5"/>
        <v xml:space="preserve">Other current assets | Prepaid expenses </v>
      </c>
      <c r="O47" s="773">
        <v>142006.38</v>
      </c>
      <c r="P47" s="773"/>
      <c r="Q47" s="773">
        <v>0</v>
      </c>
      <c r="R47" s="773">
        <v>142006.38</v>
      </c>
      <c r="S47" s="773"/>
      <c r="T47" s="773">
        <v>269971.5</v>
      </c>
      <c r="U47" s="773"/>
      <c r="V47" s="773">
        <v>0</v>
      </c>
      <c r="W47" s="773">
        <v>269971.5</v>
      </c>
      <c r="Y47" s="826">
        <v>324851.84000000003</v>
      </c>
      <c r="Z47" s="826">
        <v>299809.07</v>
      </c>
      <c r="AA47" s="826">
        <v>247829.63</v>
      </c>
      <c r="AB47" s="826">
        <v>223166.69</v>
      </c>
      <c r="AC47" s="826">
        <v>462652.2</v>
      </c>
      <c r="AD47" s="826">
        <v>281028.21999999997</v>
      </c>
      <c r="AE47" s="826">
        <v>179278.99</v>
      </c>
      <c r="AF47" s="826">
        <v>224836.55</v>
      </c>
      <c r="AG47" s="826">
        <v>269971.5</v>
      </c>
      <c r="AH47" s="826">
        <v>236546.31</v>
      </c>
      <c r="AI47" s="826">
        <v>168974.91</v>
      </c>
      <c r="AJ47" s="826">
        <v>169009.31</v>
      </c>
      <c r="AK47" s="826">
        <v>142006.38</v>
      </c>
      <c r="AL47" s="826">
        <v>96319.59</v>
      </c>
      <c r="AM47" s="826">
        <v>181294.82</v>
      </c>
      <c r="AN47" s="826">
        <v>176172.79</v>
      </c>
      <c r="AO47" s="826">
        <v>171698.9</v>
      </c>
      <c r="AQ47" s="827">
        <f t="shared" si="22"/>
        <v>223166.69</v>
      </c>
      <c r="AR47" s="827">
        <f t="shared" si="21"/>
        <v>462652.2</v>
      </c>
      <c r="AS47" s="827">
        <f t="shared" si="24"/>
        <v>281028.21999999997</v>
      </c>
      <c r="AT47" s="827">
        <f t="shared" si="25"/>
        <v>179278.99</v>
      </c>
      <c r="AU47" s="827">
        <f t="shared" si="26"/>
        <v>224836.55</v>
      </c>
      <c r="AV47" s="827">
        <f t="shared" si="27"/>
        <v>269971.5</v>
      </c>
      <c r="AW47" s="827">
        <f t="shared" si="28"/>
        <v>236546.31</v>
      </c>
      <c r="AX47" s="827">
        <f t="shared" si="29"/>
        <v>168974.91</v>
      </c>
      <c r="AY47" s="827">
        <f t="shared" si="30"/>
        <v>169009.31</v>
      </c>
      <c r="AZ47" s="827">
        <f t="shared" si="31"/>
        <v>142006.38</v>
      </c>
      <c r="BA47" s="827">
        <f t="shared" si="32"/>
        <v>96319.59</v>
      </c>
      <c r="BB47" s="827">
        <f t="shared" si="33"/>
        <v>181294.82</v>
      </c>
      <c r="BC47" s="827">
        <f t="shared" si="34"/>
        <v>176172.79</v>
      </c>
      <c r="BD47" s="827">
        <f t="shared" si="34"/>
        <v>171698.9</v>
      </c>
    </row>
    <row r="48" spans="1:56">
      <c r="B48">
        <v>130211</v>
      </c>
      <c r="C48" s="648" t="s">
        <v>639</v>
      </c>
      <c r="D48" s="778">
        <f t="shared" si="11"/>
        <v>0</v>
      </c>
      <c r="E48" s="778"/>
      <c r="F48" s="984">
        <f>SUMIFS('General Reclass'!E:E,'General Reclass'!F:F,A48,'General Reclass'!A:A,L48)</f>
        <v>0</v>
      </c>
      <c r="G48" s="778">
        <f t="shared" si="23"/>
        <v>0</v>
      </c>
      <c r="H48" s="841" t="s">
        <v>95</v>
      </c>
      <c r="I48" s="841" t="s">
        <v>105</v>
      </c>
      <c r="J48" s="841" t="s">
        <v>546</v>
      </c>
      <c r="K48" s="842" t="s">
        <v>576</v>
      </c>
      <c r="L48" s="843" t="s">
        <v>42</v>
      </c>
      <c r="M48" s="843" t="str">
        <f t="shared" si="5"/>
        <v>- Other financial assets | Receivable from subsidiaries</v>
      </c>
      <c r="O48" s="773">
        <v>0</v>
      </c>
      <c r="P48" s="773"/>
      <c r="Q48" s="773">
        <v>0</v>
      </c>
      <c r="R48" s="773">
        <v>0</v>
      </c>
      <c r="S48" s="773"/>
      <c r="T48" s="773">
        <v>0</v>
      </c>
      <c r="U48" s="773"/>
      <c r="V48" s="773">
        <v>0</v>
      </c>
      <c r="W48" s="773">
        <v>0</v>
      </c>
      <c r="Y48" s="826">
        <v>0</v>
      </c>
      <c r="Z48" s="826">
        <v>0</v>
      </c>
      <c r="AA48" s="826">
        <v>0</v>
      </c>
      <c r="AB48" s="826">
        <v>0</v>
      </c>
      <c r="AC48" s="826">
        <v>0</v>
      </c>
      <c r="AD48" s="826">
        <v>0</v>
      </c>
      <c r="AE48" s="826">
        <v>0</v>
      </c>
      <c r="AF48" s="826">
        <v>0</v>
      </c>
      <c r="AG48" s="826">
        <v>0</v>
      </c>
      <c r="AH48" s="826">
        <v>0</v>
      </c>
      <c r="AI48" s="826">
        <v>0</v>
      </c>
      <c r="AJ48" s="826">
        <v>0</v>
      </c>
      <c r="AK48" s="826">
        <v>0</v>
      </c>
      <c r="AL48" s="826">
        <v>0</v>
      </c>
      <c r="AM48" s="826">
        <v>0</v>
      </c>
      <c r="AN48" s="826">
        <v>0</v>
      </c>
      <c r="AO48" s="826">
        <v>0</v>
      </c>
      <c r="AQ48" s="827">
        <f t="shared" si="22"/>
        <v>0</v>
      </c>
      <c r="AR48" s="827">
        <f t="shared" si="21"/>
        <v>0</v>
      </c>
      <c r="AS48" s="827">
        <f t="shared" si="24"/>
        <v>0</v>
      </c>
      <c r="AT48" s="827">
        <f t="shared" si="25"/>
        <v>0</v>
      </c>
      <c r="AU48" s="827">
        <f t="shared" si="26"/>
        <v>0</v>
      </c>
      <c r="AV48" s="827">
        <f t="shared" si="27"/>
        <v>0</v>
      </c>
      <c r="AW48" s="827">
        <f t="shared" si="28"/>
        <v>0</v>
      </c>
      <c r="AX48" s="827">
        <f t="shared" si="29"/>
        <v>0</v>
      </c>
      <c r="AY48" s="827">
        <f t="shared" si="30"/>
        <v>0</v>
      </c>
      <c r="AZ48" s="827">
        <f t="shared" si="31"/>
        <v>0</v>
      </c>
      <c r="BA48" s="827">
        <f t="shared" si="32"/>
        <v>0</v>
      </c>
      <c r="BB48" s="827">
        <f t="shared" si="33"/>
        <v>0</v>
      </c>
      <c r="BC48" s="827">
        <f t="shared" si="34"/>
        <v>0</v>
      </c>
      <c r="BD48" s="827">
        <f t="shared" si="34"/>
        <v>0</v>
      </c>
    </row>
    <row r="49" spans="2:56">
      <c r="B49">
        <v>130212</v>
      </c>
      <c r="C49" s="648" t="s">
        <v>640</v>
      </c>
      <c r="D49" s="778">
        <f t="shared" si="11"/>
        <v>41821.279999999999</v>
      </c>
      <c r="E49" s="778"/>
      <c r="F49" s="984">
        <f>SUMIFS('General Reclass'!E:E,'General Reclass'!F:F,A49,'General Reclass'!A:A,L49)</f>
        <v>0</v>
      </c>
      <c r="G49" s="778">
        <f t="shared" si="23"/>
        <v>41821.279999999999</v>
      </c>
      <c r="H49" s="841" t="s">
        <v>95</v>
      </c>
      <c r="I49" s="841" t="s">
        <v>129</v>
      </c>
      <c r="J49" s="841" t="s">
        <v>636</v>
      </c>
      <c r="K49" s="842" t="s">
        <v>576</v>
      </c>
      <c r="L49" s="843" t="s">
        <v>54</v>
      </c>
      <c r="M49" s="843" t="str">
        <f t="shared" si="5"/>
        <v xml:space="preserve">Other current assets | Prepaid expenses </v>
      </c>
      <c r="O49" s="773">
        <v>47301.95</v>
      </c>
      <c r="P49" s="773"/>
      <c r="Q49" s="773">
        <v>0</v>
      </c>
      <c r="R49" s="773">
        <v>47301.95</v>
      </c>
      <c r="S49" s="773"/>
      <c r="T49" s="773">
        <v>47445.21</v>
      </c>
      <c r="U49" s="773"/>
      <c r="V49" s="773">
        <v>0</v>
      </c>
      <c r="W49" s="773">
        <v>47445.21</v>
      </c>
      <c r="Y49" s="826">
        <v>490037.29</v>
      </c>
      <c r="Z49" s="826">
        <v>253722.82</v>
      </c>
      <c r="AA49" s="826">
        <v>85390.18</v>
      </c>
      <c r="AB49" s="826">
        <v>42305.95</v>
      </c>
      <c r="AC49" s="826">
        <v>82377.62</v>
      </c>
      <c r="AD49" s="826">
        <v>43691.17</v>
      </c>
      <c r="AE49" s="826">
        <v>67587.850000000006</v>
      </c>
      <c r="AF49" s="826">
        <v>7078.4</v>
      </c>
      <c r="AG49" s="826">
        <v>47445.21</v>
      </c>
      <c r="AH49" s="826">
        <v>22166.27</v>
      </c>
      <c r="AI49" s="826">
        <v>31361.53</v>
      </c>
      <c r="AJ49" s="826">
        <v>6225.79</v>
      </c>
      <c r="AK49" s="826">
        <v>47301.95</v>
      </c>
      <c r="AL49" s="826">
        <v>22166.21</v>
      </c>
      <c r="AM49" s="826">
        <v>31361.47</v>
      </c>
      <c r="AN49" s="826">
        <v>6225.73</v>
      </c>
      <c r="AO49" s="826">
        <v>41821.279999999999</v>
      </c>
      <c r="AQ49" s="827">
        <f t="shared" si="22"/>
        <v>42305.95</v>
      </c>
      <c r="AR49" s="827">
        <f t="shared" si="21"/>
        <v>82377.62</v>
      </c>
      <c r="AS49" s="827">
        <f t="shared" si="24"/>
        <v>43691.17</v>
      </c>
      <c r="AT49" s="827">
        <f t="shared" si="25"/>
        <v>67587.850000000006</v>
      </c>
      <c r="AU49" s="827">
        <f t="shared" si="26"/>
        <v>7078.4</v>
      </c>
      <c r="AV49" s="827">
        <f t="shared" si="27"/>
        <v>47445.21</v>
      </c>
      <c r="AW49" s="827">
        <f t="shared" si="28"/>
        <v>22166.27</v>
      </c>
      <c r="AX49" s="827">
        <f t="shared" si="29"/>
        <v>31361.53</v>
      </c>
      <c r="AY49" s="827">
        <f t="shared" si="30"/>
        <v>6225.79</v>
      </c>
      <c r="AZ49" s="827">
        <f t="shared" si="31"/>
        <v>47301.95</v>
      </c>
      <c r="BA49" s="827">
        <f t="shared" si="32"/>
        <v>22166.21</v>
      </c>
      <c r="BB49" s="827">
        <f t="shared" si="33"/>
        <v>31361.47</v>
      </c>
      <c r="BC49" s="827">
        <f t="shared" si="34"/>
        <v>6225.73</v>
      </c>
      <c r="BD49" s="827">
        <f t="shared" si="34"/>
        <v>41821.279999999999</v>
      </c>
    </row>
    <row r="50" spans="2:56">
      <c r="B50">
        <v>130214</v>
      </c>
      <c r="C50" s="648" t="s">
        <v>641</v>
      </c>
      <c r="D50" s="778">
        <f t="shared" si="11"/>
        <v>77613.490000000005</v>
      </c>
      <c r="E50" s="778"/>
      <c r="F50" s="984">
        <f>SUMIFS('General Reclass'!E:E,'General Reclass'!F:F,A50,'General Reclass'!A:A,L50)</f>
        <v>0</v>
      </c>
      <c r="G50" s="778">
        <f t="shared" si="23"/>
        <v>77613.490000000005</v>
      </c>
      <c r="H50" s="841" t="s">
        <v>95</v>
      </c>
      <c r="I50" s="841" t="s">
        <v>129</v>
      </c>
      <c r="J50" s="841" t="s">
        <v>636</v>
      </c>
      <c r="K50" s="842" t="s">
        <v>576</v>
      </c>
      <c r="L50" s="843" t="s">
        <v>54</v>
      </c>
      <c r="M50" s="843" t="str">
        <f t="shared" si="5"/>
        <v xml:space="preserve">Other current assets | Prepaid expenses </v>
      </c>
      <c r="O50" s="773">
        <v>61992.99</v>
      </c>
      <c r="P50" s="773"/>
      <c r="Q50" s="773">
        <v>0</v>
      </c>
      <c r="R50" s="773">
        <v>61992.99</v>
      </c>
      <c r="S50" s="773"/>
      <c r="T50" s="773">
        <v>54919.94</v>
      </c>
      <c r="U50" s="773"/>
      <c r="V50" s="773">
        <v>0</v>
      </c>
      <c r="W50" s="773">
        <v>54919.94</v>
      </c>
      <c r="Y50" s="826">
        <v>92285.37</v>
      </c>
      <c r="Z50" s="826">
        <v>83722.45</v>
      </c>
      <c r="AA50" s="826">
        <v>101759.57</v>
      </c>
      <c r="AB50" s="826">
        <v>89166.42</v>
      </c>
      <c r="AC50" s="826">
        <v>84533.49</v>
      </c>
      <c r="AD50" s="826">
        <v>29673.45</v>
      </c>
      <c r="AE50" s="826">
        <v>62181.66</v>
      </c>
      <c r="AF50" s="826">
        <v>145114.46</v>
      </c>
      <c r="AG50" s="826">
        <v>54919.94</v>
      </c>
      <c r="AH50" s="826">
        <v>63997.68</v>
      </c>
      <c r="AI50" s="826">
        <v>73443.820000000007</v>
      </c>
      <c r="AJ50" s="826">
        <v>67555.02</v>
      </c>
      <c r="AK50" s="826">
        <v>61992.99</v>
      </c>
      <c r="AL50" s="826">
        <v>84897.58</v>
      </c>
      <c r="AM50" s="826">
        <v>84500.86</v>
      </c>
      <c r="AN50" s="826">
        <v>114485.75</v>
      </c>
      <c r="AO50" s="826">
        <v>77613.490000000005</v>
      </c>
      <c r="AQ50" s="827">
        <f t="shared" si="22"/>
        <v>89166.42</v>
      </c>
      <c r="AR50" s="827">
        <f t="shared" si="21"/>
        <v>84533.49</v>
      </c>
      <c r="AS50" s="827">
        <f t="shared" si="24"/>
        <v>29673.45</v>
      </c>
      <c r="AT50" s="827">
        <f t="shared" si="25"/>
        <v>62181.66</v>
      </c>
      <c r="AU50" s="827">
        <f t="shared" si="26"/>
        <v>145114.46</v>
      </c>
      <c r="AV50" s="827">
        <f t="shared" si="27"/>
        <v>54919.94</v>
      </c>
      <c r="AW50" s="827">
        <f t="shared" si="28"/>
        <v>63997.68</v>
      </c>
      <c r="AX50" s="827">
        <f t="shared" si="29"/>
        <v>73443.820000000007</v>
      </c>
      <c r="AY50" s="827">
        <f t="shared" si="30"/>
        <v>67555.02</v>
      </c>
      <c r="AZ50" s="827">
        <f t="shared" si="31"/>
        <v>61992.99</v>
      </c>
      <c r="BA50" s="827">
        <f t="shared" si="32"/>
        <v>84897.58</v>
      </c>
      <c r="BB50" s="827">
        <f t="shared" si="33"/>
        <v>84500.86</v>
      </c>
      <c r="BC50" s="827">
        <f t="shared" si="34"/>
        <v>114485.75</v>
      </c>
      <c r="BD50" s="827">
        <f t="shared" si="34"/>
        <v>77613.490000000005</v>
      </c>
    </row>
    <row r="51" spans="2:56">
      <c r="B51">
        <v>130215</v>
      </c>
      <c r="C51" s="648" t="s">
        <v>642</v>
      </c>
      <c r="D51" s="778">
        <f t="shared" si="11"/>
        <v>0</v>
      </c>
      <c r="E51" s="778"/>
      <c r="F51" s="984">
        <f>SUMIFS('General Reclass'!E:E,'General Reclass'!F:F,A51,'General Reclass'!A:A,L51)</f>
        <v>0</v>
      </c>
      <c r="G51" s="778">
        <f t="shared" si="23"/>
        <v>0</v>
      </c>
      <c r="H51" s="841" t="s">
        <v>95</v>
      </c>
      <c r="I51" s="841" t="s">
        <v>105</v>
      </c>
      <c r="J51" s="841" t="s">
        <v>546</v>
      </c>
      <c r="K51" s="842" t="s">
        <v>576</v>
      </c>
      <c r="L51" s="843" t="s">
        <v>42</v>
      </c>
      <c r="M51" s="843" t="str">
        <f t="shared" si="5"/>
        <v>- Other financial assets | Receivable from subsidiaries</v>
      </c>
      <c r="O51" s="773">
        <v>0</v>
      </c>
      <c r="P51" s="773"/>
      <c r="Q51" s="773">
        <v>0</v>
      </c>
      <c r="R51" s="773">
        <v>0</v>
      </c>
      <c r="S51" s="773"/>
      <c r="T51" s="773">
        <v>0</v>
      </c>
      <c r="U51" s="773"/>
      <c r="V51" s="773">
        <v>0</v>
      </c>
      <c r="W51" s="773">
        <v>0</v>
      </c>
      <c r="Y51" s="826">
        <v>8055</v>
      </c>
      <c r="Z51" s="826">
        <v>0</v>
      </c>
      <c r="AA51" s="826">
        <v>0</v>
      </c>
      <c r="AB51" s="826">
        <v>0</v>
      </c>
      <c r="AC51" s="826">
        <v>0</v>
      </c>
      <c r="AD51" s="826">
        <v>0</v>
      </c>
      <c r="AE51" s="826">
        <v>0</v>
      </c>
      <c r="AF51" s="826">
        <v>0</v>
      </c>
      <c r="AG51" s="826">
        <v>0</v>
      </c>
      <c r="AH51" s="826">
        <v>0</v>
      </c>
      <c r="AI51" s="826">
        <v>0</v>
      </c>
      <c r="AJ51" s="826">
        <v>0</v>
      </c>
      <c r="AK51" s="826">
        <v>0</v>
      </c>
      <c r="AL51" s="826">
        <v>0</v>
      </c>
      <c r="AM51" s="826">
        <v>0</v>
      </c>
      <c r="AN51" s="826">
        <v>0</v>
      </c>
      <c r="AO51" s="826">
        <v>0</v>
      </c>
      <c r="AQ51" s="827">
        <f t="shared" si="22"/>
        <v>0</v>
      </c>
      <c r="AR51" s="827">
        <f t="shared" si="21"/>
        <v>0</v>
      </c>
      <c r="AS51" s="827">
        <f t="shared" si="24"/>
        <v>0</v>
      </c>
      <c r="AT51" s="827">
        <f t="shared" si="25"/>
        <v>0</v>
      </c>
      <c r="AU51" s="827">
        <f t="shared" si="26"/>
        <v>0</v>
      </c>
      <c r="AV51" s="827">
        <f t="shared" si="27"/>
        <v>0</v>
      </c>
      <c r="AW51" s="827">
        <f t="shared" si="28"/>
        <v>0</v>
      </c>
      <c r="AX51" s="827">
        <f t="shared" si="29"/>
        <v>0</v>
      </c>
      <c r="AY51" s="827">
        <f t="shared" si="30"/>
        <v>0</v>
      </c>
      <c r="AZ51" s="827">
        <f t="shared" si="31"/>
        <v>0</v>
      </c>
      <c r="BA51" s="827">
        <f t="shared" si="32"/>
        <v>0</v>
      </c>
      <c r="BB51" s="827">
        <f t="shared" si="33"/>
        <v>0</v>
      </c>
      <c r="BC51" s="827">
        <f t="shared" si="34"/>
        <v>0</v>
      </c>
      <c r="BD51" s="827">
        <f t="shared" si="34"/>
        <v>0</v>
      </c>
    </row>
    <row r="52" spans="2:56">
      <c r="B52">
        <v>130217</v>
      </c>
      <c r="C52" s="648" t="s">
        <v>643</v>
      </c>
      <c r="D52" s="778">
        <f t="shared" si="11"/>
        <v>0</v>
      </c>
      <c r="E52" s="778"/>
      <c r="F52" s="984">
        <f>SUMIFS('General Reclass'!E:E,'General Reclass'!F:F,A52,'General Reclass'!A:A,L52)</f>
        <v>0</v>
      </c>
      <c r="G52" s="778">
        <f t="shared" si="23"/>
        <v>0</v>
      </c>
      <c r="H52" s="841" t="s">
        <v>157</v>
      </c>
      <c r="I52" s="841" t="s">
        <v>181</v>
      </c>
      <c r="J52" s="841" t="s">
        <v>181</v>
      </c>
      <c r="K52" s="842" t="s">
        <v>576</v>
      </c>
      <c r="L52" s="843" t="s">
        <v>63</v>
      </c>
      <c r="M52" s="843" t="str">
        <f t="shared" si="5"/>
        <v>- Trade payables | - Trade payables</v>
      </c>
      <c r="O52" s="773">
        <v>0</v>
      </c>
      <c r="P52" s="773"/>
      <c r="Q52" s="773">
        <v>0</v>
      </c>
      <c r="R52" s="773">
        <v>0</v>
      </c>
      <c r="S52" s="773"/>
      <c r="T52" s="773">
        <v>0</v>
      </c>
      <c r="U52" s="773"/>
      <c r="V52" s="773">
        <v>0</v>
      </c>
      <c r="W52" s="773">
        <v>0</v>
      </c>
      <c r="Y52" s="826">
        <v>0</v>
      </c>
      <c r="Z52" s="826">
        <v>0</v>
      </c>
      <c r="AA52" s="826">
        <v>0</v>
      </c>
      <c r="AB52" s="826">
        <v>0</v>
      </c>
      <c r="AC52" s="826">
        <v>0</v>
      </c>
      <c r="AD52" s="826">
        <v>0</v>
      </c>
      <c r="AE52" s="826">
        <v>0</v>
      </c>
      <c r="AF52" s="826">
        <v>0</v>
      </c>
      <c r="AG52" s="826">
        <v>0</v>
      </c>
      <c r="AH52" s="826">
        <v>0</v>
      </c>
      <c r="AI52" s="826">
        <v>0</v>
      </c>
      <c r="AJ52" s="826">
        <v>0</v>
      </c>
      <c r="AK52" s="826">
        <v>0</v>
      </c>
      <c r="AL52" s="826">
        <v>0</v>
      </c>
      <c r="AM52" s="826">
        <v>0</v>
      </c>
      <c r="AN52" s="826">
        <v>0</v>
      </c>
      <c r="AO52" s="826">
        <v>0</v>
      </c>
      <c r="AQ52" s="827">
        <f t="shared" si="22"/>
        <v>0</v>
      </c>
      <c r="AR52" s="827">
        <f t="shared" ref="AR52:AR83" si="35">+AC52</f>
        <v>0</v>
      </c>
      <c r="AS52" s="827">
        <f t="shared" si="24"/>
        <v>0</v>
      </c>
      <c r="AT52" s="827">
        <f t="shared" si="25"/>
        <v>0</v>
      </c>
      <c r="AU52" s="827">
        <f t="shared" si="26"/>
        <v>0</v>
      </c>
      <c r="AV52" s="827">
        <f t="shared" si="27"/>
        <v>0</v>
      </c>
      <c r="AW52" s="827">
        <f t="shared" si="28"/>
        <v>0</v>
      </c>
      <c r="AX52" s="827">
        <f t="shared" si="29"/>
        <v>0</v>
      </c>
      <c r="AY52" s="827">
        <f t="shared" si="30"/>
        <v>0</v>
      </c>
      <c r="AZ52" s="827">
        <f t="shared" si="31"/>
        <v>0</v>
      </c>
      <c r="BA52" s="827">
        <f t="shared" si="32"/>
        <v>0</v>
      </c>
      <c r="BB52" s="827">
        <f t="shared" si="33"/>
        <v>0</v>
      </c>
      <c r="BC52" s="827">
        <f t="shared" si="34"/>
        <v>0</v>
      </c>
      <c r="BD52" s="827">
        <f t="shared" si="34"/>
        <v>0</v>
      </c>
    </row>
    <row r="53" spans="2:56">
      <c r="B53">
        <v>130218</v>
      </c>
      <c r="C53" s="648" t="s">
        <v>644</v>
      </c>
      <c r="D53" s="778">
        <f t="shared" si="11"/>
        <v>0</v>
      </c>
      <c r="E53" s="778"/>
      <c r="F53" s="984">
        <f>SUMIFS('General Reclass'!E:E,'General Reclass'!F:F,A53,'General Reclass'!A:A,L53)</f>
        <v>0</v>
      </c>
      <c r="G53" s="778">
        <f t="shared" si="23"/>
        <v>0</v>
      </c>
      <c r="H53" s="841" t="s">
        <v>95</v>
      </c>
      <c r="I53" s="841" t="s">
        <v>634</v>
      </c>
      <c r="J53" s="841" t="s">
        <v>626</v>
      </c>
      <c r="K53" s="842" t="s">
        <v>576</v>
      </c>
      <c r="L53" s="843" t="s">
        <v>42</v>
      </c>
      <c r="M53" s="843" t="str">
        <f t="shared" si="5"/>
        <v>Other Current Assets | Advances to employees</v>
      </c>
      <c r="O53" s="773">
        <v>0</v>
      </c>
      <c r="P53" s="773"/>
      <c r="Q53" s="773">
        <v>0</v>
      </c>
      <c r="R53" s="773">
        <v>0</v>
      </c>
      <c r="S53" s="773"/>
      <c r="T53" s="773">
        <v>0</v>
      </c>
      <c r="U53" s="773"/>
      <c r="V53" s="773">
        <v>0</v>
      </c>
      <c r="W53" s="773">
        <v>0</v>
      </c>
      <c r="Y53" s="826">
        <v>0</v>
      </c>
      <c r="Z53" s="826">
        <v>0</v>
      </c>
      <c r="AA53" s="826">
        <v>0</v>
      </c>
      <c r="AB53" s="826">
        <v>0</v>
      </c>
      <c r="AC53" s="826">
        <v>0</v>
      </c>
      <c r="AD53" s="826">
        <v>0</v>
      </c>
      <c r="AE53" s="826">
        <v>0</v>
      </c>
      <c r="AF53" s="826">
        <v>0</v>
      </c>
      <c r="AG53" s="826">
        <v>0</v>
      </c>
      <c r="AH53" s="826">
        <v>0</v>
      </c>
      <c r="AI53" s="826">
        <v>0</v>
      </c>
      <c r="AJ53" s="826">
        <v>0</v>
      </c>
      <c r="AK53" s="826">
        <v>0</v>
      </c>
      <c r="AL53" s="826">
        <v>0</v>
      </c>
      <c r="AM53" s="826">
        <v>0</v>
      </c>
      <c r="AN53" s="826">
        <v>0</v>
      </c>
      <c r="AO53" s="826">
        <v>0</v>
      </c>
      <c r="AQ53" s="827">
        <f t="shared" ref="AQ53:AQ84" si="36">+AB53</f>
        <v>0</v>
      </c>
      <c r="AR53" s="827">
        <f t="shared" si="35"/>
        <v>0</v>
      </c>
      <c r="AS53" s="827">
        <f t="shared" si="24"/>
        <v>0</v>
      </c>
      <c r="AT53" s="827">
        <f t="shared" si="25"/>
        <v>0</v>
      </c>
      <c r="AU53" s="827">
        <f t="shared" si="26"/>
        <v>0</v>
      </c>
      <c r="AV53" s="827">
        <f t="shared" si="27"/>
        <v>0</v>
      </c>
      <c r="AW53" s="827">
        <f t="shared" si="28"/>
        <v>0</v>
      </c>
      <c r="AX53" s="827">
        <f t="shared" si="29"/>
        <v>0</v>
      </c>
      <c r="AY53" s="827">
        <f t="shared" si="30"/>
        <v>0</v>
      </c>
      <c r="AZ53" s="827">
        <f t="shared" si="31"/>
        <v>0</v>
      </c>
      <c r="BA53" s="827">
        <f t="shared" si="32"/>
        <v>0</v>
      </c>
      <c r="BB53" s="827">
        <f t="shared" si="33"/>
        <v>0</v>
      </c>
      <c r="BC53" s="827">
        <f t="shared" si="34"/>
        <v>0</v>
      </c>
      <c r="BD53" s="827">
        <f t="shared" si="34"/>
        <v>0</v>
      </c>
    </row>
    <row r="54" spans="2:56">
      <c r="B54">
        <v>130220</v>
      </c>
      <c r="C54" s="648" t="s">
        <v>645</v>
      </c>
      <c r="D54" s="778">
        <f t="shared" si="11"/>
        <v>0</v>
      </c>
      <c r="E54" s="778"/>
      <c r="F54" s="984">
        <f>SUMIFS('General Reclass'!E:E,'General Reclass'!F:F,A54,'General Reclass'!A:A,L54)</f>
        <v>0</v>
      </c>
      <c r="G54" s="778">
        <f t="shared" si="23"/>
        <v>0</v>
      </c>
      <c r="H54" s="841" t="s">
        <v>157</v>
      </c>
      <c r="I54" s="841" t="s">
        <v>169</v>
      </c>
      <c r="J54" s="841" t="s">
        <v>548</v>
      </c>
      <c r="K54" s="842" t="s">
        <v>576</v>
      </c>
      <c r="L54" s="843" t="s">
        <v>65</v>
      </c>
      <c r="M54" s="843" t="str">
        <f t="shared" si="5"/>
        <v>- Other financial liabilities | Others - Current</v>
      </c>
      <c r="O54" s="773">
        <v>0</v>
      </c>
      <c r="P54" s="773"/>
      <c r="Q54" s="773">
        <v>0</v>
      </c>
      <c r="R54" s="773">
        <v>0</v>
      </c>
      <c r="S54" s="773"/>
      <c r="T54" s="773">
        <v>0</v>
      </c>
      <c r="U54" s="773"/>
      <c r="V54" s="773">
        <v>0</v>
      </c>
      <c r="W54" s="773">
        <v>0</v>
      </c>
      <c r="Y54" s="826">
        <v>0</v>
      </c>
      <c r="Z54" s="826">
        <v>0</v>
      </c>
      <c r="AA54" s="826">
        <v>0</v>
      </c>
      <c r="AB54" s="826">
        <v>0</v>
      </c>
      <c r="AC54" s="826">
        <v>0</v>
      </c>
      <c r="AD54" s="826">
        <v>0</v>
      </c>
      <c r="AE54" s="826">
        <v>0</v>
      </c>
      <c r="AF54" s="826">
        <v>0</v>
      </c>
      <c r="AG54" s="826">
        <v>0</v>
      </c>
      <c r="AH54" s="826">
        <v>0</v>
      </c>
      <c r="AI54" s="826">
        <v>0</v>
      </c>
      <c r="AJ54" s="826">
        <v>0</v>
      </c>
      <c r="AK54" s="826">
        <v>0</v>
      </c>
      <c r="AL54" s="826">
        <v>0</v>
      </c>
      <c r="AM54" s="826">
        <v>0</v>
      </c>
      <c r="AN54" s="826">
        <v>0</v>
      </c>
      <c r="AO54" s="826">
        <v>0</v>
      </c>
      <c r="AQ54" s="827">
        <f t="shared" si="36"/>
        <v>0</v>
      </c>
      <c r="AR54" s="827">
        <f t="shared" si="35"/>
        <v>0</v>
      </c>
      <c r="AS54" s="827">
        <f t="shared" si="24"/>
        <v>0</v>
      </c>
      <c r="AT54" s="827">
        <f t="shared" si="25"/>
        <v>0</v>
      </c>
      <c r="AU54" s="827">
        <f t="shared" si="26"/>
        <v>0</v>
      </c>
      <c r="AV54" s="827">
        <f t="shared" si="27"/>
        <v>0</v>
      </c>
      <c r="AW54" s="827">
        <f t="shared" si="28"/>
        <v>0</v>
      </c>
      <c r="AX54" s="827">
        <f t="shared" si="29"/>
        <v>0</v>
      </c>
      <c r="AY54" s="827">
        <f t="shared" si="30"/>
        <v>0</v>
      </c>
      <c r="AZ54" s="827">
        <f t="shared" si="31"/>
        <v>0</v>
      </c>
      <c r="BA54" s="827">
        <f t="shared" si="32"/>
        <v>0</v>
      </c>
      <c r="BB54" s="827">
        <f t="shared" si="33"/>
        <v>0</v>
      </c>
      <c r="BC54" s="827">
        <f t="shared" si="34"/>
        <v>0</v>
      </c>
      <c r="BD54" s="827">
        <f t="shared" si="34"/>
        <v>0</v>
      </c>
    </row>
    <row r="55" spans="2:56">
      <c r="B55">
        <v>130221</v>
      </c>
      <c r="C55" s="648" t="s">
        <v>559</v>
      </c>
      <c r="D55" s="778">
        <f t="shared" si="11"/>
        <v>0</v>
      </c>
      <c r="E55" s="778"/>
      <c r="F55" s="984">
        <f>SUMIFS('General Reclass'!E:E,'General Reclass'!F:F,A55,'General Reclass'!A:A,L55)</f>
        <v>0</v>
      </c>
      <c r="G55" s="778">
        <f t="shared" si="23"/>
        <v>0</v>
      </c>
      <c r="H55" s="841" t="s">
        <v>95</v>
      </c>
      <c r="I55" s="841" t="s">
        <v>105</v>
      </c>
      <c r="J55" s="841" t="s">
        <v>546</v>
      </c>
      <c r="K55" s="842" t="s">
        <v>576</v>
      </c>
      <c r="L55" s="843" t="s">
        <v>42</v>
      </c>
      <c r="M55" s="843" t="str">
        <f t="shared" si="5"/>
        <v>- Other financial assets | Receivable from subsidiaries</v>
      </c>
      <c r="O55" s="773">
        <v>0</v>
      </c>
      <c r="P55" s="773"/>
      <c r="Q55" s="773">
        <v>0</v>
      </c>
      <c r="R55" s="773">
        <v>0</v>
      </c>
      <c r="S55" s="773"/>
      <c r="T55" s="773">
        <v>0</v>
      </c>
      <c r="U55" s="773"/>
      <c r="V55" s="773">
        <v>0</v>
      </c>
      <c r="W55" s="773">
        <v>0</v>
      </c>
      <c r="Y55" s="826">
        <v>4301.3599999999997</v>
      </c>
      <c r="Z55" s="826">
        <v>4860.4399999999996</v>
      </c>
      <c r="AA55" s="826">
        <v>4291.18</v>
      </c>
      <c r="AB55" s="826">
        <v>2802.5</v>
      </c>
      <c r="AC55" s="826">
        <v>0</v>
      </c>
      <c r="AD55" s="826">
        <v>0</v>
      </c>
      <c r="AE55" s="826">
        <v>0</v>
      </c>
      <c r="AF55" s="826">
        <v>0</v>
      </c>
      <c r="AG55" s="826">
        <v>0</v>
      </c>
      <c r="AH55" s="826">
        <v>0</v>
      </c>
      <c r="AI55" s="826">
        <v>0</v>
      </c>
      <c r="AJ55" s="826">
        <v>0</v>
      </c>
      <c r="AK55" s="826">
        <v>0</v>
      </c>
      <c r="AL55" s="826">
        <v>0</v>
      </c>
      <c r="AM55" s="826">
        <v>0</v>
      </c>
      <c r="AN55" s="826">
        <v>0</v>
      </c>
      <c r="AO55" s="826">
        <v>0</v>
      </c>
      <c r="AQ55" s="827">
        <f t="shared" si="36"/>
        <v>2802.5</v>
      </c>
      <c r="AR55" s="827">
        <f t="shared" si="35"/>
        <v>0</v>
      </c>
      <c r="AS55" s="827">
        <f t="shared" si="24"/>
        <v>0</v>
      </c>
      <c r="AT55" s="827">
        <f t="shared" si="25"/>
        <v>0</v>
      </c>
      <c r="AU55" s="827">
        <f t="shared" si="26"/>
        <v>0</v>
      </c>
      <c r="AV55" s="827">
        <f t="shared" si="27"/>
        <v>0</v>
      </c>
      <c r="AW55" s="827">
        <f t="shared" si="28"/>
        <v>0</v>
      </c>
      <c r="AX55" s="827">
        <f t="shared" si="29"/>
        <v>0</v>
      </c>
      <c r="AY55" s="827">
        <f t="shared" si="30"/>
        <v>0</v>
      </c>
      <c r="AZ55" s="827">
        <f t="shared" si="31"/>
        <v>0</v>
      </c>
      <c r="BA55" s="827">
        <f t="shared" si="32"/>
        <v>0</v>
      </c>
      <c r="BB55" s="827">
        <f t="shared" si="33"/>
        <v>0</v>
      </c>
      <c r="BC55" s="827">
        <f t="shared" si="34"/>
        <v>0</v>
      </c>
      <c r="BD55" s="827">
        <f t="shared" si="34"/>
        <v>0</v>
      </c>
    </row>
    <row r="56" spans="2:56">
      <c r="B56">
        <v>130222</v>
      </c>
      <c r="C56" s="648" t="s">
        <v>646</v>
      </c>
      <c r="D56" s="778">
        <f t="shared" si="11"/>
        <v>0</v>
      </c>
      <c r="E56" s="778"/>
      <c r="F56" s="984">
        <f>SUMIFS('General Reclass'!E:E,'General Reclass'!F:F,A56,'General Reclass'!A:A,L56)</f>
        <v>0</v>
      </c>
      <c r="G56" s="778">
        <f t="shared" si="23"/>
        <v>0</v>
      </c>
      <c r="H56" s="841" t="s">
        <v>95</v>
      </c>
      <c r="I56" s="841" t="s">
        <v>129</v>
      </c>
      <c r="J56" s="841" t="s">
        <v>636</v>
      </c>
      <c r="K56" s="842" t="s">
        <v>576</v>
      </c>
      <c r="L56" s="843" t="s">
        <v>54</v>
      </c>
      <c r="M56" s="843" t="str">
        <f t="shared" si="5"/>
        <v xml:space="preserve">Other current assets | Prepaid expenses </v>
      </c>
      <c r="O56" s="773">
        <v>0</v>
      </c>
      <c r="P56" s="773"/>
      <c r="Q56" s="773">
        <v>0</v>
      </c>
      <c r="R56" s="773">
        <v>0</v>
      </c>
      <c r="S56" s="773"/>
      <c r="T56" s="773">
        <v>0</v>
      </c>
      <c r="U56" s="773"/>
      <c r="V56" s="773">
        <v>0</v>
      </c>
      <c r="W56" s="773">
        <v>0</v>
      </c>
      <c r="Y56" s="826">
        <v>0</v>
      </c>
      <c r="Z56" s="826">
        <v>0</v>
      </c>
      <c r="AA56" s="826">
        <v>0</v>
      </c>
      <c r="AB56" s="826">
        <v>0</v>
      </c>
      <c r="AC56" s="826">
        <v>0</v>
      </c>
      <c r="AD56" s="826">
        <v>0</v>
      </c>
      <c r="AE56" s="826">
        <v>0</v>
      </c>
      <c r="AF56" s="826">
        <v>0</v>
      </c>
      <c r="AG56" s="826">
        <v>0</v>
      </c>
      <c r="AH56" s="826">
        <v>0</v>
      </c>
      <c r="AI56" s="826">
        <v>0</v>
      </c>
      <c r="AJ56" s="826">
        <v>0</v>
      </c>
      <c r="AK56" s="826">
        <v>0</v>
      </c>
      <c r="AL56" s="826">
        <v>0</v>
      </c>
      <c r="AM56" s="826">
        <v>0</v>
      </c>
      <c r="AN56" s="826">
        <v>0</v>
      </c>
      <c r="AO56" s="826">
        <v>0</v>
      </c>
      <c r="AQ56" s="827">
        <f t="shared" si="36"/>
        <v>0</v>
      </c>
      <c r="AR56" s="827">
        <f t="shared" si="35"/>
        <v>0</v>
      </c>
      <c r="AS56" s="827">
        <f t="shared" si="24"/>
        <v>0</v>
      </c>
      <c r="AT56" s="827">
        <f t="shared" si="25"/>
        <v>0</v>
      </c>
      <c r="AU56" s="827">
        <f t="shared" si="26"/>
        <v>0</v>
      </c>
      <c r="AV56" s="827">
        <f t="shared" si="27"/>
        <v>0</v>
      </c>
      <c r="AW56" s="827">
        <f t="shared" si="28"/>
        <v>0</v>
      </c>
      <c r="AX56" s="827">
        <f t="shared" si="29"/>
        <v>0</v>
      </c>
      <c r="AY56" s="827">
        <f t="shared" si="30"/>
        <v>0</v>
      </c>
      <c r="AZ56" s="827">
        <f t="shared" si="31"/>
        <v>0</v>
      </c>
      <c r="BA56" s="827">
        <f t="shared" si="32"/>
        <v>0</v>
      </c>
      <c r="BB56" s="827">
        <f t="shared" si="33"/>
        <v>0</v>
      </c>
      <c r="BC56" s="827">
        <f t="shared" si="34"/>
        <v>0</v>
      </c>
      <c r="BD56" s="827">
        <f t="shared" si="34"/>
        <v>0</v>
      </c>
    </row>
    <row r="57" spans="2:56">
      <c r="B57">
        <v>130225</v>
      </c>
      <c r="C57" s="648" t="s">
        <v>560</v>
      </c>
      <c r="D57" s="778">
        <f t="shared" si="11"/>
        <v>0</v>
      </c>
      <c r="E57" s="778"/>
      <c r="F57" s="984">
        <f>SUMIFS('General Reclass'!E:E,'General Reclass'!F:F,A57,'General Reclass'!A:A,L57)</f>
        <v>0</v>
      </c>
      <c r="G57" s="778">
        <f t="shared" si="23"/>
        <v>0</v>
      </c>
      <c r="H57" s="841" t="s">
        <v>95</v>
      </c>
      <c r="I57" s="841" t="s">
        <v>105</v>
      </c>
      <c r="J57" s="841" t="s">
        <v>546</v>
      </c>
      <c r="K57" s="842" t="s">
        <v>576</v>
      </c>
      <c r="L57" s="843" t="s">
        <v>42</v>
      </c>
      <c r="M57" s="843" t="str">
        <f t="shared" si="5"/>
        <v>- Other financial assets | Receivable from subsidiaries</v>
      </c>
      <c r="O57" s="773">
        <v>-2635</v>
      </c>
      <c r="P57" s="773"/>
      <c r="Q57" s="773">
        <v>0</v>
      </c>
      <c r="R57" s="773">
        <v>-2635</v>
      </c>
      <c r="S57" s="773"/>
      <c r="T57" s="773">
        <v>-2635</v>
      </c>
      <c r="U57" s="773"/>
      <c r="V57" s="773">
        <v>0</v>
      </c>
      <c r="W57" s="773">
        <v>-2635</v>
      </c>
      <c r="Y57" s="826">
        <v>24567</v>
      </c>
      <c r="Z57" s="826">
        <v>20640.919999999998</v>
      </c>
      <c r="AA57" s="826">
        <v>20403.419999999998</v>
      </c>
      <c r="AB57" s="826">
        <v>13325</v>
      </c>
      <c r="AC57" s="826">
        <v>30645.51</v>
      </c>
      <c r="AD57" s="826">
        <v>10436.65</v>
      </c>
      <c r="AE57" s="826">
        <v>0</v>
      </c>
      <c r="AF57" s="826">
        <v>-2635</v>
      </c>
      <c r="AG57" s="826">
        <v>-2635</v>
      </c>
      <c r="AH57" s="826">
        <v>-2635</v>
      </c>
      <c r="AI57" s="826">
        <v>-2635</v>
      </c>
      <c r="AJ57" s="826">
        <v>-2635</v>
      </c>
      <c r="AK57" s="826">
        <v>-2635</v>
      </c>
      <c r="AL57" s="826">
        <v>-2635</v>
      </c>
      <c r="AM57" s="826">
        <v>-2635</v>
      </c>
      <c r="AN57" s="826">
        <v>-2635</v>
      </c>
      <c r="AO57" s="826">
        <v>0</v>
      </c>
      <c r="AQ57" s="827">
        <f t="shared" si="36"/>
        <v>13325</v>
      </c>
      <c r="AR57" s="827">
        <f t="shared" si="35"/>
        <v>30645.51</v>
      </c>
      <c r="AS57" s="827">
        <f t="shared" si="24"/>
        <v>10436.65</v>
      </c>
      <c r="AT57" s="827">
        <f t="shared" si="25"/>
        <v>0</v>
      </c>
      <c r="AU57" s="827">
        <f t="shared" si="26"/>
        <v>-2635</v>
      </c>
      <c r="AV57" s="827">
        <f t="shared" si="27"/>
        <v>-2635</v>
      </c>
      <c r="AW57" s="827">
        <f t="shared" si="28"/>
        <v>-2635</v>
      </c>
      <c r="AX57" s="827">
        <f t="shared" si="29"/>
        <v>-2635</v>
      </c>
      <c r="AY57" s="827">
        <f t="shared" si="30"/>
        <v>-2635</v>
      </c>
      <c r="AZ57" s="827">
        <f t="shared" si="31"/>
        <v>-2635</v>
      </c>
      <c r="BA57" s="827">
        <f t="shared" si="32"/>
        <v>-2635</v>
      </c>
      <c r="BB57" s="827">
        <f t="shared" si="33"/>
        <v>-2635</v>
      </c>
      <c r="BC57" s="827">
        <f t="shared" si="34"/>
        <v>-2635</v>
      </c>
      <c r="BD57" s="827">
        <f t="shared" si="34"/>
        <v>0</v>
      </c>
    </row>
    <row r="58" spans="2:56">
      <c r="B58">
        <v>130227</v>
      </c>
      <c r="C58" s="648" t="s">
        <v>647</v>
      </c>
      <c r="D58" s="778">
        <f t="shared" si="11"/>
        <v>0</v>
      </c>
      <c r="E58" s="778"/>
      <c r="F58" s="984">
        <f>SUMIFS('General Reclass'!E:E,'General Reclass'!F:F,A58,'General Reclass'!A:A,L58)</f>
        <v>0</v>
      </c>
      <c r="G58" s="778">
        <f t="shared" si="23"/>
        <v>0</v>
      </c>
      <c r="H58" s="841" t="s">
        <v>157</v>
      </c>
      <c r="I58" s="841" t="s">
        <v>169</v>
      </c>
      <c r="J58" s="841" t="s">
        <v>548</v>
      </c>
      <c r="K58" s="842" t="s">
        <v>576</v>
      </c>
      <c r="L58" s="843" t="s">
        <v>65</v>
      </c>
      <c r="M58" s="843" t="str">
        <f t="shared" si="5"/>
        <v>- Other financial liabilities | Others - Current</v>
      </c>
      <c r="O58" s="773">
        <v>0</v>
      </c>
      <c r="P58" s="773"/>
      <c r="Q58" s="773">
        <v>0</v>
      </c>
      <c r="R58" s="773">
        <v>0</v>
      </c>
      <c r="S58" s="773"/>
      <c r="T58" s="773">
        <v>0</v>
      </c>
      <c r="U58" s="773"/>
      <c r="V58" s="773">
        <v>0</v>
      </c>
      <c r="W58" s="773">
        <v>0</v>
      </c>
      <c r="Y58" s="826">
        <v>0</v>
      </c>
      <c r="Z58" s="826">
        <v>0</v>
      </c>
      <c r="AA58" s="826">
        <v>0</v>
      </c>
      <c r="AB58" s="826">
        <v>0</v>
      </c>
      <c r="AC58" s="826">
        <v>0</v>
      </c>
      <c r="AD58" s="826">
        <v>0</v>
      </c>
      <c r="AE58" s="826">
        <v>0</v>
      </c>
      <c r="AF58" s="826">
        <v>0</v>
      </c>
      <c r="AG58" s="826">
        <v>0</v>
      </c>
      <c r="AH58" s="826">
        <v>0</v>
      </c>
      <c r="AI58" s="826">
        <v>0</v>
      </c>
      <c r="AJ58" s="826">
        <v>0</v>
      </c>
      <c r="AK58" s="826">
        <v>0</v>
      </c>
      <c r="AL58" s="826">
        <v>0</v>
      </c>
      <c r="AM58" s="826">
        <v>0</v>
      </c>
      <c r="AN58" s="826">
        <v>0</v>
      </c>
      <c r="AO58" s="826">
        <v>0</v>
      </c>
      <c r="AQ58" s="827">
        <f t="shared" si="36"/>
        <v>0</v>
      </c>
      <c r="AR58" s="827">
        <f t="shared" si="35"/>
        <v>0</v>
      </c>
      <c r="AS58" s="827">
        <f t="shared" si="24"/>
        <v>0</v>
      </c>
      <c r="AT58" s="827">
        <f t="shared" si="25"/>
        <v>0</v>
      </c>
      <c r="AU58" s="827">
        <f t="shared" si="26"/>
        <v>0</v>
      </c>
      <c r="AV58" s="827">
        <f t="shared" si="27"/>
        <v>0</v>
      </c>
      <c r="AW58" s="827">
        <f t="shared" si="28"/>
        <v>0</v>
      </c>
      <c r="AX58" s="827">
        <f t="shared" si="29"/>
        <v>0</v>
      </c>
      <c r="AY58" s="827">
        <f t="shared" si="30"/>
        <v>0</v>
      </c>
      <c r="AZ58" s="827">
        <f t="shared" si="31"/>
        <v>0</v>
      </c>
      <c r="BA58" s="827">
        <f t="shared" si="32"/>
        <v>0</v>
      </c>
      <c r="BB58" s="827">
        <f t="shared" si="33"/>
        <v>0</v>
      </c>
      <c r="BC58" s="827">
        <f t="shared" si="34"/>
        <v>0</v>
      </c>
      <c r="BD58" s="827">
        <f t="shared" si="34"/>
        <v>0</v>
      </c>
    </row>
    <row r="59" spans="2:56">
      <c r="B59">
        <v>130228</v>
      </c>
      <c r="C59" t="s">
        <v>648</v>
      </c>
      <c r="D59" s="778">
        <f t="shared" si="11"/>
        <v>0</v>
      </c>
      <c r="E59" s="778"/>
      <c r="F59" s="984">
        <f>SUMIFS('General Reclass'!E:E,'General Reclass'!F:F,A59,'General Reclass'!A:A,L59)</f>
        <v>0</v>
      </c>
      <c r="G59" s="778">
        <f t="shared" si="23"/>
        <v>0</v>
      </c>
      <c r="H59" s="841" t="s">
        <v>95</v>
      </c>
      <c r="I59" s="846" t="s">
        <v>105</v>
      </c>
      <c r="J59" s="843" t="s">
        <v>546</v>
      </c>
      <c r="K59" s="842" t="s">
        <v>576</v>
      </c>
      <c r="L59" s="843" t="s">
        <v>42</v>
      </c>
      <c r="M59" s="843" t="str">
        <f t="shared" si="5"/>
        <v>- Other financial assets | Receivable from subsidiaries</v>
      </c>
      <c r="O59" s="773">
        <v>0</v>
      </c>
      <c r="P59" s="773"/>
      <c r="Q59" s="773">
        <v>0</v>
      </c>
      <c r="R59" s="773">
        <v>0</v>
      </c>
      <c r="S59" s="773"/>
      <c r="T59" s="773">
        <v>0</v>
      </c>
      <c r="U59" s="773"/>
      <c r="V59" s="773">
        <v>0</v>
      </c>
      <c r="W59" s="773">
        <v>0</v>
      </c>
      <c r="Y59" s="826">
        <v>0</v>
      </c>
      <c r="Z59" s="826">
        <v>0</v>
      </c>
      <c r="AA59" s="826">
        <v>0</v>
      </c>
      <c r="AB59" s="826">
        <v>0</v>
      </c>
      <c r="AC59" s="826">
        <v>0</v>
      </c>
      <c r="AD59" s="826">
        <v>0</v>
      </c>
      <c r="AE59" s="826">
        <v>0</v>
      </c>
      <c r="AF59" s="826">
        <v>0</v>
      </c>
      <c r="AG59" s="826">
        <v>0</v>
      </c>
      <c r="AH59" s="826">
        <v>0</v>
      </c>
      <c r="AI59" s="826">
        <v>0</v>
      </c>
      <c r="AJ59" s="826">
        <v>0</v>
      </c>
      <c r="AK59" s="826">
        <v>0</v>
      </c>
      <c r="AL59" s="826">
        <v>0</v>
      </c>
      <c r="AM59" s="826">
        <v>0</v>
      </c>
      <c r="AN59" s="826">
        <v>0</v>
      </c>
      <c r="AO59" s="826">
        <v>0</v>
      </c>
      <c r="AQ59" s="827">
        <f t="shared" si="36"/>
        <v>0</v>
      </c>
      <c r="AR59" s="827">
        <f t="shared" si="35"/>
        <v>0</v>
      </c>
      <c r="AS59" s="827">
        <f t="shared" si="24"/>
        <v>0</v>
      </c>
      <c r="AT59" s="827">
        <f t="shared" si="25"/>
        <v>0</v>
      </c>
      <c r="AU59" s="827">
        <f t="shared" si="26"/>
        <v>0</v>
      </c>
      <c r="AV59" s="827">
        <f t="shared" si="27"/>
        <v>0</v>
      </c>
      <c r="AW59" s="827">
        <f t="shared" si="28"/>
        <v>0</v>
      </c>
      <c r="AX59" s="827">
        <f t="shared" si="29"/>
        <v>0</v>
      </c>
      <c r="AY59" s="827">
        <f t="shared" si="30"/>
        <v>0</v>
      </c>
      <c r="AZ59" s="827">
        <f t="shared" si="31"/>
        <v>0</v>
      </c>
      <c r="BA59" s="827">
        <f t="shared" si="32"/>
        <v>0</v>
      </c>
      <c r="BB59" s="827">
        <f t="shared" si="33"/>
        <v>0</v>
      </c>
      <c r="BC59" s="827">
        <f t="shared" si="34"/>
        <v>0</v>
      </c>
      <c r="BD59" s="827">
        <f t="shared" si="34"/>
        <v>0</v>
      </c>
    </row>
    <row r="60" spans="2:56">
      <c r="B60">
        <v>130233</v>
      </c>
      <c r="C60" s="648" t="s">
        <v>649</v>
      </c>
      <c r="D60" s="778">
        <f t="shared" si="11"/>
        <v>0</v>
      </c>
      <c r="E60" s="778"/>
      <c r="F60" s="984">
        <f>SUMIFS('General Reclass'!E:E,'General Reclass'!F:F,A60,'General Reclass'!A:A,L60)</f>
        <v>0</v>
      </c>
      <c r="G60" s="778">
        <f t="shared" si="23"/>
        <v>0</v>
      </c>
      <c r="H60" s="841" t="s">
        <v>95</v>
      </c>
      <c r="I60" s="841" t="s">
        <v>105</v>
      </c>
      <c r="J60" s="841" t="s">
        <v>546</v>
      </c>
      <c r="K60" s="842" t="s">
        <v>576</v>
      </c>
      <c r="L60" s="843" t="s">
        <v>42</v>
      </c>
      <c r="M60" s="843" t="str">
        <f t="shared" si="5"/>
        <v>- Other financial assets | Receivable from subsidiaries</v>
      </c>
      <c r="O60" s="773">
        <v>0</v>
      </c>
      <c r="P60" s="773"/>
      <c r="Q60" s="773">
        <v>0</v>
      </c>
      <c r="R60" s="773">
        <v>0</v>
      </c>
      <c r="S60" s="773"/>
      <c r="T60" s="773">
        <v>0</v>
      </c>
      <c r="U60" s="773"/>
      <c r="V60" s="773">
        <v>0</v>
      </c>
      <c r="W60" s="773">
        <v>0</v>
      </c>
      <c r="Y60" s="826">
        <v>0</v>
      </c>
      <c r="Z60" s="826">
        <v>0</v>
      </c>
      <c r="AA60" s="826">
        <v>0</v>
      </c>
      <c r="AB60" s="826">
        <v>0</v>
      </c>
      <c r="AC60" s="826">
        <v>0</v>
      </c>
      <c r="AD60" s="826">
        <v>0</v>
      </c>
      <c r="AE60" s="826">
        <v>0</v>
      </c>
      <c r="AF60" s="826">
        <v>0</v>
      </c>
      <c r="AG60" s="826">
        <v>0</v>
      </c>
      <c r="AH60" s="826">
        <v>0</v>
      </c>
      <c r="AI60" s="826">
        <v>0</v>
      </c>
      <c r="AJ60" s="826">
        <v>0</v>
      </c>
      <c r="AK60" s="826">
        <v>0</v>
      </c>
      <c r="AL60" s="826">
        <v>0</v>
      </c>
      <c r="AM60" s="826">
        <v>0</v>
      </c>
      <c r="AN60" s="826">
        <v>0</v>
      </c>
      <c r="AO60" s="826">
        <v>0</v>
      </c>
      <c r="AQ60" s="827">
        <f t="shared" si="36"/>
        <v>0</v>
      </c>
      <c r="AR60" s="827">
        <f t="shared" si="35"/>
        <v>0</v>
      </c>
      <c r="AS60" s="827">
        <f t="shared" si="24"/>
        <v>0</v>
      </c>
      <c r="AT60" s="827">
        <f t="shared" si="25"/>
        <v>0</v>
      </c>
      <c r="AU60" s="827">
        <f t="shared" si="26"/>
        <v>0</v>
      </c>
      <c r="AV60" s="827">
        <f t="shared" si="27"/>
        <v>0</v>
      </c>
      <c r="AW60" s="827">
        <f t="shared" si="28"/>
        <v>0</v>
      </c>
      <c r="AX60" s="827">
        <f t="shared" si="29"/>
        <v>0</v>
      </c>
      <c r="AY60" s="827">
        <f t="shared" si="30"/>
        <v>0</v>
      </c>
      <c r="AZ60" s="827">
        <f t="shared" si="31"/>
        <v>0</v>
      </c>
      <c r="BA60" s="827">
        <f t="shared" si="32"/>
        <v>0</v>
      </c>
      <c r="BB60" s="827">
        <f t="shared" si="33"/>
        <v>0</v>
      </c>
      <c r="BC60" s="827">
        <f t="shared" si="34"/>
        <v>0</v>
      </c>
      <c r="BD60" s="827">
        <f t="shared" si="34"/>
        <v>0</v>
      </c>
    </row>
    <row r="61" spans="2:56">
      <c r="B61">
        <v>130234</v>
      </c>
      <c r="C61" s="648" t="s">
        <v>561</v>
      </c>
      <c r="D61" s="778">
        <f t="shared" si="11"/>
        <v>235770.42</v>
      </c>
      <c r="E61" s="778"/>
      <c r="F61" s="984">
        <f>SUMIFS('General Reclass'!E:E,'General Reclass'!F:F,A61,'General Reclass'!A:A,L61)</f>
        <v>0</v>
      </c>
      <c r="G61" s="778">
        <f t="shared" si="23"/>
        <v>235770.42</v>
      </c>
      <c r="H61" s="841" t="s">
        <v>95</v>
      </c>
      <c r="I61" s="841" t="s">
        <v>105</v>
      </c>
      <c r="J61" s="841" t="s">
        <v>546</v>
      </c>
      <c r="K61" s="842" t="s">
        <v>576</v>
      </c>
      <c r="L61" s="843" t="s">
        <v>42</v>
      </c>
      <c r="M61" s="843" t="str">
        <f t="shared" si="5"/>
        <v>- Other financial assets | Receivable from subsidiaries</v>
      </c>
      <c r="O61" s="773">
        <v>9952.52</v>
      </c>
      <c r="P61" s="773"/>
      <c r="Q61" s="773">
        <v>0</v>
      </c>
      <c r="R61" s="773">
        <v>9952.52</v>
      </c>
      <c r="S61" s="773"/>
      <c r="T61" s="773">
        <v>38345.61</v>
      </c>
      <c r="U61" s="773"/>
      <c r="V61" s="773">
        <v>0</v>
      </c>
      <c r="W61" s="773">
        <v>38345.61</v>
      </c>
      <c r="Y61" s="826">
        <v>417983.83</v>
      </c>
      <c r="Z61" s="826">
        <v>15238.72</v>
      </c>
      <c r="AA61" s="826">
        <v>723347.24</v>
      </c>
      <c r="AB61" s="826">
        <v>52379.02</v>
      </c>
      <c r="AC61" s="826">
        <v>10357.85</v>
      </c>
      <c r="AD61" s="826">
        <v>3841.13</v>
      </c>
      <c r="AE61" s="826">
        <v>3258.18</v>
      </c>
      <c r="AF61" s="826">
        <v>1854.63</v>
      </c>
      <c r="AG61" s="826">
        <v>38345.61</v>
      </c>
      <c r="AH61" s="826">
        <v>256335.58</v>
      </c>
      <c r="AI61" s="826">
        <v>13273.82</v>
      </c>
      <c r="AJ61" s="826">
        <v>14247.29</v>
      </c>
      <c r="AK61" s="826">
        <v>9952.52</v>
      </c>
      <c r="AL61" s="826">
        <v>108610.5</v>
      </c>
      <c r="AM61" s="826">
        <v>187489.09</v>
      </c>
      <c r="AN61" s="826">
        <v>6450.98</v>
      </c>
      <c r="AO61" s="826">
        <v>235770.42</v>
      </c>
      <c r="AQ61" s="827">
        <f t="shared" si="36"/>
        <v>52379.02</v>
      </c>
      <c r="AR61" s="827">
        <f t="shared" si="35"/>
        <v>10357.85</v>
      </c>
      <c r="AS61" s="827">
        <f t="shared" si="24"/>
        <v>3841.13</v>
      </c>
      <c r="AT61" s="827">
        <f t="shared" si="25"/>
        <v>3258.18</v>
      </c>
      <c r="AU61" s="827">
        <f t="shared" si="26"/>
        <v>1854.63</v>
      </c>
      <c r="AV61" s="827">
        <f t="shared" si="27"/>
        <v>38345.61</v>
      </c>
      <c r="AW61" s="827">
        <f t="shared" si="28"/>
        <v>256335.58</v>
      </c>
      <c r="AX61" s="827">
        <f t="shared" si="29"/>
        <v>13273.82</v>
      </c>
      <c r="AY61" s="827">
        <f t="shared" si="30"/>
        <v>14247.29</v>
      </c>
      <c r="AZ61" s="827">
        <f t="shared" si="31"/>
        <v>9952.52</v>
      </c>
      <c r="BA61" s="827">
        <f t="shared" si="32"/>
        <v>108610.5</v>
      </c>
      <c r="BB61" s="827">
        <f t="shared" si="33"/>
        <v>187489.09</v>
      </c>
      <c r="BC61" s="827">
        <f t="shared" si="34"/>
        <v>6450.98</v>
      </c>
      <c r="BD61" s="827">
        <f t="shared" si="34"/>
        <v>235770.42</v>
      </c>
    </row>
    <row r="62" spans="2:56">
      <c r="B62">
        <v>130235</v>
      </c>
      <c r="C62" s="648" t="s">
        <v>354</v>
      </c>
      <c r="D62" s="778">
        <f t="shared" si="11"/>
        <v>0</v>
      </c>
      <c r="E62" s="778"/>
      <c r="F62" s="984">
        <f>SUMIFS('General Reclass'!E:E,'General Reclass'!F:F,A62,'General Reclass'!A:A,L62)</f>
        <v>0</v>
      </c>
      <c r="G62" s="778">
        <f t="shared" si="23"/>
        <v>0</v>
      </c>
      <c r="H62" s="841" t="s">
        <v>95</v>
      </c>
      <c r="I62" s="841" t="s">
        <v>129</v>
      </c>
      <c r="J62" s="841" t="s">
        <v>636</v>
      </c>
      <c r="K62" s="842" t="s">
        <v>576</v>
      </c>
      <c r="L62" s="843" t="s">
        <v>54</v>
      </c>
      <c r="M62" s="843" t="str">
        <f t="shared" si="5"/>
        <v xml:space="preserve">Other current assets | Prepaid expenses </v>
      </c>
      <c r="O62" s="773">
        <v>0</v>
      </c>
      <c r="P62" s="773"/>
      <c r="Q62" s="773">
        <v>0</v>
      </c>
      <c r="R62" s="773">
        <v>0</v>
      </c>
      <c r="S62" s="773"/>
      <c r="T62" s="773">
        <v>36856.25</v>
      </c>
      <c r="U62" s="773"/>
      <c r="V62" s="773">
        <v>0</v>
      </c>
      <c r="W62" s="773">
        <v>36856.25</v>
      </c>
      <c r="Y62" s="826">
        <v>51968</v>
      </c>
      <c r="Z62" s="826">
        <v>43658</v>
      </c>
      <c r="AA62" s="826">
        <v>102130</v>
      </c>
      <c r="AB62" s="826">
        <v>92463</v>
      </c>
      <c r="AC62" s="826">
        <v>18875.2</v>
      </c>
      <c r="AD62" s="826">
        <v>12430</v>
      </c>
      <c r="AE62" s="826">
        <v>26329.45</v>
      </c>
      <c r="AF62" s="826">
        <v>201718</v>
      </c>
      <c r="AG62" s="826">
        <v>36856.25</v>
      </c>
      <c r="AH62" s="826">
        <v>0</v>
      </c>
      <c r="AI62" s="826">
        <v>0</v>
      </c>
      <c r="AJ62" s="826">
        <v>0</v>
      </c>
      <c r="AK62" s="826">
        <v>0</v>
      </c>
      <c r="AL62" s="826">
        <v>0</v>
      </c>
      <c r="AM62" s="826">
        <v>0</v>
      </c>
      <c r="AN62" s="826">
        <v>0</v>
      </c>
      <c r="AO62" s="826">
        <v>0</v>
      </c>
      <c r="AQ62" s="827">
        <f t="shared" si="36"/>
        <v>92463</v>
      </c>
      <c r="AR62" s="827">
        <f t="shared" si="35"/>
        <v>18875.2</v>
      </c>
      <c r="AS62" s="827">
        <f t="shared" si="24"/>
        <v>12430</v>
      </c>
      <c r="AT62" s="827">
        <f t="shared" si="25"/>
        <v>26329.45</v>
      </c>
      <c r="AU62" s="827">
        <f t="shared" si="26"/>
        <v>201718</v>
      </c>
      <c r="AV62" s="827">
        <f t="shared" si="27"/>
        <v>36856.25</v>
      </c>
      <c r="AW62" s="827">
        <f t="shared" si="28"/>
        <v>0</v>
      </c>
      <c r="AX62" s="827">
        <f t="shared" si="29"/>
        <v>0</v>
      </c>
      <c r="AY62" s="827">
        <f t="shared" si="30"/>
        <v>0</v>
      </c>
      <c r="AZ62" s="827">
        <f t="shared" si="31"/>
        <v>0</v>
      </c>
      <c r="BA62" s="827">
        <f t="shared" si="32"/>
        <v>0</v>
      </c>
      <c r="BB62" s="827">
        <f t="shared" si="33"/>
        <v>0</v>
      </c>
      <c r="BC62" s="827">
        <f t="shared" si="34"/>
        <v>0</v>
      </c>
      <c r="BD62" s="827">
        <f t="shared" si="34"/>
        <v>0</v>
      </c>
    </row>
    <row r="63" spans="2:56">
      <c r="B63">
        <v>140101</v>
      </c>
      <c r="C63" s="648" t="s">
        <v>650</v>
      </c>
      <c r="D63" s="778">
        <f t="shared" si="11"/>
        <v>522900</v>
      </c>
      <c r="E63" s="778"/>
      <c r="F63" s="984">
        <f>SUMIFS('General Reclass'!E:E,'General Reclass'!F:F,A63,'General Reclass'!A:A,L63)</f>
        <v>0</v>
      </c>
      <c r="G63" s="778">
        <f t="shared" si="23"/>
        <v>522900</v>
      </c>
      <c r="H63" s="841" t="s">
        <v>95</v>
      </c>
      <c r="I63" s="841" t="s">
        <v>121</v>
      </c>
      <c r="J63" s="841" t="s">
        <v>651</v>
      </c>
      <c r="K63" s="842" t="s">
        <v>576</v>
      </c>
      <c r="L63" s="843" t="s">
        <v>34</v>
      </c>
      <c r="M63" s="843" t="str">
        <f t="shared" si="5"/>
        <v>Investment in subsidiaries | Unquoted - In subsidiaries at cost - DAJOR</v>
      </c>
      <c r="O63" s="773">
        <v>522900</v>
      </c>
      <c r="P63" s="773"/>
      <c r="Q63" s="773">
        <v>0</v>
      </c>
      <c r="R63" s="773">
        <v>522900</v>
      </c>
      <c r="S63" s="773"/>
      <c r="T63" s="773">
        <v>522900</v>
      </c>
      <c r="U63" s="773"/>
      <c r="V63" s="773">
        <v>0</v>
      </c>
      <c r="W63" s="773">
        <v>522900</v>
      </c>
      <c r="Y63" s="826">
        <v>522900</v>
      </c>
      <c r="Z63" s="826">
        <v>522900</v>
      </c>
      <c r="AA63" s="826">
        <v>522900</v>
      </c>
      <c r="AB63" s="826">
        <v>522900</v>
      </c>
      <c r="AC63" s="826">
        <v>522900</v>
      </c>
      <c r="AD63" s="826">
        <v>522900</v>
      </c>
      <c r="AE63" s="826">
        <v>522900</v>
      </c>
      <c r="AF63" s="826">
        <v>522900</v>
      </c>
      <c r="AG63" s="826">
        <v>522900</v>
      </c>
      <c r="AH63" s="826">
        <v>522900</v>
      </c>
      <c r="AI63" s="826">
        <v>522900</v>
      </c>
      <c r="AJ63" s="826">
        <v>522900</v>
      </c>
      <c r="AK63" s="826">
        <v>522900</v>
      </c>
      <c r="AL63" s="826">
        <v>522900</v>
      </c>
      <c r="AM63" s="826">
        <v>522900</v>
      </c>
      <c r="AN63" s="826">
        <v>522900</v>
      </c>
      <c r="AO63" s="826">
        <v>522900</v>
      </c>
      <c r="AQ63" s="827">
        <f t="shared" si="36"/>
        <v>522900</v>
      </c>
      <c r="AR63" s="827">
        <f t="shared" si="35"/>
        <v>522900</v>
      </c>
      <c r="AS63" s="827">
        <f t="shared" si="24"/>
        <v>522900</v>
      </c>
      <c r="AT63" s="827">
        <f t="shared" si="25"/>
        <v>522900</v>
      </c>
      <c r="AU63" s="827">
        <f t="shared" si="26"/>
        <v>522900</v>
      </c>
      <c r="AV63" s="827">
        <f t="shared" si="27"/>
        <v>522900</v>
      </c>
      <c r="AW63" s="827">
        <f t="shared" si="28"/>
        <v>522900</v>
      </c>
      <c r="AX63" s="827">
        <f t="shared" si="29"/>
        <v>522900</v>
      </c>
      <c r="AY63" s="827">
        <f t="shared" si="30"/>
        <v>522900</v>
      </c>
      <c r="AZ63" s="827">
        <f t="shared" si="31"/>
        <v>522900</v>
      </c>
      <c r="BA63" s="827">
        <f t="shared" si="32"/>
        <v>522900</v>
      </c>
      <c r="BB63" s="827">
        <f t="shared" si="33"/>
        <v>522900</v>
      </c>
      <c r="BC63" s="827">
        <f t="shared" si="34"/>
        <v>522900</v>
      </c>
      <c r="BD63" s="827">
        <f t="shared" si="34"/>
        <v>522900</v>
      </c>
    </row>
    <row r="64" spans="2:56">
      <c r="B64">
        <v>140102</v>
      </c>
      <c r="C64" s="648" t="s">
        <v>652</v>
      </c>
      <c r="D64" s="778">
        <f t="shared" si="11"/>
        <v>1435575</v>
      </c>
      <c r="E64" s="778"/>
      <c r="F64" s="984">
        <f>SUMIFS('General Reclass'!E:E,'General Reclass'!F:F,A64,'General Reclass'!A:A,L64)</f>
        <v>0</v>
      </c>
      <c r="G64" s="778">
        <f t="shared" si="23"/>
        <v>1435575</v>
      </c>
      <c r="H64" s="841" t="s">
        <v>95</v>
      </c>
      <c r="I64" s="841" t="s">
        <v>121</v>
      </c>
      <c r="J64" s="841" t="s">
        <v>653</v>
      </c>
      <c r="K64" s="842" t="s">
        <v>576</v>
      </c>
      <c r="L64" s="843" t="s">
        <v>34</v>
      </c>
      <c r="M64" s="843" t="str">
        <f t="shared" si="5"/>
        <v>Investment in subsidiaries | Unquoted - In subsidiaries at cost - DAOMN</v>
      </c>
      <c r="O64" s="773">
        <v>1435575</v>
      </c>
      <c r="P64" s="773"/>
      <c r="Q64" s="773">
        <v>0</v>
      </c>
      <c r="R64" s="773">
        <v>1435575</v>
      </c>
      <c r="S64" s="773"/>
      <c r="T64" s="773">
        <v>1435575</v>
      </c>
      <c r="U64" s="773"/>
      <c r="V64" s="773">
        <v>0</v>
      </c>
      <c r="W64" s="773">
        <v>1435575</v>
      </c>
      <c r="Y64" s="826">
        <v>1435575</v>
      </c>
      <c r="Z64" s="826">
        <v>1435575</v>
      </c>
      <c r="AA64" s="826">
        <v>1435575</v>
      </c>
      <c r="AB64" s="826">
        <v>1435575</v>
      </c>
      <c r="AC64" s="826">
        <v>1435575</v>
      </c>
      <c r="AD64" s="826">
        <v>1435575</v>
      </c>
      <c r="AE64" s="826">
        <v>1435575</v>
      </c>
      <c r="AF64" s="826">
        <v>1435575</v>
      </c>
      <c r="AG64" s="826">
        <v>1435575</v>
      </c>
      <c r="AH64" s="826">
        <v>1435575</v>
      </c>
      <c r="AI64" s="826">
        <v>1435575</v>
      </c>
      <c r="AJ64" s="826">
        <v>1435575</v>
      </c>
      <c r="AK64" s="826">
        <v>1435575</v>
      </c>
      <c r="AL64" s="826">
        <v>1435575</v>
      </c>
      <c r="AM64" s="826">
        <v>1435575</v>
      </c>
      <c r="AN64" s="826">
        <v>1435575</v>
      </c>
      <c r="AO64" s="826">
        <v>1435575</v>
      </c>
      <c r="AQ64" s="827">
        <f t="shared" si="36"/>
        <v>1435575</v>
      </c>
      <c r="AR64" s="827">
        <f t="shared" si="35"/>
        <v>1435575</v>
      </c>
      <c r="AS64" s="827">
        <f t="shared" si="24"/>
        <v>1435575</v>
      </c>
      <c r="AT64" s="827">
        <f t="shared" si="25"/>
        <v>1435575</v>
      </c>
      <c r="AU64" s="827">
        <f t="shared" si="26"/>
        <v>1435575</v>
      </c>
      <c r="AV64" s="827">
        <f t="shared" si="27"/>
        <v>1435575</v>
      </c>
      <c r="AW64" s="827">
        <f t="shared" si="28"/>
        <v>1435575</v>
      </c>
      <c r="AX64" s="827">
        <f t="shared" si="29"/>
        <v>1435575</v>
      </c>
      <c r="AY64" s="827">
        <f t="shared" si="30"/>
        <v>1435575</v>
      </c>
      <c r="AZ64" s="827">
        <f t="shared" si="31"/>
        <v>1435575</v>
      </c>
      <c r="BA64" s="827">
        <f t="shared" si="32"/>
        <v>1435575</v>
      </c>
      <c r="BB64" s="827">
        <f t="shared" si="33"/>
        <v>1435575</v>
      </c>
      <c r="BC64" s="827">
        <f t="shared" si="34"/>
        <v>1435575</v>
      </c>
      <c r="BD64" s="827">
        <f t="shared" si="34"/>
        <v>1435575</v>
      </c>
    </row>
    <row r="65" spans="2:56">
      <c r="B65">
        <v>140103</v>
      </c>
      <c r="C65" s="648" t="s">
        <v>654</v>
      </c>
      <c r="D65" s="778">
        <f t="shared" si="11"/>
        <v>-522900</v>
      </c>
      <c r="E65" s="778"/>
      <c r="F65" s="984">
        <f>SUMIFS('General Reclass'!E:E,'General Reclass'!F:F,A65,'General Reclass'!A:A,L65)</f>
        <v>0</v>
      </c>
      <c r="G65" s="778">
        <f t="shared" si="23"/>
        <v>-522900</v>
      </c>
      <c r="H65" s="841" t="s">
        <v>95</v>
      </c>
      <c r="I65" s="841" t="s">
        <v>121</v>
      </c>
      <c r="J65" s="841" t="s">
        <v>655</v>
      </c>
      <c r="K65" s="842" t="s">
        <v>576</v>
      </c>
      <c r="L65" s="843" t="s">
        <v>34</v>
      </c>
      <c r="M65" s="843" t="str">
        <f t="shared" si="5"/>
        <v>Investment in subsidiaries | Unquoted - In subsidiaries at cost - DAJOR - IMP</v>
      </c>
      <c r="O65" s="773">
        <v>-522900</v>
      </c>
      <c r="P65" s="773"/>
      <c r="Q65" s="773">
        <v>0</v>
      </c>
      <c r="R65" s="773">
        <v>-522900</v>
      </c>
      <c r="S65" s="773"/>
      <c r="T65" s="773">
        <v>-522900</v>
      </c>
      <c r="U65" s="773"/>
      <c r="V65" s="773">
        <v>0</v>
      </c>
      <c r="W65" s="773">
        <v>-522900</v>
      </c>
      <c r="Y65" s="826">
        <v>-522900</v>
      </c>
      <c r="Z65" s="826">
        <v>-522900</v>
      </c>
      <c r="AA65" s="826">
        <v>-522900</v>
      </c>
      <c r="AB65" s="826">
        <v>-522900</v>
      </c>
      <c r="AC65" s="826">
        <v>-522900</v>
      </c>
      <c r="AD65" s="826">
        <v>-522900</v>
      </c>
      <c r="AE65" s="826">
        <v>-522900</v>
      </c>
      <c r="AF65" s="826">
        <v>-522900</v>
      </c>
      <c r="AG65" s="826">
        <v>-522900</v>
      </c>
      <c r="AH65" s="826">
        <v>-522900</v>
      </c>
      <c r="AI65" s="826">
        <v>-522900</v>
      </c>
      <c r="AJ65" s="826">
        <v>-522900</v>
      </c>
      <c r="AK65" s="826">
        <v>-522900</v>
      </c>
      <c r="AL65" s="826">
        <v>-522900</v>
      </c>
      <c r="AM65" s="826">
        <v>-522900</v>
      </c>
      <c r="AN65" s="826">
        <v>-522900</v>
      </c>
      <c r="AO65" s="826">
        <v>-522900</v>
      </c>
      <c r="AQ65" s="827">
        <f t="shared" si="36"/>
        <v>-522900</v>
      </c>
      <c r="AR65" s="827">
        <f t="shared" si="35"/>
        <v>-522900</v>
      </c>
      <c r="AS65" s="827">
        <f t="shared" si="24"/>
        <v>-522900</v>
      </c>
      <c r="AT65" s="827">
        <f t="shared" si="25"/>
        <v>-522900</v>
      </c>
      <c r="AU65" s="827">
        <f t="shared" si="26"/>
        <v>-522900</v>
      </c>
      <c r="AV65" s="827">
        <f t="shared" si="27"/>
        <v>-522900</v>
      </c>
      <c r="AW65" s="827">
        <f t="shared" si="28"/>
        <v>-522900</v>
      </c>
      <c r="AX65" s="827">
        <f t="shared" si="29"/>
        <v>-522900</v>
      </c>
      <c r="AY65" s="827">
        <f t="shared" si="30"/>
        <v>-522900</v>
      </c>
      <c r="AZ65" s="827">
        <f t="shared" si="31"/>
        <v>-522900</v>
      </c>
      <c r="BA65" s="827">
        <f t="shared" si="32"/>
        <v>-522900</v>
      </c>
      <c r="BB65" s="827">
        <f t="shared" si="33"/>
        <v>-522900</v>
      </c>
      <c r="BC65" s="827">
        <f t="shared" si="34"/>
        <v>-522900</v>
      </c>
      <c r="BD65" s="827">
        <f t="shared" si="34"/>
        <v>-522900</v>
      </c>
    </row>
    <row r="66" spans="2:56">
      <c r="B66">
        <v>141102</v>
      </c>
      <c r="C66" s="648" t="s">
        <v>656</v>
      </c>
      <c r="D66" s="778">
        <f t="shared" si="11"/>
        <v>0</v>
      </c>
      <c r="E66" s="778"/>
      <c r="F66" s="984">
        <f>SUMIFS('General Reclass'!E:E,'General Reclass'!F:F,A66,'General Reclass'!A:A,L66)</f>
        <v>0</v>
      </c>
      <c r="G66" s="778">
        <f t="shared" si="23"/>
        <v>0</v>
      </c>
      <c r="H66" s="841" t="s">
        <v>95</v>
      </c>
      <c r="I66" s="841" t="s">
        <v>105</v>
      </c>
      <c r="J66" s="841" t="s">
        <v>546</v>
      </c>
      <c r="K66" s="842" t="s">
        <v>576</v>
      </c>
      <c r="L66" s="843" t="s">
        <v>42</v>
      </c>
      <c r="M66" s="843" t="str">
        <f t="shared" si="5"/>
        <v>- Other financial assets | Receivable from subsidiaries</v>
      </c>
      <c r="O66" s="773">
        <v>0</v>
      </c>
      <c r="P66" s="773"/>
      <c r="Q66" s="773">
        <v>0</v>
      </c>
      <c r="R66" s="773">
        <v>0</v>
      </c>
      <c r="S66" s="773"/>
      <c r="T66" s="773">
        <v>0</v>
      </c>
      <c r="U66" s="773"/>
      <c r="V66" s="773">
        <v>0</v>
      </c>
      <c r="W66" s="773">
        <v>0</v>
      </c>
      <c r="Y66" s="826">
        <v>0</v>
      </c>
      <c r="Z66" s="826">
        <v>0</v>
      </c>
      <c r="AA66" s="826">
        <v>0</v>
      </c>
      <c r="AB66" s="826">
        <v>0</v>
      </c>
      <c r="AC66" s="826">
        <v>0</v>
      </c>
      <c r="AD66" s="826">
        <v>0</v>
      </c>
      <c r="AE66" s="826">
        <v>0</v>
      </c>
      <c r="AF66" s="826">
        <v>0</v>
      </c>
      <c r="AG66" s="826">
        <v>0</v>
      </c>
      <c r="AH66" s="826">
        <v>0</v>
      </c>
      <c r="AI66" s="826">
        <v>0</v>
      </c>
      <c r="AJ66" s="826">
        <v>0</v>
      </c>
      <c r="AK66" s="826">
        <v>0</v>
      </c>
      <c r="AL66" s="826">
        <v>0</v>
      </c>
      <c r="AM66" s="826">
        <v>0</v>
      </c>
      <c r="AN66" s="826">
        <v>0</v>
      </c>
      <c r="AO66" s="826">
        <v>0</v>
      </c>
      <c r="AQ66" s="827">
        <f t="shared" si="36"/>
        <v>0</v>
      </c>
      <c r="AR66" s="827">
        <f t="shared" si="35"/>
        <v>0</v>
      </c>
      <c r="AS66" s="827">
        <f t="shared" si="24"/>
        <v>0</v>
      </c>
      <c r="AT66" s="827">
        <f t="shared" si="25"/>
        <v>0</v>
      </c>
      <c r="AU66" s="827">
        <f t="shared" si="26"/>
        <v>0</v>
      </c>
      <c r="AV66" s="827">
        <f t="shared" si="27"/>
        <v>0</v>
      </c>
      <c r="AW66" s="827">
        <f t="shared" si="28"/>
        <v>0</v>
      </c>
      <c r="AX66" s="827">
        <f t="shared" si="29"/>
        <v>0</v>
      </c>
      <c r="AY66" s="827">
        <f t="shared" si="30"/>
        <v>0</v>
      </c>
      <c r="AZ66" s="827">
        <f t="shared" si="31"/>
        <v>0</v>
      </c>
      <c r="BA66" s="827">
        <f t="shared" si="32"/>
        <v>0</v>
      </c>
      <c r="BB66" s="827">
        <f t="shared" si="33"/>
        <v>0</v>
      </c>
      <c r="BC66" s="827">
        <f t="shared" si="34"/>
        <v>0</v>
      </c>
      <c r="BD66" s="827">
        <f t="shared" si="34"/>
        <v>0</v>
      </c>
    </row>
    <row r="67" spans="2:56">
      <c r="B67">
        <v>141103</v>
      </c>
      <c r="C67" s="648" t="s">
        <v>657</v>
      </c>
      <c r="D67" s="778">
        <f t="shared" si="11"/>
        <v>0</v>
      </c>
      <c r="E67" s="778"/>
      <c r="F67" s="984">
        <f>SUMIFS('General Reclass'!E:E,'General Reclass'!F:F,A67,'General Reclass'!A:A,L67)</f>
        <v>0</v>
      </c>
      <c r="G67" s="778">
        <f t="shared" si="23"/>
        <v>0</v>
      </c>
      <c r="H67" s="841" t="s">
        <v>95</v>
      </c>
      <c r="I67" s="841" t="s">
        <v>105</v>
      </c>
      <c r="J67" s="841" t="s">
        <v>546</v>
      </c>
      <c r="K67" s="842" t="s">
        <v>576</v>
      </c>
      <c r="L67" s="843" t="s">
        <v>42</v>
      </c>
      <c r="M67" s="843" t="str">
        <f t="shared" si="5"/>
        <v>- Other financial assets | Receivable from subsidiaries</v>
      </c>
      <c r="O67" s="773">
        <v>0</v>
      </c>
      <c r="P67" s="773"/>
      <c r="Q67" s="773">
        <v>0</v>
      </c>
      <c r="R67" s="773">
        <v>0</v>
      </c>
      <c r="S67" s="773"/>
      <c r="T67" s="773">
        <v>0</v>
      </c>
      <c r="U67" s="773"/>
      <c r="V67" s="773">
        <v>0</v>
      </c>
      <c r="W67" s="773">
        <v>0</v>
      </c>
      <c r="Y67" s="826">
        <v>0</v>
      </c>
      <c r="Z67" s="826">
        <v>0</v>
      </c>
      <c r="AA67" s="826">
        <v>0</v>
      </c>
      <c r="AB67" s="826">
        <v>0</v>
      </c>
      <c r="AC67" s="826">
        <v>0</v>
      </c>
      <c r="AD67" s="826">
        <v>0</v>
      </c>
      <c r="AE67" s="826">
        <v>0</v>
      </c>
      <c r="AF67" s="826">
        <v>0</v>
      </c>
      <c r="AG67" s="826">
        <v>0</v>
      </c>
      <c r="AH67" s="826">
        <v>0</v>
      </c>
      <c r="AI67" s="826">
        <v>0</v>
      </c>
      <c r="AJ67" s="826">
        <v>0</v>
      </c>
      <c r="AK67" s="826">
        <v>0</v>
      </c>
      <c r="AL67" s="826">
        <v>0</v>
      </c>
      <c r="AM67" s="826">
        <v>0</v>
      </c>
      <c r="AN67" s="826">
        <v>0</v>
      </c>
      <c r="AO67" s="826">
        <v>0</v>
      </c>
      <c r="AQ67" s="827">
        <f t="shared" si="36"/>
        <v>0</v>
      </c>
      <c r="AR67" s="827">
        <f t="shared" si="35"/>
        <v>0</v>
      </c>
      <c r="AS67" s="827">
        <f t="shared" si="24"/>
        <v>0</v>
      </c>
      <c r="AT67" s="827">
        <f t="shared" si="25"/>
        <v>0</v>
      </c>
      <c r="AU67" s="827">
        <f t="shared" si="26"/>
        <v>0</v>
      </c>
      <c r="AV67" s="827">
        <f t="shared" si="27"/>
        <v>0</v>
      </c>
      <c r="AW67" s="827">
        <f t="shared" si="28"/>
        <v>0</v>
      </c>
      <c r="AX67" s="827">
        <f t="shared" si="29"/>
        <v>0</v>
      </c>
      <c r="AY67" s="827">
        <f t="shared" si="30"/>
        <v>0</v>
      </c>
      <c r="AZ67" s="827">
        <f t="shared" si="31"/>
        <v>0</v>
      </c>
      <c r="BA67" s="827">
        <f t="shared" si="32"/>
        <v>0</v>
      </c>
      <c r="BB67" s="827">
        <f t="shared" si="33"/>
        <v>0</v>
      </c>
      <c r="BC67" s="827">
        <f t="shared" si="34"/>
        <v>0</v>
      </c>
      <c r="BD67" s="827">
        <f t="shared" si="34"/>
        <v>0</v>
      </c>
    </row>
    <row r="68" spans="2:56">
      <c r="B68" s="771">
        <v>141104</v>
      </c>
      <c r="C68" s="648" t="s">
        <v>562</v>
      </c>
      <c r="D68" s="778">
        <f t="shared" si="11"/>
        <v>-608868</v>
      </c>
      <c r="E68" s="778"/>
      <c r="F68" s="984">
        <f>SUMIFS('General Reclass'!E:E,'General Reclass'!F:F,A68,'General Reclass'!A:A,L68)</f>
        <v>0</v>
      </c>
      <c r="G68" s="778">
        <f t="shared" ref="G68:G99" si="37">SUM(D68:F68)</f>
        <v>-608868</v>
      </c>
      <c r="H68" s="841" t="s">
        <v>95</v>
      </c>
      <c r="I68" s="844" t="s">
        <v>105</v>
      </c>
      <c r="J68" s="844" t="s">
        <v>546</v>
      </c>
      <c r="K68" s="842" t="s">
        <v>576</v>
      </c>
      <c r="L68" s="843" t="s">
        <v>42</v>
      </c>
      <c r="M68" s="843" t="str">
        <f t="shared" ref="M68:M131" si="38">I68&amp;" | "&amp;J68</f>
        <v>- Other financial assets | Receivable from subsidiaries</v>
      </c>
      <c r="O68" s="773">
        <v>-608868</v>
      </c>
      <c r="P68" s="773"/>
      <c r="Q68" s="773">
        <v>0</v>
      </c>
      <c r="R68" s="773">
        <v>-608868</v>
      </c>
      <c r="S68" s="773"/>
      <c r="T68" s="773">
        <v>-608868</v>
      </c>
      <c r="U68" s="773"/>
      <c r="V68" s="773">
        <v>0</v>
      </c>
      <c r="W68" s="773">
        <v>-608868</v>
      </c>
      <c r="Y68" s="826">
        <v>-238868</v>
      </c>
      <c r="Z68" s="826">
        <v>-238868</v>
      </c>
      <c r="AA68" s="826">
        <v>-238868</v>
      </c>
      <c r="AB68" s="826">
        <v>-238868</v>
      </c>
      <c r="AC68" s="826">
        <v>-238868</v>
      </c>
      <c r="AD68" s="826">
        <v>-238868</v>
      </c>
      <c r="AE68" s="826">
        <v>-238868</v>
      </c>
      <c r="AF68" s="826">
        <v>-608868</v>
      </c>
      <c r="AG68" s="826">
        <v>-608868</v>
      </c>
      <c r="AH68" s="826">
        <v>-608868</v>
      </c>
      <c r="AI68" s="826">
        <v>-608868</v>
      </c>
      <c r="AJ68" s="826">
        <v>-608868</v>
      </c>
      <c r="AK68" s="826">
        <v>-608868</v>
      </c>
      <c r="AL68" s="826">
        <v>-608868</v>
      </c>
      <c r="AM68" s="826">
        <v>-608868</v>
      </c>
      <c r="AN68" s="826">
        <v>-608868</v>
      </c>
      <c r="AO68" s="826">
        <v>-608868</v>
      </c>
      <c r="AQ68" s="827">
        <f t="shared" si="36"/>
        <v>-238868</v>
      </c>
      <c r="AR68" s="827">
        <f t="shared" si="35"/>
        <v>-238868</v>
      </c>
      <c r="AS68" s="827">
        <f t="shared" si="24"/>
        <v>-238868</v>
      </c>
      <c r="AT68" s="827">
        <f t="shared" si="25"/>
        <v>-238868</v>
      </c>
      <c r="AU68" s="827">
        <f t="shared" si="26"/>
        <v>-608868</v>
      </c>
      <c r="AV68" s="827">
        <f t="shared" si="27"/>
        <v>-608868</v>
      </c>
      <c r="AW68" s="827">
        <f t="shared" si="28"/>
        <v>-608868</v>
      </c>
      <c r="AX68" s="827">
        <f t="shared" si="29"/>
        <v>-608868</v>
      </c>
      <c r="AY68" s="827">
        <f t="shared" si="30"/>
        <v>-608868</v>
      </c>
      <c r="AZ68" s="827">
        <f t="shared" si="31"/>
        <v>-608868</v>
      </c>
      <c r="BA68" s="827">
        <f t="shared" si="32"/>
        <v>-608868</v>
      </c>
      <c r="BB68" s="827">
        <f t="shared" si="33"/>
        <v>-608868</v>
      </c>
      <c r="BC68" s="827">
        <f t="shared" si="34"/>
        <v>-608868</v>
      </c>
      <c r="BD68" s="827">
        <f t="shared" si="34"/>
        <v>-608868</v>
      </c>
    </row>
    <row r="69" spans="2:56">
      <c r="B69">
        <v>150101</v>
      </c>
      <c r="C69" s="648" t="s">
        <v>658</v>
      </c>
      <c r="D69" s="778">
        <f t="shared" si="11"/>
        <v>2477249.8199999998</v>
      </c>
      <c r="E69" s="778"/>
      <c r="F69" s="984">
        <f>SUMIFS('General Reclass'!E:E,'General Reclass'!F:F,A69,'General Reclass'!A:A,L69)</f>
        <v>0</v>
      </c>
      <c r="G69" s="778">
        <f t="shared" si="37"/>
        <v>2477249.8199999998</v>
      </c>
      <c r="H69" s="841" t="s">
        <v>95</v>
      </c>
      <c r="I69" s="841" t="s">
        <v>143</v>
      </c>
      <c r="J69" s="841" t="s">
        <v>659</v>
      </c>
      <c r="K69" s="842" t="s">
        <v>576</v>
      </c>
      <c r="L69" s="843" t="s">
        <v>660</v>
      </c>
      <c r="M69" s="843" t="str">
        <f t="shared" si="38"/>
        <v>Property, plant and equipment | Vehicles</v>
      </c>
      <c r="O69" s="773">
        <v>2477249.8199999998</v>
      </c>
      <c r="P69" s="773"/>
      <c r="Q69" s="773">
        <v>0</v>
      </c>
      <c r="R69" s="773">
        <v>2477249.8199999998</v>
      </c>
      <c r="S69" s="773"/>
      <c r="T69" s="773">
        <v>2618499.8199999998</v>
      </c>
      <c r="U69" s="773"/>
      <c r="V69" s="773">
        <v>0</v>
      </c>
      <c r="W69" s="773">
        <v>2618499.8199999998</v>
      </c>
      <c r="Y69" s="826">
        <v>2570876.39</v>
      </c>
      <c r="Z69" s="826">
        <v>2618876.39</v>
      </c>
      <c r="AA69" s="826">
        <v>2624876.39</v>
      </c>
      <c r="AB69" s="826">
        <v>2624876.39</v>
      </c>
      <c r="AC69" s="826">
        <v>2624876.39</v>
      </c>
      <c r="AD69" s="826">
        <v>2624876.39</v>
      </c>
      <c r="AE69" s="826">
        <v>2624876.39</v>
      </c>
      <c r="AF69" s="826">
        <v>2624876.39</v>
      </c>
      <c r="AG69" s="826">
        <v>2618499.8199999998</v>
      </c>
      <c r="AH69" s="826">
        <v>2618499.8199999998</v>
      </c>
      <c r="AI69" s="826">
        <v>2429249.8199999998</v>
      </c>
      <c r="AJ69" s="826">
        <v>2477249.8199999998</v>
      </c>
      <c r="AK69" s="826">
        <v>2477249.8199999998</v>
      </c>
      <c r="AL69" s="826">
        <v>2477249.8199999998</v>
      </c>
      <c r="AM69" s="826">
        <v>2477249.8199999998</v>
      </c>
      <c r="AN69" s="826">
        <v>2477249.8199999998</v>
      </c>
      <c r="AO69" s="826">
        <v>2477249.8199999998</v>
      </c>
      <c r="AQ69" s="827">
        <f t="shared" si="36"/>
        <v>2624876.39</v>
      </c>
      <c r="AR69" s="827">
        <f t="shared" si="35"/>
        <v>2624876.39</v>
      </c>
      <c r="AS69" s="827">
        <f t="shared" ref="AS69:AS100" si="39">AD69</f>
        <v>2624876.39</v>
      </c>
      <c r="AT69" s="827">
        <f t="shared" ref="AT69:AT100" si="40">AE69</f>
        <v>2624876.39</v>
      </c>
      <c r="AU69" s="827">
        <f t="shared" si="26"/>
        <v>2624876.39</v>
      </c>
      <c r="AV69" s="827">
        <f t="shared" si="27"/>
        <v>2618499.8199999998</v>
      </c>
      <c r="AW69" s="827">
        <f t="shared" si="28"/>
        <v>2618499.8199999998</v>
      </c>
      <c r="AX69" s="827">
        <f t="shared" si="29"/>
        <v>2429249.8199999998</v>
      </c>
      <c r="AY69" s="827">
        <f t="shared" si="30"/>
        <v>2477249.8199999998</v>
      </c>
      <c r="AZ69" s="827">
        <f t="shared" si="31"/>
        <v>2477249.8199999998</v>
      </c>
      <c r="BA69" s="827">
        <f t="shared" si="32"/>
        <v>2477249.8199999998</v>
      </c>
      <c r="BB69" s="827">
        <f t="shared" si="33"/>
        <v>2477249.8199999998</v>
      </c>
      <c r="BC69" s="827">
        <f t="shared" si="34"/>
        <v>2477249.8199999998</v>
      </c>
      <c r="BD69" s="827">
        <f t="shared" si="34"/>
        <v>2477249.8199999998</v>
      </c>
    </row>
    <row r="70" spans="2:56">
      <c r="B70">
        <v>150102</v>
      </c>
      <c r="C70" s="648" t="s">
        <v>661</v>
      </c>
      <c r="D70" s="778">
        <f t="shared" ref="D70:D133" si="41">BD70</f>
        <v>-2437934</v>
      </c>
      <c r="E70" s="778"/>
      <c r="F70" s="984">
        <f>SUMIFS('General Reclass'!E:E,'General Reclass'!F:F,A70,'General Reclass'!A:A,L70)</f>
        <v>0</v>
      </c>
      <c r="G70" s="778">
        <f t="shared" si="37"/>
        <v>-2437934</v>
      </c>
      <c r="H70" s="841" t="s">
        <v>95</v>
      </c>
      <c r="I70" s="841" t="s">
        <v>143</v>
      </c>
      <c r="J70" s="841" t="s">
        <v>659</v>
      </c>
      <c r="K70" s="842" t="s">
        <v>576</v>
      </c>
      <c r="L70" s="843" t="s">
        <v>662</v>
      </c>
      <c r="M70" s="843" t="str">
        <f t="shared" si="38"/>
        <v>Property, plant and equipment | Vehicles</v>
      </c>
      <c r="O70" s="773">
        <v>-2393432</v>
      </c>
      <c r="P70" s="773"/>
      <c r="Q70" s="773">
        <v>0</v>
      </c>
      <c r="R70" s="773">
        <v>-2393432</v>
      </c>
      <c r="S70" s="773"/>
      <c r="T70" s="773">
        <v>-2544180</v>
      </c>
      <c r="U70" s="773"/>
      <c r="V70" s="773">
        <v>0</v>
      </c>
      <c r="W70" s="773">
        <v>-2544180</v>
      </c>
      <c r="Y70" s="826">
        <v>-2545876.0699999998</v>
      </c>
      <c r="Z70" s="826">
        <v>-2552565.0699999998</v>
      </c>
      <c r="AA70" s="826">
        <v>-2486190.0699999998</v>
      </c>
      <c r="AB70" s="826">
        <v>-2499003.0699999998</v>
      </c>
      <c r="AC70" s="826">
        <v>-2511816.0699999998</v>
      </c>
      <c r="AD70" s="826">
        <v>-2524629.0699999998</v>
      </c>
      <c r="AE70" s="826">
        <v>-2534307.5699999998</v>
      </c>
      <c r="AF70" s="826">
        <v>-2542431.5699999998</v>
      </c>
      <c r="AG70" s="826">
        <v>-2544180</v>
      </c>
      <c r="AH70" s="826">
        <v>-2552306</v>
      </c>
      <c r="AI70" s="826">
        <v>-2371181</v>
      </c>
      <c r="AJ70" s="826">
        <v>-2382307</v>
      </c>
      <c r="AK70" s="826">
        <v>-2393432</v>
      </c>
      <c r="AL70" s="826">
        <v>-2404558</v>
      </c>
      <c r="AM70" s="826">
        <v>-2415683</v>
      </c>
      <c r="AN70" s="826">
        <v>-2426809</v>
      </c>
      <c r="AO70" s="826">
        <v>-2437934</v>
      </c>
      <c r="AQ70" s="827">
        <f t="shared" si="36"/>
        <v>-2499003.0699999998</v>
      </c>
      <c r="AR70" s="827">
        <f t="shared" si="35"/>
        <v>-2511816.0699999998</v>
      </c>
      <c r="AS70" s="827">
        <f t="shared" si="39"/>
        <v>-2524629.0699999998</v>
      </c>
      <c r="AT70" s="827">
        <f t="shared" si="40"/>
        <v>-2534307.5699999998</v>
      </c>
      <c r="AU70" s="827">
        <f t="shared" ref="AU70:AU101" si="42">+AF70</f>
        <v>-2542431.5699999998</v>
      </c>
      <c r="AV70" s="827">
        <f t="shared" ref="AV70:AV101" si="43">+AG70</f>
        <v>-2544180</v>
      </c>
      <c r="AW70" s="827">
        <f t="shared" ref="AW70:AW101" si="44">+AH70</f>
        <v>-2552306</v>
      </c>
      <c r="AX70" s="827">
        <f t="shared" ref="AX70:AX101" si="45">+AI70</f>
        <v>-2371181</v>
      </c>
      <c r="AY70" s="827">
        <f t="shared" ref="AY70:AY101" si="46">+AJ70</f>
        <v>-2382307</v>
      </c>
      <c r="AZ70" s="827">
        <f t="shared" ref="AZ70:AZ101" si="47">+AK70</f>
        <v>-2393432</v>
      </c>
      <c r="BA70" s="827">
        <f t="shared" ref="BA70:BA101" si="48">+AL70</f>
        <v>-2404558</v>
      </c>
      <c r="BB70" s="827">
        <f t="shared" ref="BB70:BB101" si="49">+AM70</f>
        <v>-2415683</v>
      </c>
      <c r="BC70" s="827">
        <f t="shared" ref="BC70:BD101" si="50">+AN70</f>
        <v>-2426809</v>
      </c>
      <c r="BD70" s="827">
        <f t="shared" si="50"/>
        <v>-2437934</v>
      </c>
    </row>
    <row r="71" spans="2:56">
      <c r="B71">
        <v>160101</v>
      </c>
      <c r="C71" s="648" t="s">
        <v>663</v>
      </c>
      <c r="D71" s="778">
        <f t="shared" si="41"/>
        <v>500339.87</v>
      </c>
      <c r="E71" s="778"/>
      <c r="F71" s="984">
        <f>SUMIFS('General Reclass'!E:E,'General Reclass'!F:F,A71,'General Reclass'!A:A,L71)</f>
        <v>0</v>
      </c>
      <c r="G71" s="778">
        <f t="shared" si="37"/>
        <v>500339.87</v>
      </c>
      <c r="H71" s="841" t="s">
        <v>95</v>
      </c>
      <c r="I71" s="841" t="s">
        <v>143</v>
      </c>
      <c r="J71" s="841" t="s">
        <v>664</v>
      </c>
      <c r="K71" s="842" t="s">
        <v>576</v>
      </c>
      <c r="L71" s="843" t="s">
        <v>665</v>
      </c>
      <c r="M71" s="843" t="str">
        <f t="shared" si="38"/>
        <v>Property, plant and equipment | Office equipments</v>
      </c>
      <c r="O71" s="773">
        <v>402590.43</v>
      </c>
      <c r="P71" s="773"/>
      <c r="Q71" s="773">
        <v>0</v>
      </c>
      <c r="R71" s="773">
        <v>402590.43</v>
      </c>
      <c r="S71" s="773"/>
      <c r="T71" s="773">
        <v>359099.14</v>
      </c>
      <c r="U71" s="773"/>
      <c r="V71" s="773">
        <v>0</v>
      </c>
      <c r="W71" s="773">
        <v>359099.14</v>
      </c>
      <c r="Y71" s="826">
        <v>310055.21999999997</v>
      </c>
      <c r="Z71" s="826">
        <v>310055.21999999997</v>
      </c>
      <c r="AA71" s="826">
        <v>324140.43</v>
      </c>
      <c r="AB71" s="826">
        <v>340694</v>
      </c>
      <c r="AC71" s="826">
        <v>342549.67</v>
      </c>
      <c r="AD71" s="826">
        <v>346035.38</v>
      </c>
      <c r="AE71" s="826">
        <v>346035.38</v>
      </c>
      <c r="AF71" s="826">
        <v>346035.38</v>
      </c>
      <c r="AG71" s="826">
        <v>359099.14</v>
      </c>
      <c r="AH71" s="826">
        <v>368152.43</v>
      </c>
      <c r="AI71" s="826">
        <v>373108.62</v>
      </c>
      <c r="AJ71" s="826">
        <v>397044.72</v>
      </c>
      <c r="AK71" s="826">
        <v>402590.43</v>
      </c>
      <c r="AL71" s="826">
        <v>413582.74</v>
      </c>
      <c r="AM71" s="826">
        <v>426044.61</v>
      </c>
      <c r="AN71" s="826">
        <v>440859.64</v>
      </c>
      <c r="AO71" s="826">
        <v>500339.87</v>
      </c>
      <c r="AQ71" s="827">
        <f t="shared" si="36"/>
        <v>340694</v>
      </c>
      <c r="AR71" s="827">
        <f t="shared" si="35"/>
        <v>342549.67</v>
      </c>
      <c r="AS71" s="827">
        <f t="shared" si="39"/>
        <v>346035.38</v>
      </c>
      <c r="AT71" s="827">
        <f t="shared" si="40"/>
        <v>346035.38</v>
      </c>
      <c r="AU71" s="827">
        <f t="shared" si="42"/>
        <v>346035.38</v>
      </c>
      <c r="AV71" s="827">
        <f t="shared" si="43"/>
        <v>359099.14</v>
      </c>
      <c r="AW71" s="827">
        <f t="shared" si="44"/>
        <v>368152.43</v>
      </c>
      <c r="AX71" s="827">
        <f t="shared" si="45"/>
        <v>373108.62</v>
      </c>
      <c r="AY71" s="827">
        <f t="shared" si="46"/>
        <v>397044.72</v>
      </c>
      <c r="AZ71" s="827">
        <f t="shared" si="47"/>
        <v>402590.43</v>
      </c>
      <c r="BA71" s="827">
        <f t="shared" si="48"/>
        <v>413582.74</v>
      </c>
      <c r="BB71" s="827">
        <f t="shared" si="49"/>
        <v>426044.61</v>
      </c>
      <c r="BC71" s="827">
        <f t="shared" si="50"/>
        <v>440859.64</v>
      </c>
      <c r="BD71" s="827">
        <f t="shared" si="50"/>
        <v>500339.87</v>
      </c>
    </row>
    <row r="72" spans="2:56">
      <c r="B72">
        <v>160102</v>
      </c>
      <c r="C72" s="648" t="s">
        <v>666</v>
      </c>
      <c r="D72" s="778">
        <f t="shared" si="41"/>
        <v>-387235.82</v>
      </c>
      <c r="E72" s="778"/>
      <c r="F72" s="984">
        <f>SUMIFS('General Reclass'!E:E,'General Reclass'!F:F,A72,'General Reclass'!A:A,L72)</f>
        <v>0</v>
      </c>
      <c r="G72" s="778">
        <f t="shared" si="37"/>
        <v>-387235.82</v>
      </c>
      <c r="H72" s="841" t="s">
        <v>95</v>
      </c>
      <c r="I72" s="841" t="s">
        <v>143</v>
      </c>
      <c r="J72" s="841" t="s">
        <v>664</v>
      </c>
      <c r="K72" s="842" t="s">
        <v>576</v>
      </c>
      <c r="L72" s="843" t="s">
        <v>667</v>
      </c>
      <c r="M72" s="843" t="str">
        <f t="shared" si="38"/>
        <v>Property, plant and equipment | Office equipments</v>
      </c>
      <c r="O72" s="773">
        <v>-351010.37</v>
      </c>
      <c r="P72" s="773"/>
      <c r="Q72" s="773">
        <v>0</v>
      </c>
      <c r="R72" s="773">
        <v>-351010.37</v>
      </c>
      <c r="S72" s="773"/>
      <c r="T72" s="773">
        <v>-325447.09000000003</v>
      </c>
      <c r="U72" s="773"/>
      <c r="V72" s="773">
        <v>0</v>
      </c>
      <c r="W72" s="773">
        <v>-325447.09000000003</v>
      </c>
      <c r="Y72" s="826">
        <v>-294846.3</v>
      </c>
      <c r="Z72" s="826">
        <v>-297699.3</v>
      </c>
      <c r="AA72" s="826">
        <v>-300945.02</v>
      </c>
      <c r="AB72" s="826">
        <v>-304856.40000000002</v>
      </c>
      <c r="AC72" s="826">
        <v>-309247.40000000002</v>
      </c>
      <c r="AD72" s="826">
        <v>-313383.77</v>
      </c>
      <c r="AE72" s="826">
        <v>-317590.77</v>
      </c>
      <c r="AF72" s="826">
        <v>-321566.09000000003</v>
      </c>
      <c r="AG72" s="826">
        <v>-325447.09000000003</v>
      </c>
      <c r="AH72" s="826">
        <v>-330648.09000000003</v>
      </c>
      <c r="AI72" s="826">
        <v>-336160.09</v>
      </c>
      <c r="AJ72" s="826">
        <v>-343297.09</v>
      </c>
      <c r="AK72" s="826">
        <v>-351010.37</v>
      </c>
      <c r="AL72" s="826">
        <v>-359123.37</v>
      </c>
      <c r="AM72" s="826">
        <v>-367812.58</v>
      </c>
      <c r="AN72" s="826">
        <v>-376473.15</v>
      </c>
      <c r="AO72" s="826">
        <v>-387235.82</v>
      </c>
      <c r="AQ72" s="827">
        <f t="shared" si="36"/>
        <v>-304856.40000000002</v>
      </c>
      <c r="AR72" s="827">
        <f t="shared" si="35"/>
        <v>-309247.40000000002</v>
      </c>
      <c r="AS72" s="827">
        <f t="shared" si="39"/>
        <v>-313383.77</v>
      </c>
      <c r="AT72" s="827">
        <f t="shared" si="40"/>
        <v>-317590.77</v>
      </c>
      <c r="AU72" s="827">
        <f t="shared" si="42"/>
        <v>-321566.09000000003</v>
      </c>
      <c r="AV72" s="827">
        <f t="shared" si="43"/>
        <v>-325447.09000000003</v>
      </c>
      <c r="AW72" s="827">
        <f t="shared" si="44"/>
        <v>-330648.09000000003</v>
      </c>
      <c r="AX72" s="827">
        <f t="shared" si="45"/>
        <v>-336160.09</v>
      </c>
      <c r="AY72" s="827">
        <f t="shared" si="46"/>
        <v>-343297.09</v>
      </c>
      <c r="AZ72" s="827">
        <f t="shared" si="47"/>
        <v>-351010.37</v>
      </c>
      <c r="BA72" s="827">
        <f t="shared" si="48"/>
        <v>-359123.37</v>
      </c>
      <c r="BB72" s="827">
        <f t="shared" si="49"/>
        <v>-367812.58</v>
      </c>
      <c r="BC72" s="827">
        <f t="shared" si="50"/>
        <v>-376473.15</v>
      </c>
      <c r="BD72" s="827">
        <f t="shared" si="50"/>
        <v>-387235.82</v>
      </c>
    </row>
    <row r="73" spans="2:56">
      <c r="B73">
        <v>160201</v>
      </c>
      <c r="C73" s="648" t="s">
        <v>668</v>
      </c>
      <c r="D73" s="778">
        <f t="shared" si="41"/>
        <v>1191909.51</v>
      </c>
      <c r="E73" s="778"/>
      <c r="F73" s="984">
        <f>SUMIFS('General Reclass'!E:E,'General Reclass'!F:F,A73,'General Reclass'!A:A,L73)</f>
        <v>0</v>
      </c>
      <c r="G73" s="778">
        <f t="shared" si="37"/>
        <v>1191909.51</v>
      </c>
      <c r="H73" s="841" t="s">
        <v>95</v>
      </c>
      <c r="I73" s="841" t="s">
        <v>143</v>
      </c>
      <c r="J73" s="841" t="s">
        <v>669</v>
      </c>
      <c r="K73" s="842" t="s">
        <v>576</v>
      </c>
      <c r="L73" s="843" t="s">
        <v>670</v>
      </c>
      <c r="M73" s="843" t="str">
        <f t="shared" si="38"/>
        <v>Property, plant and equipment | Leasehold Improvements</v>
      </c>
      <c r="O73" s="773">
        <v>1154709.51</v>
      </c>
      <c r="P73" s="773"/>
      <c r="Q73" s="773">
        <v>0</v>
      </c>
      <c r="R73" s="773">
        <v>1154709.51</v>
      </c>
      <c r="S73" s="773"/>
      <c r="T73" s="773">
        <v>1154709.51</v>
      </c>
      <c r="U73" s="773"/>
      <c r="V73" s="773">
        <v>0</v>
      </c>
      <c r="W73" s="773">
        <v>1154709.51</v>
      </c>
      <c r="Y73" s="826">
        <v>1555326.51</v>
      </c>
      <c r="Z73" s="826">
        <v>1555326.51</v>
      </c>
      <c r="AA73" s="826">
        <v>1555326.51</v>
      </c>
      <c r="AB73" s="826">
        <v>1555326.51</v>
      </c>
      <c r="AC73" s="826">
        <v>1555326.51</v>
      </c>
      <c r="AD73" s="826">
        <v>1555326.51</v>
      </c>
      <c r="AE73" s="826">
        <v>1555326.51</v>
      </c>
      <c r="AF73" s="826">
        <v>1154709.51</v>
      </c>
      <c r="AG73" s="826">
        <v>1154709.51</v>
      </c>
      <c r="AH73" s="826">
        <v>1154709.51</v>
      </c>
      <c r="AI73" s="826">
        <v>1154709.51</v>
      </c>
      <c r="AJ73" s="826">
        <v>1154709.51</v>
      </c>
      <c r="AK73" s="826">
        <v>1154709.51</v>
      </c>
      <c r="AL73" s="826">
        <v>1154709.51</v>
      </c>
      <c r="AM73" s="826">
        <v>1154709.51</v>
      </c>
      <c r="AN73" s="826">
        <v>1191909.51</v>
      </c>
      <c r="AO73" s="826">
        <v>1191909.51</v>
      </c>
      <c r="AQ73" s="827">
        <f t="shared" si="36"/>
        <v>1555326.51</v>
      </c>
      <c r="AR73" s="827">
        <f t="shared" si="35"/>
        <v>1555326.51</v>
      </c>
      <c r="AS73" s="827">
        <f t="shared" si="39"/>
        <v>1555326.51</v>
      </c>
      <c r="AT73" s="827">
        <f t="shared" si="40"/>
        <v>1555326.51</v>
      </c>
      <c r="AU73" s="827">
        <f t="shared" si="42"/>
        <v>1154709.51</v>
      </c>
      <c r="AV73" s="827">
        <f t="shared" si="43"/>
        <v>1154709.51</v>
      </c>
      <c r="AW73" s="827">
        <f t="shared" si="44"/>
        <v>1154709.51</v>
      </c>
      <c r="AX73" s="827">
        <f t="shared" si="45"/>
        <v>1154709.51</v>
      </c>
      <c r="AY73" s="827">
        <f t="shared" si="46"/>
        <v>1154709.51</v>
      </c>
      <c r="AZ73" s="827">
        <f t="shared" si="47"/>
        <v>1154709.51</v>
      </c>
      <c r="BA73" s="827">
        <f t="shared" si="48"/>
        <v>1154709.51</v>
      </c>
      <c r="BB73" s="827">
        <f t="shared" si="49"/>
        <v>1154709.51</v>
      </c>
      <c r="BC73" s="827">
        <f t="shared" si="50"/>
        <v>1191909.51</v>
      </c>
      <c r="BD73" s="827">
        <f t="shared" si="50"/>
        <v>1191909.51</v>
      </c>
    </row>
    <row r="74" spans="2:56">
      <c r="B74">
        <v>160202</v>
      </c>
      <c r="C74" s="648" t="s">
        <v>671</v>
      </c>
      <c r="D74" s="778">
        <f t="shared" si="41"/>
        <v>-1153781.76</v>
      </c>
      <c r="E74" s="778"/>
      <c r="F74" s="984">
        <f>SUMIFS('General Reclass'!E:E,'General Reclass'!F:F,A74,'General Reclass'!A:A,L74)</f>
        <v>0</v>
      </c>
      <c r="G74" s="778">
        <f t="shared" si="37"/>
        <v>-1153781.76</v>
      </c>
      <c r="H74" s="841" t="s">
        <v>95</v>
      </c>
      <c r="I74" s="841" t="s">
        <v>143</v>
      </c>
      <c r="J74" s="841" t="s">
        <v>669</v>
      </c>
      <c r="K74" s="842" t="s">
        <v>576</v>
      </c>
      <c r="L74" s="843" t="s">
        <v>672</v>
      </c>
      <c r="M74" s="843" t="str">
        <f t="shared" si="38"/>
        <v>Property, plant and equipment | Leasehold Improvements</v>
      </c>
      <c r="O74" s="773">
        <v>-1142905.49</v>
      </c>
      <c r="P74" s="773"/>
      <c r="Q74" s="773">
        <v>0</v>
      </c>
      <c r="R74" s="773">
        <v>-1142905.49</v>
      </c>
      <c r="S74" s="773"/>
      <c r="T74" s="773">
        <v>-1061856.69</v>
      </c>
      <c r="U74" s="773"/>
      <c r="V74" s="773">
        <v>0</v>
      </c>
      <c r="W74" s="773">
        <v>-1061856.69</v>
      </c>
      <c r="Y74" s="826">
        <v>-1129630.3500000001</v>
      </c>
      <c r="Z74" s="826">
        <v>-1164172.3500000001</v>
      </c>
      <c r="AA74" s="826">
        <v>-1198714.3500000001</v>
      </c>
      <c r="AB74" s="826">
        <v>-1233256.3500000001</v>
      </c>
      <c r="AC74" s="826">
        <v>-1267798.3500000001</v>
      </c>
      <c r="AD74" s="826">
        <v>-1302340.3500000001</v>
      </c>
      <c r="AE74" s="826">
        <v>-1336882.3500000001</v>
      </c>
      <c r="AF74" s="826">
        <v>-1032990.69</v>
      </c>
      <c r="AG74" s="826">
        <v>-1061856.69</v>
      </c>
      <c r="AH74" s="826">
        <v>-1090722.69</v>
      </c>
      <c r="AI74" s="826">
        <v>-1119588.69</v>
      </c>
      <c r="AJ74" s="826">
        <v>-1140060.5</v>
      </c>
      <c r="AK74" s="826">
        <v>-1142905.49</v>
      </c>
      <c r="AL74" s="826">
        <v>-1145734.49</v>
      </c>
      <c r="AM74" s="826">
        <v>-1148570.6599999999</v>
      </c>
      <c r="AN74" s="826">
        <v>-1151974.6599999999</v>
      </c>
      <c r="AO74" s="826">
        <v>-1153781.76</v>
      </c>
      <c r="AQ74" s="827">
        <f t="shared" si="36"/>
        <v>-1233256.3500000001</v>
      </c>
      <c r="AR74" s="827">
        <f t="shared" si="35"/>
        <v>-1267798.3500000001</v>
      </c>
      <c r="AS74" s="827">
        <f t="shared" si="39"/>
        <v>-1302340.3500000001</v>
      </c>
      <c r="AT74" s="827">
        <f t="shared" si="40"/>
        <v>-1336882.3500000001</v>
      </c>
      <c r="AU74" s="827">
        <f t="shared" si="42"/>
        <v>-1032990.69</v>
      </c>
      <c r="AV74" s="827">
        <f t="shared" si="43"/>
        <v>-1061856.69</v>
      </c>
      <c r="AW74" s="827">
        <f t="shared" si="44"/>
        <v>-1090722.69</v>
      </c>
      <c r="AX74" s="827">
        <f t="shared" si="45"/>
        <v>-1119588.69</v>
      </c>
      <c r="AY74" s="827">
        <f t="shared" si="46"/>
        <v>-1140060.5</v>
      </c>
      <c r="AZ74" s="827">
        <f t="shared" si="47"/>
        <v>-1142905.49</v>
      </c>
      <c r="BA74" s="827">
        <f t="shared" si="48"/>
        <v>-1145734.49</v>
      </c>
      <c r="BB74" s="827">
        <f t="shared" si="49"/>
        <v>-1148570.6599999999</v>
      </c>
      <c r="BC74" s="827">
        <f t="shared" si="50"/>
        <v>-1151974.6599999999</v>
      </c>
      <c r="BD74" s="827">
        <f t="shared" si="50"/>
        <v>-1153781.76</v>
      </c>
    </row>
    <row r="75" spans="2:56">
      <c r="B75">
        <v>160301</v>
      </c>
      <c r="C75" s="648" t="s">
        <v>673</v>
      </c>
      <c r="D75" s="778">
        <f t="shared" si="41"/>
        <v>175786.52</v>
      </c>
      <c r="E75" s="778"/>
      <c r="F75" s="984">
        <f>SUMIFS('General Reclass'!E:E,'General Reclass'!F:F,A75,'General Reclass'!A:A,L75)</f>
        <v>0</v>
      </c>
      <c r="G75" s="778">
        <f t="shared" si="37"/>
        <v>175786.52</v>
      </c>
      <c r="H75" s="841" t="s">
        <v>95</v>
      </c>
      <c r="I75" s="841" t="s">
        <v>143</v>
      </c>
      <c r="J75" s="841" t="s">
        <v>674</v>
      </c>
      <c r="K75" s="842" t="s">
        <v>576</v>
      </c>
      <c r="L75" s="843" t="s">
        <v>675</v>
      </c>
      <c r="M75" s="843" t="str">
        <f t="shared" si="38"/>
        <v>Property, plant and equipment | Furniture and
Fixtures</v>
      </c>
      <c r="O75" s="773">
        <v>162134.13</v>
      </c>
      <c r="P75" s="773"/>
      <c r="Q75" s="773">
        <v>0</v>
      </c>
      <c r="R75" s="773">
        <v>162134.13</v>
      </c>
      <c r="S75" s="773"/>
      <c r="T75" s="773">
        <v>146497.48000000001</v>
      </c>
      <c r="U75" s="773"/>
      <c r="V75" s="773">
        <v>0</v>
      </c>
      <c r="W75" s="773">
        <v>146497.48000000001</v>
      </c>
      <c r="Y75" s="826">
        <v>358767.48</v>
      </c>
      <c r="Z75" s="826">
        <v>358767.48</v>
      </c>
      <c r="AA75" s="826">
        <v>358767.48</v>
      </c>
      <c r="AB75" s="826">
        <v>358767.48</v>
      </c>
      <c r="AC75" s="826">
        <v>363692.48</v>
      </c>
      <c r="AD75" s="826">
        <v>363692.48</v>
      </c>
      <c r="AE75" s="826">
        <v>363692.48</v>
      </c>
      <c r="AF75" s="826">
        <v>146497.48000000001</v>
      </c>
      <c r="AG75" s="826">
        <v>146497.48000000001</v>
      </c>
      <c r="AH75" s="826">
        <v>146497.48000000001</v>
      </c>
      <c r="AI75" s="826">
        <v>146497.48000000001</v>
      </c>
      <c r="AJ75" s="826">
        <v>162134.13</v>
      </c>
      <c r="AK75" s="826">
        <v>162134.13</v>
      </c>
      <c r="AL75" s="826">
        <v>165505.56</v>
      </c>
      <c r="AM75" s="826">
        <v>167405.56</v>
      </c>
      <c r="AN75" s="826">
        <v>174596.04</v>
      </c>
      <c r="AO75" s="826">
        <v>175786.52</v>
      </c>
      <c r="AQ75" s="827">
        <f t="shared" si="36"/>
        <v>358767.48</v>
      </c>
      <c r="AR75" s="827">
        <f t="shared" si="35"/>
        <v>363692.48</v>
      </c>
      <c r="AS75" s="827">
        <f t="shared" si="39"/>
        <v>363692.48</v>
      </c>
      <c r="AT75" s="827">
        <f t="shared" si="40"/>
        <v>363692.48</v>
      </c>
      <c r="AU75" s="827">
        <f t="shared" si="42"/>
        <v>146497.48000000001</v>
      </c>
      <c r="AV75" s="827">
        <f t="shared" si="43"/>
        <v>146497.48000000001</v>
      </c>
      <c r="AW75" s="827">
        <f t="shared" si="44"/>
        <v>146497.48000000001</v>
      </c>
      <c r="AX75" s="827">
        <f t="shared" si="45"/>
        <v>146497.48000000001</v>
      </c>
      <c r="AY75" s="827">
        <f t="shared" si="46"/>
        <v>162134.13</v>
      </c>
      <c r="AZ75" s="827">
        <f t="shared" si="47"/>
        <v>162134.13</v>
      </c>
      <c r="BA75" s="827">
        <f t="shared" si="48"/>
        <v>165505.56</v>
      </c>
      <c r="BB75" s="827">
        <f t="shared" si="49"/>
        <v>167405.56</v>
      </c>
      <c r="BC75" s="827">
        <f t="shared" si="50"/>
        <v>174596.04</v>
      </c>
      <c r="BD75" s="827">
        <f t="shared" si="50"/>
        <v>175786.52</v>
      </c>
    </row>
    <row r="76" spans="2:56">
      <c r="B76">
        <v>160302</v>
      </c>
      <c r="C76" s="648" t="s">
        <v>676</v>
      </c>
      <c r="D76" s="778">
        <f t="shared" si="41"/>
        <v>-150500.74</v>
      </c>
      <c r="E76" s="778"/>
      <c r="F76" s="984">
        <f>SUMIFS('General Reclass'!E:E,'General Reclass'!F:F,A76,'General Reclass'!A:A,L76)</f>
        <v>0</v>
      </c>
      <c r="G76" s="778">
        <f t="shared" si="37"/>
        <v>-150500.74</v>
      </c>
      <c r="H76" s="841" t="s">
        <v>95</v>
      </c>
      <c r="I76" s="841" t="s">
        <v>143</v>
      </c>
      <c r="J76" s="841" t="s">
        <v>674</v>
      </c>
      <c r="K76" s="842" t="s">
        <v>576</v>
      </c>
      <c r="L76" s="843" t="s">
        <v>677</v>
      </c>
      <c r="M76" s="843" t="str">
        <f t="shared" si="38"/>
        <v>Property, plant and equipment | Furniture and
Fixtures</v>
      </c>
      <c r="O76" s="773">
        <v>-143877.24</v>
      </c>
      <c r="P76" s="773"/>
      <c r="Q76" s="773">
        <v>0</v>
      </c>
      <c r="R76" s="773">
        <v>-143877.24</v>
      </c>
      <c r="S76" s="773"/>
      <c r="T76" s="773">
        <v>-140216.24</v>
      </c>
      <c r="U76" s="773"/>
      <c r="V76" s="773">
        <v>0</v>
      </c>
      <c r="W76" s="773">
        <v>-140216.24</v>
      </c>
      <c r="Y76" s="826">
        <v>-353023.57</v>
      </c>
      <c r="Z76" s="826">
        <v>-353472.24</v>
      </c>
      <c r="AA76" s="826">
        <v>-353859.24</v>
      </c>
      <c r="AB76" s="826">
        <v>-354246.24</v>
      </c>
      <c r="AC76" s="826">
        <v>-354879.24</v>
      </c>
      <c r="AD76" s="826">
        <v>-355512.24</v>
      </c>
      <c r="AE76" s="826">
        <v>-356145.24</v>
      </c>
      <c r="AF76" s="826">
        <v>-139583.24</v>
      </c>
      <c r="AG76" s="826">
        <v>-140216.24</v>
      </c>
      <c r="AH76" s="826">
        <v>-140849.24</v>
      </c>
      <c r="AI76" s="826">
        <v>-141482.23999999999</v>
      </c>
      <c r="AJ76" s="826">
        <v>-142463.24</v>
      </c>
      <c r="AK76" s="826">
        <v>-143877.24</v>
      </c>
      <c r="AL76" s="826">
        <v>-145404.24</v>
      </c>
      <c r="AM76" s="826">
        <v>-147031.24</v>
      </c>
      <c r="AN76" s="826">
        <v>-148828.74</v>
      </c>
      <c r="AO76" s="826">
        <v>-150500.74</v>
      </c>
      <c r="AQ76" s="827">
        <f t="shared" si="36"/>
        <v>-354246.24</v>
      </c>
      <c r="AR76" s="827">
        <f t="shared" si="35"/>
        <v>-354879.24</v>
      </c>
      <c r="AS76" s="827">
        <f t="shared" si="39"/>
        <v>-355512.24</v>
      </c>
      <c r="AT76" s="827">
        <f t="shared" si="40"/>
        <v>-356145.24</v>
      </c>
      <c r="AU76" s="827">
        <f t="shared" si="42"/>
        <v>-139583.24</v>
      </c>
      <c r="AV76" s="827">
        <f t="shared" si="43"/>
        <v>-140216.24</v>
      </c>
      <c r="AW76" s="827">
        <f t="shared" si="44"/>
        <v>-140849.24</v>
      </c>
      <c r="AX76" s="827">
        <f t="shared" si="45"/>
        <v>-141482.23999999999</v>
      </c>
      <c r="AY76" s="827">
        <f t="shared" si="46"/>
        <v>-142463.24</v>
      </c>
      <c r="AZ76" s="827">
        <f t="shared" si="47"/>
        <v>-143877.24</v>
      </c>
      <c r="BA76" s="827">
        <f t="shared" si="48"/>
        <v>-145404.24</v>
      </c>
      <c r="BB76" s="827">
        <f t="shared" si="49"/>
        <v>-147031.24</v>
      </c>
      <c r="BC76" s="827">
        <f t="shared" si="50"/>
        <v>-148828.74</v>
      </c>
      <c r="BD76" s="827">
        <f t="shared" si="50"/>
        <v>-150500.74</v>
      </c>
    </row>
    <row r="77" spans="2:56">
      <c r="B77">
        <v>170101</v>
      </c>
      <c r="C77" s="648" t="s">
        <v>678</v>
      </c>
      <c r="D77" s="778">
        <f t="shared" si="41"/>
        <v>0</v>
      </c>
      <c r="E77" s="778"/>
      <c r="F77" s="984">
        <f>SUMIFS('General Reclass'!E:E,'General Reclass'!F:F,A77,'General Reclass'!A:A,L77)</f>
        <v>0</v>
      </c>
      <c r="G77" s="778">
        <f t="shared" si="37"/>
        <v>0</v>
      </c>
      <c r="H77" s="841" t="s">
        <v>95</v>
      </c>
      <c r="I77" s="841" t="s">
        <v>143</v>
      </c>
      <c r="J77" s="841" t="s">
        <v>669</v>
      </c>
      <c r="K77" s="842" t="s">
        <v>576</v>
      </c>
      <c r="L77" s="843" t="s">
        <v>27</v>
      </c>
      <c r="M77" s="843" t="str">
        <f t="shared" si="38"/>
        <v>Property, plant and equipment | Leasehold Improvements</v>
      </c>
      <c r="O77" s="773">
        <v>0</v>
      </c>
      <c r="P77" s="773"/>
      <c r="Q77" s="773">
        <v>0</v>
      </c>
      <c r="R77" s="773">
        <v>0</v>
      </c>
      <c r="S77" s="773"/>
      <c r="T77" s="773">
        <v>0</v>
      </c>
      <c r="U77" s="773"/>
      <c r="V77" s="773">
        <v>0</v>
      </c>
      <c r="W77" s="773">
        <v>0</v>
      </c>
      <c r="Y77" s="826">
        <v>0</v>
      </c>
      <c r="Z77" s="826">
        <v>0</v>
      </c>
      <c r="AA77" s="826">
        <v>0</v>
      </c>
      <c r="AB77" s="826">
        <v>0</v>
      </c>
      <c r="AC77" s="826">
        <v>0</v>
      </c>
      <c r="AD77" s="826">
        <v>0</v>
      </c>
      <c r="AE77" s="826">
        <v>0</v>
      </c>
      <c r="AF77" s="826">
        <v>0</v>
      </c>
      <c r="AG77" s="826">
        <v>0</v>
      </c>
      <c r="AH77" s="826">
        <v>0</v>
      </c>
      <c r="AI77" s="826">
        <v>0</v>
      </c>
      <c r="AJ77" s="826">
        <v>0</v>
      </c>
      <c r="AK77" s="826">
        <v>0</v>
      </c>
      <c r="AL77" s="826">
        <v>0</v>
      </c>
      <c r="AM77" s="826">
        <v>0</v>
      </c>
      <c r="AN77" s="826">
        <v>0</v>
      </c>
      <c r="AO77" s="826">
        <v>0</v>
      </c>
      <c r="AQ77" s="827">
        <f t="shared" si="36"/>
        <v>0</v>
      </c>
      <c r="AR77" s="827">
        <f t="shared" si="35"/>
        <v>0</v>
      </c>
      <c r="AS77" s="827">
        <f t="shared" si="39"/>
        <v>0</v>
      </c>
      <c r="AT77" s="827">
        <f t="shared" si="40"/>
        <v>0</v>
      </c>
      <c r="AU77" s="827">
        <f t="shared" si="42"/>
        <v>0</v>
      </c>
      <c r="AV77" s="827">
        <f t="shared" si="43"/>
        <v>0</v>
      </c>
      <c r="AW77" s="827">
        <f t="shared" si="44"/>
        <v>0</v>
      </c>
      <c r="AX77" s="827">
        <f t="shared" si="45"/>
        <v>0</v>
      </c>
      <c r="AY77" s="827">
        <f t="shared" si="46"/>
        <v>0</v>
      </c>
      <c r="AZ77" s="827">
        <f t="shared" si="47"/>
        <v>0</v>
      </c>
      <c r="BA77" s="827">
        <f t="shared" si="48"/>
        <v>0</v>
      </c>
      <c r="BB77" s="827">
        <f t="shared" si="49"/>
        <v>0</v>
      </c>
      <c r="BC77" s="827">
        <f t="shared" si="50"/>
        <v>0</v>
      </c>
      <c r="BD77" s="827">
        <f t="shared" si="50"/>
        <v>0</v>
      </c>
    </row>
    <row r="78" spans="2:56">
      <c r="B78">
        <v>170102</v>
      </c>
      <c r="C78" s="648" t="s">
        <v>679</v>
      </c>
      <c r="D78" s="778">
        <f t="shared" si="41"/>
        <v>0</v>
      </c>
      <c r="E78" s="778"/>
      <c r="F78" s="984">
        <f>SUMIFS('General Reclass'!E:E,'General Reclass'!F:F,A78,'General Reclass'!A:A,L78)</f>
        <v>0</v>
      </c>
      <c r="G78" s="778">
        <f t="shared" si="37"/>
        <v>0</v>
      </c>
      <c r="H78" s="841" t="s">
        <v>95</v>
      </c>
      <c r="I78" s="841" t="s">
        <v>143</v>
      </c>
      <c r="J78" s="841" t="s">
        <v>669</v>
      </c>
      <c r="K78" s="842" t="s">
        <v>576</v>
      </c>
      <c r="L78" s="843" t="s">
        <v>27</v>
      </c>
      <c r="M78" s="843" t="str">
        <f t="shared" si="38"/>
        <v>Property, plant and equipment | Leasehold Improvements</v>
      </c>
      <c r="O78" s="773">
        <v>0</v>
      </c>
      <c r="P78" s="773"/>
      <c r="Q78" s="773">
        <v>0</v>
      </c>
      <c r="R78" s="773">
        <v>0</v>
      </c>
      <c r="S78" s="773"/>
      <c r="T78" s="773">
        <v>0</v>
      </c>
      <c r="U78" s="773"/>
      <c r="V78" s="773">
        <v>0</v>
      </c>
      <c r="W78" s="773">
        <v>0</v>
      </c>
      <c r="Y78" s="826">
        <v>0</v>
      </c>
      <c r="Z78" s="826">
        <v>0</v>
      </c>
      <c r="AA78" s="826">
        <v>0</v>
      </c>
      <c r="AB78" s="826">
        <v>0</v>
      </c>
      <c r="AC78" s="826">
        <v>0</v>
      </c>
      <c r="AD78" s="826">
        <v>0</v>
      </c>
      <c r="AE78" s="826">
        <v>0</v>
      </c>
      <c r="AF78" s="826">
        <v>0</v>
      </c>
      <c r="AG78" s="826">
        <v>0</v>
      </c>
      <c r="AH78" s="826">
        <v>0</v>
      </c>
      <c r="AI78" s="826">
        <v>0</v>
      </c>
      <c r="AJ78" s="826">
        <v>0</v>
      </c>
      <c r="AK78" s="826">
        <v>0</v>
      </c>
      <c r="AL78" s="826">
        <v>0</v>
      </c>
      <c r="AM78" s="826">
        <v>0</v>
      </c>
      <c r="AN78" s="826">
        <v>0</v>
      </c>
      <c r="AO78" s="826">
        <v>0</v>
      </c>
      <c r="AQ78" s="827">
        <f t="shared" si="36"/>
        <v>0</v>
      </c>
      <c r="AR78" s="827">
        <f t="shared" si="35"/>
        <v>0</v>
      </c>
      <c r="AS78" s="827">
        <f t="shared" si="39"/>
        <v>0</v>
      </c>
      <c r="AT78" s="827">
        <f t="shared" si="40"/>
        <v>0</v>
      </c>
      <c r="AU78" s="827">
        <f t="shared" si="42"/>
        <v>0</v>
      </c>
      <c r="AV78" s="827">
        <f t="shared" si="43"/>
        <v>0</v>
      </c>
      <c r="AW78" s="827">
        <f t="shared" si="44"/>
        <v>0</v>
      </c>
      <c r="AX78" s="827">
        <f t="shared" si="45"/>
        <v>0</v>
      </c>
      <c r="AY78" s="827">
        <f t="shared" si="46"/>
        <v>0</v>
      </c>
      <c r="AZ78" s="827">
        <f t="shared" si="47"/>
        <v>0</v>
      </c>
      <c r="BA78" s="827">
        <f t="shared" si="48"/>
        <v>0</v>
      </c>
      <c r="BB78" s="827">
        <f t="shared" si="49"/>
        <v>0</v>
      </c>
      <c r="BC78" s="827">
        <f t="shared" si="50"/>
        <v>0</v>
      </c>
      <c r="BD78" s="827">
        <f t="shared" si="50"/>
        <v>0</v>
      </c>
    </row>
    <row r="79" spans="2:56">
      <c r="B79">
        <v>170201</v>
      </c>
      <c r="C79" s="648" t="s">
        <v>680</v>
      </c>
      <c r="D79" s="778">
        <f t="shared" si="41"/>
        <v>849695.35</v>
      </c>
      <c r="E79" s="778"/>
      <c r="F79" s="984">
        <f>SUMIFS('General Reclass'!E:E,'General Reclass'!F:F,A79,'General Reclass'!A:A,L79)</f>
        <v>0</v>
      </c>
      <c r="G79" s="778">
        <f t="shared" si="37"/>
        <v>849695.35</v>
      </c>
      <c r="H79" s="841" t="s">
        <v>95</v>
      </c>
      <c r="I79" s="841" t="s">
        <v>139</v>
      </c>
      <c r="J79" s="841" t="s">
        <v>681</v>
      </c>
      <c r="K79" s="842" t="s">
        <v>576</v>
      </c>
      <c r="L79" s="843" t="s">
        <v>682</v>
      </c>
      <c r="M79" s="843" t="str">
        <f t="shared" si="38"/>
        <v>Other intangible assets | Computer Software</v>
      </c>
      <c r="O79" s="773">
        <v>849695.35</v>
      </c>
      <c r="P79" s="773"/>
      <c r="Q79" s="773">
        <v>0</v>
      </c>
      <c r="R79" s="773">
        <v>849695.35</v>
      </c>
      <c r="S79" s="773"/>
      <c r="T79" s="773">
        <v>849695.35</v>
      </c>
      <c r="U79" s="773"/>
      <c r="V79" s="773">
        <v>0</v>
      </c>
      <c r="W79" s="773">
        <v>849695.35</v>
      </c>
      <c r="Y79" s="826">
        <v>391554.55</v>
      </c>
      <c r="Z79" s="826">
        <v>391554.55</v>
      </c>
      <c r="AA79" s="826">
        <v>708927.18</v>
      </c>
      <c r="AB79" s="826">
        <v>744902.98</v>
      </c>
      <c r="AC79" s="826">
        <v>744902.98</v>
      </c>
      <c r="AD79" s="826">
        <v>744902.98</v>
      </c>
      <c r="AE79" s="826">
        <v>744902.98</v>
      </c>
      <c r="AF79" s="826">
        <v>849695.35</v>
      </c>
      <c r="AG79" s="826">
        <v>849695.35</v>
      </c>
      <c r="AH79" s="826">
        <v>849695.35</v>
      </c>
      <c r="AI79" s="826">
        <v>849695.35</v>
      </c>
      <c r="AJ79" s="826">
        <v>849695.35</v>
      </c>
      <c r="AK79" s="826">
        <v>849695.35</v>
      </c>
      <c r="AL79" s="826">
        <v>849695.35</v>
      </c>
      <c r="AM79" s="826">
        <v>849695.35</v>
      </c>
      <c r="AN79" s="826">
        <v>849695.35</v>
      </c>
      <c r="AO79" s="826">
        <v>849695.35</v>
      </c>
      <c r="AQ79" s="827">
        <f t="shared" si="36"/>
        <v>744902.98</v>
      </c>
      <c r="AR79" s="827">
        <f t="shared" si="35"/>
        <v>744902.98</v>
      </c>
      <c r="AS79" s="827">
        <f t="shared" si="39"/>
        <v>744902.98</v>
      </c>
      <c r="AT79" s="827">
        <f t="shared" si="40"/>
        <v>744902.98</v>
      </c>
      <c r="AU79" s="827">
        <f t="shared" si="42"/>
        <v>849695.35</v>
      </c>
      <c r="AV79" s="827">
        <f t="shared" si="43"/>
        <v>849695.35</v>
      </c>
      <c r="AW79" s="827">
        <f t="shared" si="44"/>
        <v>849695.35</v>
      </c>
      <c r="AX79" s="827">
        <f t="shared" si="45"/>
        <v>849695.35</v>
      </c>
      <c r="AY79" s="827">
        <f t="shared" si="46"/>
        <v>849695.35</v>
      </c>
      <c r="AZ79" s="827">
        <f t="shared" si="47"/>
        <v>849695.35</v>
      </c>
      <c r="BA79" s="827">
        <f t="shared" si="48"/>
        <v>849695.35</v>
      </c>
      <c r="BB79" s="827">
        <f t="shared" si="49"/>
        <v>849695.35</v>
      </c>
      <c r="BC79" s="827">
        <f t="shared" si="50"/>
        <v>849695.35</v>
      </c>
      <c r="BD79" s="827">
        <f t="shared" si="50"/>
        <v>849695.35</v>
      </c>
    </row>
    <row r="80" spans="2:56">
      <c r="B80">
        <v>170202</v>
      </c>
      <c r="C80" s="648" t="s">
        <v>683</v>
      </c>
      <c r="D80" s="778">
        <f t="shared" si="41"/>
        <v>-635528.28</v>
      </c>
      <c r="E80" s="778"/>
      <c r="F80" s="984">
        <f>SUMIFS('General Reclass'!E:E,'General Reclass'!F:F,A80,'General Reclass'!A:A,L80)</f>
        <v>0</v>
      </c>
      <c r="G80" s="778">
        <f t="shared" si="37"/>
        <v>-635528.28</v>
      </c>
      <c r="H80" s="841" t="s">
        <v>95</v>
      </c>
      <c r="I80" s="841" t="s">
        <v>139</v>
      </c>
      <c r="J80" s="841" t="s">
        <v>681</v>
      </c>
      <c r="K80" s="842" t="s">
        <v>576</v>
      </c>
      <c r="L80" s="843" t="s">
        <v>684</v>
      </c>
      <c r="M80" s="843" t="str">
        <f t="shared" si="38"/>
        <v>Other intangible assets | Computer Software</v>
      </c>
      <c r="O80" s="773">
        <v>-472909.28</v>
      </c>
      <c r="P80" s="773"/>
      <c r="Q80" s="773">
        <v>0</v>
      </c>
      <c r="R80" s="773">
        <v>-472909.28</v>
      </c>
      <c r="S80" s="773"/>
      <c r="T80" s="773">
        <v>-310285.28000000003</v>
      </c>
      <c r="U80" s="773"/>
      <c r="V80" s="773">
        <v>0</v>
      </c>
      <c r="W80" s="773">
        <v>-310285.28000000003</v>
      </c>
      <c r="Y80" s="826">
        <v>-24020.13</v>
      </c>
      <c r="Z80" s="826">
        <v>-44816.13</v>
      </c>
      <c r="AA80" s="826">
        <v>-71361.13</v>
      </c>
      <c r="AB80" s="826">
        <v>-109227.13</v>
      </c>
      <c r="AC80" s="826">
        <v>-147693.13</v>
      </c>
      <c r="AD80" s="826">
        <v>-186159.13</v>
      </c>
      <c r="AE80" s="826">
        <v>-224625.13</v>
      </c>
      <c r="AF80" s="826">
        <v>-266584.13</v>
      </c>
      <c r="AG80" s="826">
        <v>-310285.28000000003</v>
      </c>
      <c r="AH80" s="826">
        <v>-350941.28</v>
      </c>
      <c r="AI80" s="826">
        <v>-391597.28</v>
      </c>
      <c r="AJ80" s="826">
        <v>-432253.28</v>
      </c>
      <c r="AK80" s="826">
        <v>-472909.28</v>
      </c>
      <c r="AL80" s="826">
        <v>-513565.28</v>
      </c>
      <c r="AM80" s="826">
        <v>-554219.28</v>
      </c>
      <c r="AN80" s="826">
        <v>-594874.28</v>
      </c>
      <c r="AO80" s="826">
        <v>-635528.28</v>
      </c>
      <c r="AQ80" s="827">
        <f t="shared" si="36"/>
        <v>-109227.13</v>
      </c>
      <c r="AR80" s="827">
        <f t="shared" si="35"/>
        <v>-147693.13</v>
      </c>
      <c r="AS80" s="827">
        <f t="shared" si="39"/>
        <v>-186159.13</v>
      </c>
      <c r="AT80" s="827">
        <f t="shared" si="40"/>
        <v>-224625.13</v>
      </c>
      <c r="AU80" s="827">
        <f t="shared" si="42"/>
        <v>-266584.13</v>
      </c>
      <c r="AV80" s="827">
        <f t="shared" si="43"/>
        <v>-310285.28000000003</v>
      </c>
      <c r="AW80" s="827">
        <f t="shared" si="44"/>
        <v>-350941.28</v>
      </c>
      <c r="AX80" s="827">
        <f t="shared" si="45"/>
        <v>-391597.28</v>
      </c>
      <c r="AY80" s="827">
        <f t="shared" si="46"/>
        <v>-432253.28</v>
      </c>
      <c r="AZ80" s="827">
        <f t="shared" si="47"/>
        <v>-472909.28</v>
      </c>
      <c r="BA80" s="827">
        <f t="shared" si="48"/>
        <v>-513565.28</v>
      </c>
      <c r="BB80" s="827">
        <f t="shared" si="49"/>
        <v>-554219.28</v>
      </c>
      <c r="BC80" s="827">
        <f t="shared" si="50"/>
        <v>-594874.28</v>
      </c>
      <c r="BD80" s="827">
        <f t="shared" si="50"/>
        <v>-635528.28</v>
      </c>
    </row>
    <row r="81" spans="2:56">
      <c r="B81">
        <v>170203</v>
      </c>
      <c r="C81" s="648" t="s">
        <v>685</v>
      </c>
      <c r="D81" s="778">
        <f t="shared" si="41"/>
        <v>1231272.3999999999</v>
      </c>
      <c r="E81" s="778"/>
      <c r="F81" s="984">
        <f>SUMIFS('General Reclass'!E:E,'General Reclass'!F:F,A81,'General Reclass'!A:A,L81)</f>
        <v>0</v>
      </c>
      <c r="G81" s="778">
        <f t="shared" si="37"/>
        <v>1231272.3999999999</v>
      </c>
      <c r="H81" s="841" t="s">
        <v>95</v>
      </c>
      <c r="I81" s="841" t="s">
        <v>139</v>
      </c>
      <c r="J81" s="841" t="s">
        <v>681</v>
      </c>
      <c r="K81" s="842" t="s">
        <v>576</v>
      </c>
      <c r="L81" s="843" t="s">
        <v>682</v>
      </c>
      <c r="M81" s="843" t="str">
        <f t="shared" si="38"/>
        <v>Other intangible assets | Computer Software</v>
      </c>
      <c r="O81" s="773">
        <v>1231272.3999999999</v>
      </c>
      <c r="P81" s="773"/>
      <c r="Q81" s="773">
        <v>0</v>
      </c>
      <c r="R81" s="773">
        <v>1231272.3999999999</v>
      </c>
      <c r="S81" s="773"/>
      <c r="T81" s="773">
        <v>1231272.3999999999</v>
      </c>
      <c r="U81" s="773"/>
      <c r="V81" s="773">
        <v>0</v>
      </c>
      <c r="W81" s="773">
        <v>1231272.3999999999</v>
      </c>
      <c r="Y81" s="826">
        <v>1231272.3999999999</v>
      </c>
      <c r="Z81" s="826">
        <v>1231272.3999999999</v>
      </c>
      <c r="AA81" s="826">
        <v>1231272.3999999999</v>
      </c>
      <c r="AB81" s="826">
        <v>1231272.3999999999</v>
      </c>
      <c r="AC81" s="826">
        <v>1231272.3999999999</v>
      </c>
      <c r="AD81" s="826">
        <v>1231272.3999999999</v>
      </c>
      <c r="AE81" s="826">
        <v>1231272.3999999999</v>
      </c>
      <c r="AF81" s="826">
        <v>1231272.3999999999</v>
      </c>
      <c r="AG81" s="826">
        <v>1231272.3999999999</v>
      </c>
      <c r="AH81" s="826">
        <v>1231272.3999999999</v>
      </c>
      <c r="AI81" s="826">
        <v>1231272.3999999999</v>
      </c>
      <c r="AJ81" s="826">
        <v>1231272.3999999999</v>
      </c>
      <c r="AK81" s="826">
        <v>1231272.3999999999</v>
      </c>
      <c r="AL81" s="826">
        <v>1231272.3999999999</v>
      </c>
      <c r="AM81" s="826">
        <v>1231272.3999999999</v>
      </c>
      <c r="AN81" s="826">
        <v>1231272.3999999999</v>
      </c>
      <c r="AO81" s="826">
        <v>1231272.3999999999</v>
      </c>
      <c r="AQ81" s="827">
        <f t="shared" si="36"/>
        <v>1231272.3999999999</v>
      </c>
      <c r="AR81" s="827">
        <f t="shared" si="35"/>
        <v>1231272.3999999999</v>
      </c>
      <c r="AS81" s="827">
        <f t="shared" si="39"/>
        <v>1231272.3999999999</v>
      </c>
      <c r="AT81" s="827">
        <f t="shared" si="40"/>
        <v>1231272.3999999999</v>
      </c>
      <c r="AU81" s="827">
        <f t="shared" si="42"/>
        <v>1231272.3999999999</v>
      </c>
      <c r="AV81" s="827">
        <f t="shared" si="43"/>
        <v>1231272.3999999999</v>
      </c>
      <c r="AW81" s="827">
        <f t="shared" si="44"/>
        <v>1231272.3999999999</v>
      </c>
      <c r="AX81" s="827">
        <f t="shared" si="45"/>
        <v>1231272.3999999999</v>
      </c>
      <c r="AY81" s="827">
        <f t="shared" si="46"/>
        <v>1231272.3999999999</v>
      </c>
      <c r="AZ81" s="827">
        <f t="shared" si="47"/>
        <v>1231272.3999999999</v>
      </c>
      <c r="BA81" s="827">
        <f t="shared" si="48"/>
        <v>1231272.3999999999</v>
      </c>
      <c r="BB81" s="827">
        <f t="shared" si="49"/>
        <v>1231272.3999999999</v>
      </c>
      <c r="BC81" s="827">
        <f t="shared" si="50"/>
        <v>1231272.3999999999</v>
      </c>
      <c r="BD81" s="827">
        <f t="shared" si="50"/>
        <v>1231272.3999999999</v>
      </c>
    </row>
    <row r="82" spans="2:56">
      <c r="B82">
        <v>170204</v>
      </c>
      <c r="C82" s="648" t="s">
        <v>686</v>
      </c>
      <c r="D82" s="778">
        <f t="shared" si="41"/>
        <v>-1231272.3999999999</v>
      </c>
      <c r="E82" s="778"/>
      <c r="F82" s="984">
        <f>SUMIFS('General Reclass'!E:E,'General Reclass'!F:F,A82,'General Reclass'!A:A,L82)</f>
        <v>0</v>
      </c>
      <c r="G82" s="778">
        <f t="shared" si="37"/>
        <v>-1231272.3999999999</v>
      </c>
      <c r="H82" s="841" t="s">
        <v>95</v>
      </c>
      <c r="I82" s="841" t="s">
        <v>139</v>
      </c>
      <c r="J82" s="841" t="s">
        <v>681</v>
      </c>
      <c r="K82" s="842" t="s">
        <v>576</v>
      </c>
      <c r="L82" s="843" t="s">
        <v>684</v>
      </c>
      <c r="M82" s="843" t="str">
        <f t="shared" si="38"/>
        <v>Other intangible assets | Computer Software</v>
      </c>
      <c r="O82" s="773">
        <v>-1231272.3999999999</v>
      </c>
      <c r="P82" s="773"/>
      <c r="Q82" s="773">
        <v>0</v>
      </c>
      <c r="R82" s="773">
        <v>-1231272.3999999999</v>
      </c>
      <c r="S82" s="773"/>
      <c r="T82" s="773">
        <v>-1231272.3999999999</v>
      </c>
      <c r="U82" s="773"/>
      <c r="V82" s="773">
        <v>0</v>
      </c>
      <c r="W82" s="773">
        <v>-1231272.3999999999</v>
      </c>
      <c r="Y82" s="826">
        <v>-1231272.3999999999</v>
      </c>
      <c r="Z82" s="826">
        <v>-1231272.3999999999</v>
      </c>
      <c r="AA82" s="826">
        <v>-1231272.3999999999</v>
      </c>
      <c r="AB82" s="826">
        <v>-1231272.3999999999</v>
      </c>
      <c r="AC82" s="826">
        <v>-1231272.3999999999</v>
      </c>
      <c r="AD82" s="826">
        <v>-1231272.3999999999</v>
      </c>
      <c r="AE82" s="826">
        <v>-1231272.3999999999</v>
      </c>
      <c r="AF82" s="826">
        <v>-1231272.3999999999</v>
      </c>
      <c r="AG82" s="826">
        <v>-1231272.3999999999</v>
      </c>
      <c r="AH82" s="826">
        <v>-1231272.3999999999</v>
      </c>
      <c r="AI82" s="826">
        <v>-1231272.3999999999</v>
      </c>
      <c r="AJ82" s="826">
        <v>-1231272.3999999999</v>
      </c>
      <c r="AK82" s="826">
        <v>-1231272.3999999999</v>
      </c>
      <c r="AL82" s="826">
        <v>-1231272.3999999999</v>
      </c>
      <c r="AM82" s="826">
        <v>-1231272.3999999999</v>
      </c>
      <c r="AN82" s="826">
        <v>-1231272.3999999999</v>
      </c>
      <c r="AO82" s="826">
        <v>-1231272.3999999999</v>
      </c>
      <c r="AQ82" s="827">
        <f t="shared" si="36"/>
        <v>-1231272.3999999999</v>
      </c>
      <c r="AR82" s="827">
        <f t="shared" si="35"/>
        <v>-1231272.3999999999</v>
      </c>
      <c r="AS82" s="827">
        <f t="shared" si="39"/>
        <v>-1231272.3999999999</v>
      </c>
      <c r="AT82" s="827">
        <f t="shared" si="40"/>
        <v>-1231272.3999999999</v>
      </c>
      <c r="AU82" s="827">
        <f t="shared" si="42"/>
        <v>-1231272.3999999999</v>
      </c>
      <c r="AV82" s="827">
        <f t="shared" si="43"/>
        <v>-1231272.3999999999</v>
      </c>
      <c r="AW82" s="827">
        <f t="shared" si="44"/>
        <v>-1231272.3999999999</v>
      </c>
      <c r="AX82" s="827">
        <f t="shared" si="45"/>
        <v>-1231272.3999999999</v>
      </c>
      <c r="AY82" s="827">
        <f t="shared" si="46"/>
        <v>-1231272.3999999999</v>
      </c>
      <c r="AZ82" s="827">
        <f t="shared" si="47"/>
        <v>-1231272.3999999999</v>
      </c>
      <c r="BA82" s="827">
        <f t="shared" si="48"/>
        <v>-1231272.3999999999</v>
      </c>
      <c r="BB82" s="827">
        <f t="shared" si="49"/>
        <v>-1231272.3999999999</v>
      </c>
      <c r="BC82" s="827">
        <f t="shared" si="50"/>
        <v>-1231272.3999999999</v>
      </c>
      <c r="BD82" s="827">
        <f t="shared" si="50"/>
        <v>-1231272.3999999999</v>
      </c>
    </row>
    <row r="83" spans="2:56">
      <c r="B83">
        <v>170301</v>
      </c>
      <c r="C83" t="s">
        <v>379</v>
      </c>
      <c r="D83" s="778">
        <f t="shared" si="41"/>
        <v>1413897</v>
      </c>
      <c r="F83" s="984">
        <f>SUMIFS('General Reclass'!E:E,'General Reclass'!F:F,A83,'General Reclass'!A:A,L83)</f>
        <v>0</v>
      </c>
      <c r="G83" s="778">
        <f t="shared" si="37"/>
        <v>1413897</v>
      </c>
      <c r="H83" s="842" t="s">
        <v>95</v>
      </c>
      <c r="I83" s="842" t="s">
        <v>153</v>
      </c>
      <c r="J83" s="842" t="s">
        <v>153</v>
      </c>
      <c r="K83" s="842" t="s">
        <v>576</v>
      </c>
      <c r="L83" s="843" t="s">
        <v>687</v>
      </c>
      <c r="M83" s="843" t="str">
        <f t="shared" si="38"/>
        <v xml:space="preserve">Right of Use Assets  | Right of Use Assets </v>
      </c>
      <c r="O83" s="772">
        <v>894636</v>
      </c>
      <c r="Q83" s="772">
        <v>0</v>
      </c>
      <c r="R83" s="772">
        <v>894636</v>
      </c>
      <c r="T83" s="772">
        <v>894636</v>
      </c>
      <c r="V83" s="773">
        <v>0</v>
      </c>
      <c r="W83" s="772">
        <v>894636</v>
      </c>
      <c r="Y83" s="826">
        <v>0</v>
      </c>
      <c r="Z83" s="826">
        <v>0</v>
      </c>
      <c r="AA83" s="826">
        <v>2167274</v>
      </c>
      <c r="AB83" s="825">
        <v>2167274</v>
      </c>
      <c r="AC83" s="826">
        <v>2167274</v>
      </c>
      <c r="AD83" s="826">
        <v>2167274</v>
      </c>
      <c r="AE83" s="826">
        <v>2167274</v>
      </c>
      <c r="AF83" s="826">
        <v>894636</v>
      </c>
      <c r="AG83" s="826">
        <v>894636</v>
      </c>
      <c r="AH83" s="826">
        <v>894636</v>
      </c>
      <c r="AI83" s="826">
        <v>894636</v>
      </c>
      <c r="AJ83" s="826">
        <v>894636</v>
      </c>
      <c r="AK83" s="826">
        <v>894636</v>
      </c>
      <c r="AL83" s="826">
        <v>894636</v>
      </c>
      <c r="AM83" s="826">
        <v>894636</v>
      </c>
      <c r="AN83" s="826">
        <v>0</v>
      </c>
      <c r="AO83" s="826">
        <v>1413897</v>
      </c>
      <c r="AQ83" s="827">
        <f t="shared" si="36"/>
        <v>2167274</v>
      </c>
      <c r="AR83" s="827">
        <f t="shared" si="35"/>
        <v>2167274</v>
      </c>
      <c r="AS83" s="827">
        <f t="shared" si="39"/>
        <v>2167274</v>
      </c>
      <c r="AT83" s="827">
        <f t="shared" si="40"/>
        <v>2167274</v>
      </c>
      <c r="AU83" s="827">
        <f t="shared" si="42"/>
        <v>894636</v>
      </c>
      <c r="AV83" s="827">
        <f t="shared" si="43"/>
        <v>894636</v>
      </c>
      <c r="AW83" s="827">
        <f t="shared" si="44"/>
        <v>894636</v>
      </c>
      <c r="AX83" s="827">
        <f t="shared" si="45"/>
        <v>894636</v>
      </c>
      <c r="AY83" s="827">
        <f t="shared" si="46"/>
        <v>894636</v>
      </c>
      <c r="AZ83" s="827">
        <f t="shared" si="47"/>
        <v>894636</v>
      </c>
      <c r="BA83" s="827">
        <f t="shared" si="48"/>
        <v>894636</v>
      </c>
      <c r="BB83" s="827">
        <f t="shared" si="49"/>
        <v>894636</v>
      </c>
      <c r="BC83" s="827">
        <f t="shared" si="50"/>
        <v>0</v>
      </c>
      <c r="BD83" s="827">
        <f t="shared" si="50"/>
        <v>1413897</v>
      </c>
    </row>
    <row r="84" spans="2:56">
      <c r="B84">
        <v>170302</v>
      </c>
      <c r="C84" t="s">
        <v>381</v>
      </c>
      <c r="D84" s="778">
        <f t="shared" si="41"/>
        <v>-117825</v>
      </c>
      <c r="F84" s="984">
        <f>SUMIFS('General Reclass'!E:E,'General Reclass'!F:F,A84,'General Reclass'!A:A,L84)</f>
        <v>0</v>
      </c>
      <c r="G84" s="778">
        <f t="shared" si="37"/>
        <v>-117825</v>
      </c>
      <c r="H84" s="842" t="s">
        <v>95</v>
      </c>
      <c r="I84" s="842" t="s">
        <v>153</v>
      </c>
      <c r="J84" s="842" t="s">
        <v>153</v>
      </c>
      <c r="K84" s="842" t="s">
        <v>576</v>
      </c>
      <c r="L84" s="843" t="s">
        <v>687</v>
      </c>
      <c r="M84" s="843" t="str">
        <f t="shared" si="38"/>
        <v xml:space="preserve">Right of Use Assets  | Right of Use Assets </v>
      </c>
      <c r="O84" s="772">
        <v>-572560</v>
      </c>
      <c r="Q84" s="772">
        <v>0</v>
      </c>
      <c r="R84" s="772">
        <v>-572560</v>
      </c>
      <c r="T84" s="772">
        <v>-143140</v>
      </c>
      <c r="V84" s="773">
        <v>0</v>
      </c>
      <c r="W84" s="772">
        <v>-143140</v>
      </c>
      <c r="Y84" s="826">
        <v>0</v>
      </c>
      <c r="Z84" s="826">
        <v>0</v>
      </c>
      <c r="AA84" s="826">
        <v>-54182</v>
      </c>
      <c r="AB84" s="825">
        <v>-216728</v>
      </c>
      <c r="AC84" s="826">
        <v>-379274</v>
      </c>
      <c r="AD84" s="826">
        <v>-541820</v>
      </c>
      <c r="AE84" s="826">
        <v>-704366</v>
      </c>
      <c r="AF84" s="826">
        <v>-35785</v>
      </c>
      <c r="AG84" s="826">
        <v>-143140</v>
      </c>
      <c r="AH84" s="826">
        <v>-250495</v>
      </c>
      <c r="AI84" s="826">
        <v>-357850</v>
      </c>
      <c r="AJ84" s="826">
        <v>-465205</v>
      </c>
      <c r="AK84" s="826">
        <v>-572560</v>
      </c>
      <c r="AL84" s="826">
        <v>-679915</v>
      </c>
      <c r="AM84" s="826">
        <v>-787270</v>
      </c>
      <c r="AN84" s="826">
        <v>0</v>
      </c>
      <c r="AO84" s="826">
        <v>-117825</v>
      </c>
      <c r="AQ84" s="827">
        <f t="shared" si="36"/>
        <v>-216728</v>
      </c>
      <c r="AR84" s="827">
        <f t="shared" ref="AR84:AR115" si="51">+AC84</f>
        <v>-379274</v>
      </c>
      <c r="AS84" s="827">
        <f t="shared" si="39"/>
        <v>-541820</v>
      </c>
      <c r="AT84" s="827">
        <f t="shared" si="40"/>
        <v>-704366</v>
      </c>
      <c r="AU84" s="827">
        <f t="shared" si="42"/>
        <v>-35785</v>
      </c>
      <c r="AV84" s="827">
        <f t="shared" si="43"/>
        <v>-143140</v>
      </c>
      <c r="AW84" s="827">
        <f t="shared" si="44"/>
        <v>-250495</v>
      </c>
      <c r="AX84" s="827">
        <f t="shared" si="45"/>
        <v>-357850</v>
      </c>
      <c r="AY84" s="827">
        <f t="shared" si="46"/>
        <v>-465205</v>
      </c>
      <c r="AZ84" s="827">
        <f t="shared" si="47"/>
        <v>-572560</v>
      </c>
      <c r="BA84" s="827">
        <f t="shared" si="48"/>
        <v>-679915</v>
      </c>
      <c r="BB84" s="827">
        <f t="shared" si="49"/>
        <v>-787270</v>
      </c>
      <c r="BC84" s="827">
        <f t="shared" si="50"/>
        <v>0</v>
      </c>
      <c r="BD84" s="827">
        <f t="shared" si="50"/>
        <v>-117825</v>
      </c>
    </row>
    <row r="85" spans="2:56">
      <c r="B85">
        <v>180101</v>
      </c>
      <c r="C85" s="648" t="s">
        <v>688</v>
      </c>
      <c r="D85" s="778">
        <f t="shared" si="41"/>
        <v>4575000</v>
      </c>
      <c r="E85" s="778"/>
      <c r="F85" s="984">
        <f>SUMIFS('General Reclass'!E:E,'General Reclass'!F:F,A85,'General Reclass'!A:A,L85)</f>
        <v>0</v>
      </c>
      <c r="G85" s="778">
        <f t="shared" si="37"/>
        <v>4575000</v>
      </c>
      <c r="H85" s="841" t="s">
        <v>95</v>
      </c>
      <c r="I85" s="841" t="s">
        <v>105</v>
      </c>
      <c r="J85" s="841" t="s">
        <v>612</v>
      </c>
      <c r="K85" s="842" t="s">
        <v>576</v>
      </c>
      <c r="L85" s="843" t="s">
        <v>32</v>
      </c>
      <c r="M85" s="843" t="str">
        <f t="shared" si="38"/>
        <v>- Other financial assets | Security Deposits - Current</v>
      </c>
      <c r="O85" s="773">
        <v>4575000</v>
      </c>
      <c r="P85" s="773"/>
      <c r="Q85" s="773">
        <v>0</v>
      </c>
      <c r="R85" s="773">
        <v>4575000</v>
      </c>
      <c r="S85" s="773"/>
      <c r="T85" s="773">
        <v>4575000</v>
      </c>
      <c r="U85" s="773"/>
      <c r="V85" s="773">
        <v>0</v>
      </c>
      <c r="W85" s="773">
        <v>4575000</v>
      </c>
      <c r="Y85" s="826">
        <v>4575000</v>
      </c>
      <c r="Z85" s="826">
        <v>4575000</v>
      </c>
      <c r="AA85" s="826">
        <v>4575000</v>
      </c>
      <c r="AB85" s="826">
        <v>4575000</v>
      </c>
      <c r="AC85" s="826">
        <v>4575000</v>
      </c>
      <c r="AD85" s="826">
        <v>4575000</v>
      </c>
      <c r="AE85" s="826">
        <v>4575000</v>
      </c>
      <c r="AF85" s="826">
        <v>4575000</v>
      </c>
      <c r="AG85" s="826">
        <v>4575000</v>
      </c>
      <c r="AH85" s="826">
        <v>4575000</v>
      </c>
      <c r="AI85" s="826">
        <v>4575000</v>
      </c>
      <c r="AJ85" s="826">
        <v>4575000</v>
      </c>
      <c r="AK85" s="826">
        <v>4575000</v>
      </c>
      <c r="AL85" s="826">
        <v>4575000</v>
      </c>
      <c r="AM85" s="826">
        <v>4575000</v>
      </c>
      <c r="AN85" s="826">
        <v>4575000</v>
      </c>
      <c r="AO85" s="826">
        <v>4575000</v>
      </c>
      <c r="AQ85" s="827">
        <f t="shared" ref="AQ85:AQ119" si="52">+AB85</f>
        <v>4575000</v>
      </c>
      <c r="AR85" s="827">
        <f t="shared" si="51"/>
        <v>4575000</v>
      </c>
      <c r="AS85" s="827">
        <f t="shared" si="39"/>
        <v>4575000</v>
      </c>
      <c r="AT85" s="827">
        <f t="shared" si="40"/>
        <v>4575000</v>
      </c>
      <c r="AU85" s="827">
        <f t="shared" si="42"/>
        <v>4575000</v>
      </c>
      <c r="AV85" s="827">
        <f t="shared" si="43"/>
        <v>4575000</v>
      </c>
      <c r="AW85" s="827">
        <f t="shared" si="44"/>
        <v>4575000</v>
      </c>
      <c r="AX85" s="827">
        <f t="shared" si="45"/>
        <v>4575000</v>
      </c>
      <c r="AY85" s="827">
        <f t="shared" si="46"/>
        <v>4575000</v>
      </c>
      <c r="AZ85" s="827">
        <f t="shared" si="47"/>
        <v>4575000</v>
      </c>
      <c r="BA85" s="827">
        <f t="shared" si="48"/>
        <v>4575000</v>
      </c>
      <c r="BB85" s="827">
        <f t="shared" si="49"/>
        <v>4575000</v>
      </c>
      <c r="BC85" s="827">
        <f t="shared" si="50"/>
        <v>4575000</v>
      </c>
      <c r="BD85" s="827">
        <f t="shared" si="50"/>
        <v>4575000</v>
      </c>
    </row>
    <row r="86" spans="2:56">
      <c r="B86">
        <v>180102</v>
      </c>
      <c r="C86" s="648" t="s">
        <v>689</v>
      </c>
      <c r="D86" s="778">
        <f t="shared" si="41"/>
        <v>716238.41</v>
      </c>
      <c r="E86" s="778"/>
      <c r="F86" s="984">
        <f>SUMIFS('General Reclass'!E:E,'General Reclass'!F:F,A86,'General Reclass'!A:A,L86)</f>
        <v>0</v>
      </c>
      <c r="G86" s="778">
        <f t="shared" si="37"/>
        <v>716238.41</v>
      </c>
      <c r="H86" s="841" t="s">
        <v>95</v>
      </c>
      <c r="I86" s="841" t="s">
        <v>105</v>
      </c>
      <c r="J86" s="841" t="s">
        <v>612</v>
      </c>
      <c r="K86" s="842" t="s">
        <v>576</v>
      </c>
      <c r="L86" s="843" t="s">
        <v>32</v>
      </c>
      <c r="M86" s="843" t="str">
        <f t="shared" si="38"/>
        <v>- Other financial assets | Security Deposits - Current</v>
      </c>
      <c r="O86" s="773">
        <v>716238.41</v>
      </c>
      <c r="P86" s="773"/>
      <c r="Q86" s="773">
        <v>0</v>
      </c>
      <c r="R86" s="773">
        <v>716238.41</v>
      </c>
      <c r="S86" s="773"/>
      <c r="T86" s="773">
        <v>899788.41</v>
      </c>
      <c r="U86" s="773"/>
      <c r="V86" s="773">
        <v>0</v>
      </c>
      <c r="W86" s="773">
        <v>899788.41</v>
      </c>
      <c r="Y86" s="826">
        <v>1667798.41</v>
      </c>
      <c r="Z86" s="826">
        <v>1667798.41</v>
      </c>
      <c r="AA86" s="826">
        <v>2310223.41</v>
      </c>
      <c r="AB86" s="826">
        <v>2310223.41</v>
      </c>
      <c r="AC86" s="826">
        <v>1667798.41</v>
      </c>
      <c r="AD86" s="826">
        <v>2037798.41</v>
      </c>
      <c r="AE86" s="826">
        <v>2037798.41</v>
      </c>
      <c r="AF86" s="826">
        <v>2037798.41</v>
      </c>
      <c r="AG86" s="826">
        <v>899788.41</v>
      </c>
      <c r="AH86" s="826">
        <v>899788.41</v>
      </c>
      <c r="AI86" s="826">
        <v>899788.41</v>
      </c>
      <c r="AJ86" s="826">
        <v>716238.41</v>
      </c>
      <c r="AK86" s="826">
        <v>716238.41</v>
      </c>
      <c r="AL86" s="826">
        <v>716238.41</v>
      </c>
      <c r="AM86" s="826">
        <v>716238.41</v>
      </c>
      <c r="AN86" s="826">
        <v>716238.41</v>
      </c>
      <c r="AO86" s="826">
        <v>716238.41</v>
      </c>
      <c r="AQ86" s="827">
        <f t="shared" si="52"/>
        <v>2310223.41</v>
      </c>
      <c r="AR86" s="827">
        <f t="shared" si="51"/>
        <v>1667798.41</v>
      </c>
      <c r="AS86" s="827">
        <f t="shared" si="39"/>
        <v>2037798.41</v>
      </c>
      <c r="AT86" s="827">
        <f t="shared" si="40"/>
        <v>2037798.41</v>
      </c>
      <c r="AU86" s="827">
        <f t="shared" si="42"/>
        <v>2037798.41</v>
      </c>
      <c r="AV86" s="827">
        <f t="shared" si="43"/>
        <v>899788.41</v>
      </c>
      <c r="AW86" s="827">
        <f t="shared" si="44"/>
        <v>899788.41</v>
      </c>
      <c r="AX86" s="827">
        <f t="shared" si="45"/>
        <v>899788.41</v>
      </c>
      <c r="AY86" s="827">
        <f t="shared" si="46"/>
        <v>716238.41</v>
      </c>
      <c r="AZ86" s="827">
        <f t="shared" si="47"/>
        <v>716238.41</v>
      </c>
      <c r="BA86" s="827">
        <f t="shared" si="48"/>
        <v>716238.41</v>
      </c>
      <c r="BB86" s="827">
        <f t="shared" si="49"/>
        <v>716238.41</v>
      </c>
      <c r="BC86" s="827">
        <f t="shared" si="50"/>
        <v>716238.41</v>
      </c>
      <c r="BD86" s="827">
        <f t="shared" si="50"/>
        <v>716238.41</v>
      </c>
    </row>
    <row r="87" spans="2:56">
      <c r="B87">
        <v>180103</v>
      </c>
      <c r="C87" s="648" t="s">
        <v>690</v>
      </c>
      <c r="D87" s="778">
        <f t="shared" si="41"/>
        <v>30000</v>
      </c>
      <c r="E87" s="778"/>
      <c r="F87" s="984">
        <f>SUMIFS('General Reclass'!E:E,'General Reclass'!F:F,A87,'General Reclass'!A:A,L87)</f>
        <v>0</v>
      </c>
      <c r="G87" s="778">
        <f t="shared" si="37"/>
        <v>30000</v>
      </c>
      <c r="H87" s="841" t="s">
        <v>95</v>
      </c>
      <c r="I87" s="841" t="s">
        <v>105</v>
      </c>
      <c r="J87" s="841" t="s">
        <v>612</v>
      </c>
      <c r="K87" s="842" t="s">
        <v>576</v>
      </c>
      <c r="L87" s="843" t="s">
        <v>32</v>
      </c>
      <c r="M87" s="843" t="str">
        <f t="shared" si="38"/>
        <v>- Other financial assets | Security Deposits - Current</v>
      </c>
      <c r="O87" s="773">
        <v>30000</v>
      </c>
      <c r="P87" s="773"/>
      <c r="Q87" s="773">
        <v>0</v>
      </c>
      <c r="R87" s="773">
        <v>30000</v>
      </c>
      <c r="S87" s="773"/>
      <c r="T87" s="773">
        <v>30000</v>
      </c>
      <c r="U87" s="773"/>
      <c r="V87" s="773">
        <v>0</v>
      </c>
      <c r="W87" s="773">
        <v>30000</v>
      </c>
      <c r="Y87" s="826">
        <v>390000</v>
      </c>
      <c r="Z87" s="826">
        <v>390000</v>
      </c>
      <c r="AA87" s="826">
        <v>390000</v>
      </c>
      <c r="AB87" s="826">
        <v>390000</v>
      </c>
      <c r="AC87" s="826">
        <v>390000</v>
      </c>
      <c r="AD87" s="826">
        <v>390000</v>
      </c>
      <c r="AE87" s="826">
        <v>390000</v>
      </c>
      <c r="AF87" s="826">
        <v>30000</v>
      </c>
      <c r="AG87" s="826">
        <v>30000</v>
      </c>
      <c r="AH87" s="826">
        <v>30000</v>
      </c>
      <c r="AI87" s="826">
        <v>30000</v>
      </c>
      <c r="AJ87" s="826">
        <v>30000</v>
      </c>
      <c r="AK87" s="826">
        <v>30000</v>
      </c>
      <c r="AL87" s="826">
        <v>30000</v>
      </c>
      <c r="AM87" s="826">
        <v>30000</v>
      </c>
      <c r="AN87" s="826">
        <v>30000</v>
      </c>
      <c r="AO87" s="826">
        <v>30000</v>
      </c>
      <c r="AQ87" s="827">
        <f t="shared" si="52"/>
        <v>390000</v>
      </c>
      <c r="AR87" s="827">
        <f t="shared" si="51"/>
        <v>390000</v>
      </c>
      <c r="AS87" s="827">
        <f t="shared" si="39"/>
        <v>390000</v>
      </c>
      <c r="AT87" s="827">
        <f t="shared" si="40"/>
        <v>390000</v>
      </c>
      <c r="AU87" s="827">
        <f t="shared" si="42"/>
        <v>30000</v>
      </c>
      <c r="AV87" s="827">
        <f t="shared" si="43"/>
        <v>30000</v>
      </c>
      <c r="AW87" s="827">
        <f t="shared" si="44"/>
        <v>30000</v>
      </c>
      <c r="AX87" s="827">
        <f t="shared" si="45"/>
        <v>30000</v>
      </c>
      <c r="AY87" s="827">
        <f t="shared" si="46"/>
        <v>30000</v>
      </c>
      <c r="AZ87" s="827">
        <f t="shared" si="47"/>
        <v>30000</v>
      </c>
      <c r="BA87" s="827">
        <f t="shared" si="48"/>
        <v>30000</v>
      </c>
      <c r="BB87" s="827">
        <f t="shared" si="49"/>
        <v>30000</v>
      </c>
      <c r="BC87" s="827">
        <f t="shared" si="50"/>
        <v>30000</v>
      </c>
      <c r="BD87" s="827">
        <f t="shared" si="50"/>
        <v>30000</v>
      </c>
    </row>
    <row r="88" spans="2:56">
      <c r="B88">
        <v>180104</v>
      </c>
      <c r="C88" s="648" t="s">
        <v>691</v>
      </c>
      <c r="D88" s="778">
        <f t="shared" si="41"/>
        <v>4000</v>
      </c>
      <c r="E88" s="778"/>
      <c r="F88" s="984">
        <f>SUMIFS('General Reclass'!E:E,'General Reclass'!F:F,A88,'General Reclass'!A:A,L88)</f>
        <v>0</v>
      </c>
      <c r="G88" s="778">
        <f t="shared" si="37"/>
        <v>4000</v>
      </c>
      <c r="H88" s="841" t="s">
        <v>95</v>
      </c>
      <c r="I88" s="841" t="s">
        <v>105</v>
      </c>
      <c r="J88" s="841" t="s">
        <v>612</v>
      </c>
      <c r="K88" s="842" t="s">
        <v>576</v>
      </c>
      <c r="L88" s="843" t="s">
        <v>32</v>
      </c>
      <c r="M88" s="843" t="str">
        <f t="shared" si="38"/>
        <v>- Other financial assets | Security Deposits - Current</v>
      </c>
      <c r="O88" s="773">
        <v>4000</v>
      </c>
      <c r="P88" s="773"/>
      <c r="Q88" s="773">
        <v>0</v>
      </c>
      <c r="R88" s="773">
        <v>4000</v>
      </c>
      <c r="S88" s="773"/>
      <c r="T88" s="773">
        <v>4000</v>
      </c>
      <c r="U88" s="773"/>
      <c r="V88" s="773">
        <v>0</v>
      </c>
      <c r="W88" s="773">
        <v>4000</v>
      </c>
      <c r="Y88" s="826">
        <v>8000</v>
      </c>
      <c r="Z88" s="826">
        <v>10000</v>
      </c>
      <c r="AA88" s="826">
        <v>9000</v>
      </c>
      <c r="AB88" s="826">
        <v>7000</v>
      </c>
      <c r="AC88" s="826">
        <v>7000</v>
      </c>
      <c r="AD88" s="826">
        <v>7000</v>
      </c>
      <c r="AE88" s="826">
        <v>7000</v>
      </c>
      <c r="AF88" s="826">
        <v>3000</v>
      </c>
      <c r="AG88" s="826">
        <v>4000</v>
      </c>
      <c r="AH88" s="826">
        <v>4000</v>
      </c>
      <c r="AI88" s="826">
        <v>4000</v>
      </c>
      <c r="AJ88" s="826">
        <v>4000</v>
      </c>
      <c r="AK88" s="826">
        <v>4000</v>
      </c>
      <c r="AL88" s="826">
        <v>4000</v>
      </c>
      <c r="AM88" s="826">
        <v>4000</v>
      </c>
      <c r="AN88" s="826">
        <v>4000</v>
      </c>
      <c r="AO88" s="826">
        <v>4000</v>
      </c>
      <c r="AQ88" s="827">
        <f t="shared" si="52"/>
        <v>7000</v>
      </c>
      <c r="AR88" s="827">
        <f t="shared" si="51"/>
        <v>7000</v>
      </c>
      <c r="AS88" s="827">
        <f t="shared" si="39"/>
        <v>7000</v>
      </c>
      <c r="AT88" s="827">
        <f t="shared" si="40"/>
        <v>7000</v>
      </c>
      <c r="AU88" s="827">
        <f t="shared" si="42"/>
        <v>3000</v>
      </c>
      <c r="AV88" s="827">
        <f t="shared" si="43"/>
        <v>4000</v>
      </c>
      <c r="AW88" s="827">
        <f t="shared" si="44"/>
        <v>4000</v>
      </c>
      <c r="AX88" s="827">
        <f t="shared" si="45"/>
        <v>4000</v>
      </c>
      <c r="AY88" s="827">
        <f t="shared" si="46"/>
        <v>4000</v>
      </c>
      <c r="AZ88" s="827">
        <f t="shared" si="47"/>
        <v>4000</v>
      </c>
      <c r="BA88" s="827">
        <f t="shared" si="48"/>
        <v>4000</v>
      </c>
      <c r="BB88" s="827">
        <f t="shared" si="49"/>
        <v>4000</v>
      </c>
      <c r="BC88" s="827">
        <f t="shared" si="50"/>
        <v>4000</v>
      </c>
      <c r="BD88" s="827">
        <f t="shared" si="50"/>
        <v>4000</v>
      </c>
    </row>
    <row r="89" spans="2:56">
      <c r="B89">
        <v>180105</v>
      </c>
      <c r="C89" s="648" t="s">
        <v>692</v>
      </c>
      <c r="D89" s="778">
        <f t="shared" si="41"/>
        <v>50187</v>
      </c>
      <c r="E89" s="778"/>
      <c r="F89" s="984">
        <f>SUMIFS('General Reclass'!E:E,'General Reclass'!F:F,A89,'General Reclass'!A:A,L89)</f>
        <v>0</v>
      </c>
      <c r="G89" s="778">
        <f t="shared" si="37"/>
        <v>50187</v>
      </c>
      <c r="H89" s="841" t="s">
        <v>95</v>
      </c>
      <c r="I89" s="841" t="s">
        <v>105</v>
      </c>
      <c r="J89" s="841" t="s">
        <v>612</v>
      </c>
      <c r="K89" s="842" t="s">
        <v>576</v>
      </c>
      <c r="L89" s="843" t="s">
        <v>32</v>
      </c>
      <c r="M89" s="843" t="str">
        <f t="shared" si="38"/>
        <v>- Other financial assets | Security Deposits - Current</v>
      </c>
      <c r="O89" s="773">
        <v>50187</v>
      </c>
      <c r="P89" s="773"/>
      <c r="Q89" s="773">
        <v>0</v>
      </c>
      <c r="R89" s="773">
        <v>50187</v>
      </c>
      <c r="S89" s="773"/>
      <c r="T89" s="773">
        <v>58437</v>
      </c>
      <c r="U89" s="773"/>
      <c r="V89" s="773">
        <v>0</v>
      </c>
      <c r="W89" s="773">
        <v>58437</v>
      </c>
      <c r="Y89" s="826">
        <v>77672</v>
      </c>
      <c r="Z89" s="826">
        <v>77672</v>
      </c>
      <c r="AA89" s="826">
        <v>85922</v>
      </c>
      <c r="AB89" s="826">
        <v>68066</v>
      </c>
      <c r="AC89" s="826">
        <v>68066</v>
      </c>
      <c r="AD89" s="826">
        <v>68066</v>
      </c>
      <c r="AE89" s="826">
        <v>68066</v>
      </c>
      <c r="AF89" s="826">
        <v>58437</v>
      </c>
      <c r="AG89" s="826">
        <v>58437</v>
      </c>
      <c r="AH89" s="826">
        <v>50187</v>
      </c>
      <c r="AI89" s="826">
        <v>50187</v>
      </c>
      <c r="AJ89" s="826">
        <v>50187</v>
      </c>
      <c r="AK89" s="826">
        <v>50187</v>
      </c>
      <c r="AL89" s="826">
        <v>50187</v>
      </c>
      <c r="AM89" s="826">
        <v>50187</v>
      </c>
      <c r="AN89" s="826">
        <v>50187</v>
      </c>
      <c r="AO89" s="826">
        <v>50187</v>
      </c>
      <c r="AQ89" s="827">
        <f t="shared" si="52"/>
        <v>68066</v>
      </c>
      <c r="AR89" s="827">
        <f t="shared" si="51"/>
        <v>68066</v>
      </c>
      <c r="AS89" s="827">
        <f t="shared" si="39"/>
        <v>68066</v>
      </c>
      <c r="AT89" s="827">
        <f t="shared" si="40"/>
        <v>68066</v>
      </c>
      <c r="AU89" s="827">
        <f t="shared" si="42"/>
        <v>58437</v>
      </c>
      <c r="AV89" s="827">
        <f t="shared" si="43"/>
        <v>58437</v>
      </c>
      <c r="AW89" s="827">
        <f t="shared" si="44"/>
        <v>50187</v>
      </c>
      <c r="AX89" s="827">
        <f t="shared" si="45"/>
        <v>50187</v>
      </c>
      <c r="AY89" s="827">
        <f t="shared" si="46"/>
        <v>50187</v>
      </c>
      <c r="AZ89" s="827">
        <f t="shared" si="47"/>
        <v>50187</v>
      </c>
      <c r="BA89" s="827">
        <f t="shared" si="48"/>
        <v>50187</v>
      </c>
      <c r="BB89" s="827">
        <f t="shared" si="49"/>
        <v>50187</v>
      </c>
      <c r="BC89" s="827">
        <f t="shared" si="50"/>
        <v>50187</v>
      </c>
      <c r="BD89" s="827">
        <f t="shared" si="50"/>
        <v>50187</v>
      </c>
    </row>
    <row r="90" spans="2:56">
      <c r="B90">
        <v>180106</v>
      </c>
      <c r="C90" s="648" t="s">
        <v>693</v>
      </c>
      <c r="D90" s="778">
        <f t="shared" si="41"/>
        <v>0</v>
      </c>
      <c r="E90" s="778"/>
      <c r="F90" s="984">
        <f>SUMIFS('General Reclass'!E:E,'General Reclass'!F:F,A90,'General Reclass'!A:A,L90)</f>
        <v>0</v>
      </c>
      <c r="G90" s="778">
        <f t="shared" si="37"/>
        <v>0</v>
      </c>
      <c r="H90" s="841" t="s">
        <v>95</v>
      </c>
      <c r="I90" s="841" t="s">
        <v>105</v>
      </c>
      <c r="J90" s="841" t="s">
        <v>612</v>
      </c>
      <c r="K90" s="842" t="s">
        <v>576</v>
      </c>
      <c r="L90" s="843" t="s">
        <v>32</v>
      </c>
      <c r="M90" s="843" t="str">
        <f t="shared" si="38"/>
        <v>- Other financial assets | Security Deposits - Current</v>
      </c>
      <c r="O90" s="773">
        <v>0</v>
      </c>
      <c r="P90" s="773"/>
      <c r="Q90" s="773">
        <v>0</v>
      </c>
      <c r="R90" s="773">
        <v>0</v>
      </c>
      <c r="S90" s="773"/>
      <c r="T90" s="773">
        <v>0</v>
      </c>
      <c r="U90" s="773"/>
      <c r="V90" s="773">
        <v>0</v>
      </c>
      <c r="W90" s="773">
        <v>0</v>
      </c>
      <c r="Y90" s="826">
        <v>0</v>
      </c>
      <c r="Z90" s="826">
        <v>0</v>
      </c>
      <c r="AA90" s="826">
        <v>0</v>
      </c>
      <c r="AB90" s="826">
        <v>0</v>
      </c>
      <c r="AC90" s="826">
        <v>0</v>
      </c>
      <c r="AD90" s="826">
        <v>0</v>
      </c>
      <c r="AE90" s="826">
        <v>0</v>
      </c>
      <c r="AF90" s="826">
        <v>0</v>
      </c>
      <c r="AG90" s="826">
        <v>0</v>
      </c>
      <c r="AH90" s="826">
        <v>0</v>
      </c>
      <c r="AI90" s="826">
        <v>0</v>
      </c>
      <c r="AJ90" s="826">
        <v>0</v>
      </c>
      <c r="AK90" s="826">
        <v>0</v>
      </c>
      <c r="AL90" s="826">
        <v>0</v>
      </c>
      <c r="AM90" s="826">
        <v>0</v>
      </c>
      <c r="AN90" s="826">
        <v>0</v>
      </c>
      <c r="AO90" s="826">
        <v>0</v>
      </c>
      <c r="AQ90" s="827">
        <f t="shared" si="52"/>
        <v>0</v>
      </c>
      <c r="AR90" s="827">
        <f t="shared" si="51"/>
        <v>0</v>
      </c>
      <c r="AS90" s="827">
        <f t="shared" si="39"/>
        <v>0</v>
      </c>
      <c r="AT90" s="827">
        <f t="shared" si="40"/>
        <v>0</v>
      </c>
      <c r="AU90" s="827">
        <f t="shared" si="42"/>
        <v>0</v>
      </c>
      <c r="AV90" s="827">
        <f t="shared" si="43"/>
        <v>0</v>
      </c>
      <c r="AW90" s="827">
        <f t="shared" si="44"/>
        <v>0</v>
      </c>
      <c r="AX90" s="827">
        <f t="shared" si="45"/>
        <v>0</v>
      </c>
      <c r="AY90" s="827">
        <f t="shared" si="46"/>
        <v>0</v>
      </c>
      <c r="AZ90" s="827">
        <f t="shared" si="47"/>
        <v>0</v>
      </c>
      <c r="BA90" s="827">
        <f t="shared" si="48"/>
        <v>0</v>
      </c>
      <c r="BB90" s="827">
        <f t="shared" si="49"/>
        <v>0</v>
      </c>
      <c r="BC90" s="827">
        <f t="shared" si="50"/>
        <v>0</v>
      </c>
      <c r="BD90" s="827">
        <f t="shared" si="50"/>
        <v>0</v>
      </c>
    </row>
    <row r="91" spans="2:56">
      <c r="B91">
        <v>180107</v>
      </c>
      <c r="C91" s="648" t="s">
        <v>694</v>
      </c>
      <c r="D91" s="778">
        <f t="shared" si="41"/>
        <v>225000</v>
      </c>
      <c r="E91" s="778"/>
      <c r="F91" s="984">
        <f>SUMIFS('General Reclass'!E:E,'General Reclass'!F:F,A91,'General Reclass'!A:A,L91)</f>
        <v>0</v>
      </c>
      <c r="G91" s="778">
        <f t="shared" si="37"/>
        <v>225000</v>
      </c>
      <c r="H91" s="841" t="s">
        <v>95</v>
      </c>
      <c r="I91" s="841" t="s">
        <v>105</v>
      </c>
      <c r="J91" s="841" t="s">
        <v>612</v>
      </c>
      <c r="K91" s="842" t="s">
        <v>576</v>
      </c>
      <c r="L91" s="843" t="s">
        <v>32</v>
      </c>
      <c r="M91" s="843" t="str">
        <f t="shared" si="38"/>
        <v>- Other financial assets | Security Deposits - Current</v>
      </c>
      <c r="O91" s="773">
        <v>225000</v>
      </c>
      <c r="P91" s="773"/>
      <c r="Q91" s="773">
        <v>0</v>
      </c>
      <c r="R91" s="773">
        <v>225000</v>
      </c>
      <c r="S91" s="773"/>
      <c r="T91" s="773">
        <v>225000</v>
      </c>
      <c r="U91" s="773"/>
      <c r="V91" s="773">
        <v>0</v>
      </c>
      <c r="W91" s="773">
        <v>225000</v>
      </c>
      <c r="Y91" s="826">
        <v>225000</v>
      </c>
      <c r="Z91" s="826">
        <v>225000</v>
      </c>
      <c r="AA91" s="826">
        <v>225000</v>
      </c>
      <c r="AB91" s="826">
        <v>225000</v>
      </c>
      <c r="AC91" s="826">
        <v>225000</v>
      </c>
      <c r="AD91" s="826">
        <v>225000</v>
      </c>
      <c r="AE91" s="826">
        <v>225000</v>
      </c>
      <c r="AF91" s="826">
        <v>225000</v>
      </c>
      <c r="AG91" s="826">
        <v>225000</v>
      </c>
      <c r="AH91" s="826">
        <v>225000</v>
      </c>
      <c r="AI91" s="826">
        <v>225000</v>
      </c>
      <c r="AJ91" s="826">
        <v>225000</v>
      </c>
      <c r="AK91" s="826">
        <v>225000</v>
      </c>
      <c r="AL91" s="826">
        <v>225000</v>
      </c>
      <c r="AM91" s="826">
        <v>225000</v>
      </c>
      <c r="AN91" s="826">
        <v>225000</v>
      </c>
      <c r="AO91" s="826">
        <v>225000</v>
      </c>
      <c r="AQ91" s="827">
        <f t="shared" si="52"/>
        <v>225000</v>
      </c>
      <c r="AR91" s="827">
        <f t="shared" si="51"/>
        <v>225000</v>
      </c>
      <c r="AS91" s="827">
        <f t="shared" si="39"/>
        <v>225000</v>
      </c>
      <c r="AT91" s="827">
        <f t="shared" si="40"/>
        <v>225000</v>
      </c>
      <c r="AU91" s="827">
        <f t="shared" si="42"/>
        <v>225000</v>
      </c>
      <c r="AV91" s="827">
        <f t="shared" si="43"/>
        <v>225000</v>
      </c>
      <c r="AW91" s="827">
        <f t="shared" si="44"/>
        <v>225000</v>
      </c>
      <c r="AX91" s="827">
        <f t="shared" si="45"/>
        <v>225000</v>
      </c>
      <c r="AY91" s="827">
        <f t="shared" si="46"/>
        <v>225000</v>
      </c>
      <c r="AZ91" s="827">
        <f t="shared" si="47"/>
        <v>225000</v>
      </c>
      <c r="BA91" s="827">
        <f t="shared" si="48"/>
        <v>225000</v>
      </c>
      <c r="BB91" s="827">
        <f t="shared" si="49"/>
        <v>225000</v>
      </c>
      <c r="BC91" s="827">
        <f t="shared" si="50"/>
        <v>225000</v>
      </c>
      <c r="BD91" s="827">
        <f t="shared" si="50"/>
        <v>225000</v>
      </c>
    </row>
    <row r="92" spans="2:56">
      <c r="B92">
        <v>180108</v>
      </c>
      <c r="C92" s="648" t="s">
        <v>695</v>
      </c>
      <c r="D92" s="778">
        <f t="shared" si="41"/>
        <v>0</v>
      </c>
      <c r="E92" s="778"/>
      <c r="F92" s="984">
        <f>SUMIFS('General Reclass'!E:E,'General Reclass'!F:F,A92,'General Reclass'!A:A,L92)</f>
        <v>0</v>
      </c>
      <c r="G92" s="778">
        <f t="shared" si="37"/>
        <v>0</v>
      </c>
      <c r="H92" s="841" t="s">
        <v>95</v>
      </c>
      <c r="I92" s="841" t="s">
        <v>105</v>
      </c>
      <c r="J92" s="841" t="s">
        <v>612</v>
      </c>
      <c r="K92" s="842" t="s">
        <v>576</v>
      </c>
      <c r="L92" s="843" t="s">
        <v>32</v>
      </c>
      <c r="M92" s="843" t="str">
        <f t="shared" si="38"/>
        <v>- Other financial assets | Security Deposits - Current</v>
      </c>
      <c r="O92" s="773">
        <v>0</v>
      </c>
      <c r="P92" s="773"/>
      <c r="Q92" s="773">
        <v>0</v>
      </c>
      <c r="R92" s="773">
        <v>0</v>
      </c>
      <c r="S92" s="773"/>
      <c r="T92" s="773">
        <v>0</v>
      </c>
      <c r="U92" s="773"/>
      <c r="V92" s="773">
        <v>0</v>
      </c>
      <c r="W92" s="773">
        <v>0</v>
      </c>
      <c r="Y92" s="826">
        <v>0</v>
      </c>
      <c r="Z92" s="826">
        <v>0</v>
      </c>
      <c r="AA92" s="826">
        <v>0</v>
      </c>
      <c r="AB92" s="826">
        <v>0</v>
      </c>
      <c r="AC92" s="826">
        <v>0</v>
      </c>
      <c r="AD92" s="826">
        <v>0</v>
      </c>
      <c r="AE92" s="826">
        <v>0</v>
      </c>
      <c r="AF92" s="826">
        <v>0</v>
      </c>
      <c r="AG92" s="826">
        <v>0</v>
      </c>
      <c r="AH92" s="826">
        <v>0</v>
      </c>
      <c r="AI92" s="826">
        <v>0</v>
      </c>
      <c r="AJ92" s="826">
        <v>0</v>
      </c>
      <c r="AK92" s="826">
        <v>0</v>
      </c>
      <c r="AL92" s="826">
        <v>0</v>
      </c>
      <c r="AM92" s="826">
        <v>0</v>
      </c>
      <c r="AN92" s="826">
        <v>0</v>
      </c>
      <c r="AO92" s="826">
        <v>0</v>
      </c>
      <c r="AQ92" s="827">
        <f t="shared" si="52"/>
        <v>0</v>
      </c>
      <c r="AR92" s="827">
        <f t="shared" si="51"/>
        <v>0</v>
      </c>
      <c r="AS92" s="827">
        <f t="shared" si="39"/>
        <v>0</v>
      </c>
      <c r="AT92" s="827">
        <f t="shared" si="40"/>
        <v>0</v>
      </c>
      <c r="AU92" s="827">
        <f t="shared" si="42"/>
        <v>0</v>
      </c>
      <c r="AV92" s="827">
        <f t="shared" si="43"/>
        <v>0</v>
      </c>
      <c r="AW92" s="827">
        <f t="shared" si="44"/>
        <v>0</v>
      </c>
      <c r="AX92" s="827">
        <f t="shared" si="45"/>
        <v>0</v>
      </c>
      <c r="AY92" s="827">
        <f t="shared" si="46"/>
        <v>0</v>
      </c>
      <c r="AZ92" s="827">
        <f t="shared" si="47"/>
        <v>0</v>
      </c>
      <c r="BA92" s="827">
        <f t="shared" si="48"/>
        <v>0</v>
      </c>
      <c r="BB92" s="827">
        <f t="shared" si="49"/>
        <v>0</v>
      </c>
      <c r="BC92" s="827">
        <f t="shared" si="50"/>
        <v>0</v>
      </c>
      <c r="BD92" s="827">
        <f t="shared" si="50"/>
        <v>0</v>
      </c>
    </row>
    <row r="93" spans="2:56">
      <c r="B93">
        <v>230102</v>
      </c>
      <c r="C93" s="648" t="s">
        <v>696</v>
      </c>
      <c r="D93" s="778">
        <f t="shared" si="41"/>
        <v>0</v>
      </c>
      <c r="E93" s="778"/>
      <c r="F93" s="984">
        <f>SUMIFS('General Reclass'!E:E,'General Reclass'!F:F,A93,'General Reclass'!A:A,L93)</f>
        <v>0</v>
      </c>
      <c r="G93" s="778">
        <f t="shared" si="37"/>
        <v>0</v>
      </c>
      <c r="H93" s="841" t="s">
        <v>95</v>
      </c>
      <c r="I93" s="841" t="s">
        <v>99</v>
      </c>
      <c r="J93" s="841" t="s">
        <v>550</v>
      </c>
      <c r="K93" s="842" t="s">
        <v>576</v>
      </c>
      <c r="L93" s="843" t="s">
        <v>36</v>
      </c>
      <c r="M93" s="843" t="str">
        <f t="shared" si="38"/>
        <v>- Cash and cash equivalents | C &amp; CE - Bank Balance</v>
      </c>
      <c r="O93" s="773">
        <v>0</v>
      </c>
      <c r="P93" s="773"/>
      <c r="Q93" s="773">
        <v>0</v>
      </c>
      <c r="R93" s="773">
        <v>0</v>
      </c>
      <c r="S93" s="773"/>
      <c r="T93" s="773">
        <v>0</v>
      </c>
      <c r="U93" s="773"/>
      <c r="V93" s="773">
        <v>0</v>
      </c>
      <c r="W93" s="773">
        <v>0</v>
      </c>
      <c r="Y93" s="826">
        <v>-357500.1</v>
      </c>
      <c r="Z93" s="826">
        <v>-0.1</v>
      </c>
      <c r="AA93" s="826">
        <v>-0.1</v>
      </c>
      <c r="AB93" s="826">
        <v>0</v>
      </c>
      <c r="AC93" s="826">
        <v>0</v>
      </c>
      <c r="AD93" s="826">
        <v>0</v>
      </c>
      <c r="AE93" s="826">
        <v>0</v>
      </c>
      <c r="AF93" s="826">
        <v>0</v>
      </c>
      <c r="AG93" s="826">
        <v>0</v>
      </c>
      <c r="AH93" s="826">
        <v>0</v>
      </c>
      <c r="AI93" s="826">
        <v>0</v>
      </c>
      <c r="AJ93" s="826">
        <v>0</v>
      </c>
      <c r="AK93" s="826">
        <v>0</v>
      </c>
      <c r="AL93" s="826">
        <v>0</v>
      </c>
      <c r="AM93" s="826">
        <v>0</v>
      </c>
      <c r="AN93" s="826">
        <v>0</v>
      </c>
      <c r="AO93" s="826">
        <v>0</v>
      </c>
      <c r="AQ93" s="827">
        <f t="shared" si="52"/>
        <v>0</v>
      </c>
      <c r="AR93" s="827">
        <f t="shared" si="51"/>
        <v>0</v>
      </c>
      <c r="AS93" s="827">
        <f t="shared" si="39"/>
        <v>0</v>
      </c>
      <c r="AT93" s="827">
        <f t="shared" si="40"/>
        <v>0</v>
      </c>
      <c r="AU93" s="827">
        <f t="shared" si="42"/>
        <v>0</v>
      </c>
      <c r="AV93" s="827">
        <f t="shared" si="43"/>
        <v>0</v>
      </c>
      <c r="AW93" s="827">
        <f t="shared" si="44"/>
        <v>0</v>
      </c>
      <c r="AX93" s="827">
        <f t="shared" si="45"/>
        <v>0</v>
      </c>
      <c r="AY93" s="827">
        <f t="shared" si="46"/>
        <v>0</v>
      </c>
      <c r="AZ93" s="827">
        <f t="shared" si="47"/>
        <v>0</v>
      </c>
      <c r="BA93" s="827">
        <f t="shared" si="48"/>
        <v>0</v>
      </c>
      <c r="BB93" s="827">
        <f t="shared" si="49"/>
        <v>0</v>
      </c>
      <c r="BC93" s="827">
        <f t="shared" si="50"/>
        <v>0</v>
      </c>
      <c r="BD93" s="827">
        <f t="shared" si="50"/>
        <v>0</v>
      </c>
    </row>
    <row r="94" spans="2:56">
      <c r="B94">
        <v>230104</v>
      </c>
      <c r="C94" s="648" t="s">
        <v>697</v>
      </c>
      <c r="D94" s="778">
        <f t="shared" si="41"/>
        <v>0</v>
      </c>
      <c r="E94" s="778"/>
      <c r="F94" s="984">
        <f>SUMIFS('General Reclass'!E:E,'General Reclass'!F:F,A94,'General Reclass'!A:A,L94)</f>
        <v>0</v>
      </c>
      <c r="G94" s="778">
        <f t="shared" si="37"/>
        <v>0</v>
      </c>
      <c r="H94" s="841" t="s">
        <v>95</v>
      </c>
      <c r="I94" s="841" t="s">
        <v>99</v>
      </c>
      <c r="J94" s="841" t="s">
        <v>550</v>
      </c>
      <c r="K94" s="842" t="s">
        <v>576</v>
      </c>
      <c r="L94" s="843" t="s">
        <v>36</v>
      </c>
      <c r="M94" s="843" t="str">
        <f t="shared" si="38"/>
        <v>- Cash and cash equivalents | C &amp; CE - Bank Balance</v>
      </c>
      <c r="O94" s="773">
        <v>0</v>
      </c>
      <c r="P94" s="773"/>
      <c r="Q94" s="773">
        <v>0</v>
      </c>
      <c r="R94" s="773">
        <v>0</v>
      </c>
      <c r="S94" s="773"/>
      <c r="T94" s="773">
        <v>0</v>
      </c>
      <c r="U94" s="773"/>
      <c r="V94" s="773">
        <v>0</v>
      </c>
      <c r="W94" s="773">
        <v>0</v>
      </c>
      <c r="Y94" s="826">
        <v>-324562.06</v>
      </c>
      <c r="Z94" s="826">
        <v>3.22</v>
      </c>
      <c r="AA94" s="826">
        <v>3.22</v>
      </c>
      <c r="AB94" s="826">
        <v>0</v>
      </c>
      <c r="AC94" s="826">
        <v>0</v>
      </c>
      <c r="AD94" s="826">
        <v>0</v>
      </c>
      <c r="AE94" s="826">
        <v>0</v>
      </c>
      <c r="AF94" s="826">
        <v>0</v>
      </c>
      <c r="AG94" s="826">
        <v>0</v>
      </c>
      <c r="AH94" s="826">
        <v>0</v>
      </c>
      <c r="AI94" s="826">
        <v>0</v>
      </c>
      <c r="AJ94" s="826">
        <v>0</v>
      </c>
      <c r="AK94" s="826">
        <v>0</v>
      </c>
      <c r="AL94" s="826">
        <v>0</v>
      </c>
      <c r="AM94" s="826">
        <v>0</v>
      </c>
      <c r="AN94" s="826">
        <v>0</v>
      </c>
      <c r="AO94" s="826">
        <v>0</v>
      </c>
      <c r="AQ94" s="827">
        <f t="shared" si="52"/>
        <v>0</v>
      </c>
      <c r="AR94" s="827">
        <f t="shared" si="51"/>
        <v>0</v>
      </c>
      <c r="AS94" s="827">
        <f t="shared" si="39"/>
        <v>0</v>
      </c>
      <c r="AT94" s="827">
        <f t="shared" si="40"/>
        <v>0</v>
      </c>
      <c r="AU94" s="827">
        <f t="shared" si="42"/>
        <v>0</v>
      </c>
      <c r="AV94" s="827">
        <f t="shared" si="43"/>
        <v>0</v>
      </c>
      <c r="AW94" s="827">
        <f t="shared" si="44"/>
        <v>0</v>
      </c>
      <c r="AX94" s="827">
        <f t="shared" si="45"/>
        <v>0</v>
      </c>
      <c r="AY94" s="827">
        <f t="shared" si="46"/>
        <v>0</v>
      </c>
      <c r="AZ94" s="827">
        <f t="shared" si="47"/>
        <v>0</v>
      </c>
      <c r="BA94" s="827">
        <f t="shared" si="48"/>
        <v>0</v>
      </c>
      <c r="BB94" s="827">
        <f t="shared" si="49"/>
        <v>0</v>
      </c>
      <c r="BC94" s="827">
        <f t="shared" si="50"/>
        <v>0</v>
      </c>
      <c r="BD94" s="827">
        <f t="shared" si="50"/>
        <v>0</v>
      </c>
    </row>
    <row r="95" spans="2:56">
      <c r="B95">
        <v>230105</v>
      </c>
      <c r="C95" s="648" t="s">
        <v>89</v>
      </c>
      <c r="D95" s="778">
        <f t="shared" si="41"/>
        <v>0.48</v>
      </c>
      <c r="E95" s="778"/>
      <c r="F95" s="984">
        <f>SUMIFS('General Reclass'!E:E,'General Reclass'!F:F,A95,'General Reclass'!A:A,L95)</f>
        <v>0</v>
      </c>
      <c r="G95" s="778">
        <f t="shared" si="37"/>
        <v>0.48</v>
      </c>
      <c r="H95" s="841" t="s">
        <v>157</v>
      </c>
      <c r="I95" s="841" t="s">
        <v>181</v>
      </c>
      <c r="J95" s="841" t="s">
        <v>181</v>
      </c>
      <c r="K95" s="842" t="s">
        <v>576</v>
      </c>
      <c r="L95" s="843" t="s">
        <v>75</v>
      </c>
      <c r="M95" s="843" t="str">
        <f t="shared" si="38"/>
        <v>- Trade payables | - Trade payables</v>
      </c>
      <c r="O95" s="773">
        <v>0.05</v>
      </c>
      <c r="P95" s="773"/>
      <c r="Q95" s="773">
        <v>0</v>
      </c>
      <c r="R95" s="773">
        <v>0.05</v>
      </c>
      <c r="S95" s="773"/>
      <c r="T95" s="773">
        <v>-0.54</v>
      </c>
      <c r="U95" s="773"/>
      <c r="V95" s="773">
        <v>0</v>
      </c>
      <c r="W95" s="773">
        <v>-0.54</v>
      </c>
      <c r="Y95" s="826">
        <v>0</v>
      </c>
      <c r="Z95" s="826">
        <v>1.53</v>
      </c>
      <c r="AA95" s="826">
        <v>0</v>
      </c>
      <c r="AB95" s="826">
        <v>0</v>
      </c>
      <c r="AC95" s="826">
        <v>0</v>
      </c>
      <c r="AD95" s="826">
        <v>0.28999999999999998</v>
      </c>
      <c r="AE95" s="826">
        <v>0.28999999999999998</v>
      </c>
      <c r="AF95" s="826">
        <v>0</v>
      </c>
      <c r="AG95" s="826">
        <v>-0.54</v>
      </c>
      <c r="AH95" s="826">
        <v>0.09</v>
      </c>
      <c r="AI95" s="826">
        <v>0</v>
      </c>
      <c r="AJ95" s="826">
        <v>-0.01</v>
      </c>
      <c r="AK95" s="826">
        <v>0.05</v>
      </c>
      <c r="AL95" s="826">
        <v>0.75</v>
      </c>
      <c r="AM95" s="826">
        <v>0.81</v>
      </c>
      <c r="AN95" s="826">
        <v>0</v>
      </c>
      <c r="AO95" s="826">
        <v>0.48</v>
      </c>
      <c r="AQ95" s="827">
        <f t="shared" si="52"/>
        <v>0</v>
      </c>
      <c r="AR95" s="827">
        <f t="shared" si="51"/>
        <v>0</v>
      </c>
      <c r="AS95" s="827">
        <f t="shared" si="39"/>
        <v>0.28999999999999998</v>
      </c>
      <c r="AT95" s="827">
        <f t="shared" si="40"/>
        <v>0.28999999999999998</v>
      </c>
      <c r="AU95" s="827">
        <f t="shared" si="42"/>
        <v>0</v>
      </c>
      <c r="AV95" s="827">
        <f t="shared" si="43"/>
        <v>-0.54</v>
      </c>
      <c r="AW95" s="827">
        <f t="shared" si="44"/>
        <v>0.09</v>
      </c>
      <c r="AX95" s="827">
        <f t="shared" si="45"/>
        <v>0</v>
      </c>
      <c r="AY95" s="827">
        <f t="shared" si="46"/>
        <v>-0.01</v>
      </c>
      <c r="AZ95" s="827">
        <f t="shared" si="47"/>
        <v>0.05</v>
      </c>
      <c r="BA95" s="827">
        <f t="shared" si="48"/>
        <v>0.75</v>
      </c>
      <c r="BB95" s="827">
        <f t="shared" si="49"/>
        <v>0.81</v>
      </c>
      <c r="BC95" s="827">
        <f t="shared" si="50"/>
        <v>0</v>
      </c>
      <c r="BD95" s="827">
        <f t="shared" si="50"/>
        <v>0.48</v>
      </c>
    </row>
    <row r="96" spans="2:56">
      <c r="B96">
        <v>230106</v>
      </c>
      <c r="C96" s="648" t="s">
        <v>698</v>
      </c>
      <c r="D96" s="778">
        <f t="shared" si="41"/>
        <v>-10359209.85</v>
      </c>
      <c r="E96" s="778"/>
      <c r="F96" s="984">
        <f>SUMIFS('General Reclass'!E:E,'General Reclass'!F:F,A96,'General Reclass'!A:A,L96)</f>
        <v>0</v>
      </c>
      <c r="G96" s="778">
        <f t="shared" si="37"/>
        <v>-10359209.85</v>
      </c>
      <c r="H96" s="841" t="s">
        <v>157</v>
      </c>
      <c r="I96" s="841" t="s">
        <v>181</v>
      </c>
      <c r="J96" s="841" t="s">
        <v>181</v>
      </c>
      <c r="K96" s="842" t="s">
        <v>576</v>
      </c>
      <c r="L96" s="843" t="s">
        <v>63</v>
      </c>
      <c r="M96" s="843" t="str">
        <f t="shared" si="38"/>
        <v>- Trade payables | - Trade payables</v>
      </c>
      <c r="O96" s="773">
        <v>-8413043.6199999992</v>
      </c>
      <c r="P96" s="773"/>
      <c r="Q96" s="773">
        <v>0</v>
      </c>
      <c r="R96" s="773">
        <v>-8413043.6199999992</v>
      </c>
      <c r="S96" s="773"/>
      <c r="T96" s="773">
        <v>-4655969.4400000004</v>
      </c>
      <c r="U96" s="773"/>
      <c r="V96" s="773">
        <v>0</v>
      </c>
      <c r="W96" s="773">
        <v>-4655969.4400000004</v>
      </c>
      <c r="Y96" s="826">
        <v>-18973135.079999998</v>
      </c>
      <c r="Z96" s="826">
        <v>-19207075.510000002</v>
      </c>
      <c r="AA96" s="826">
        <v>-8587736.9600000009</v>
      </c>
      <c r="AB96" s="826">
        <v>-26070585.02</v>
      </c>
      <c r="AC96" s="826">
        <v>-15046905.050000001</v>
      </c>
      <c r="AD96" s="826">
        <v>-1376009.82</v>
      </c>
      <c r="AE96" s="826">
        <v>-4857870.6500000004</v>
      </c>
      <c r="AF96" s="826">
        <v>-3323139.28</v>
      </c>
      <c r="AG96" s="826">
        <v>-4655969.4400000004</v>
      </c>
      <c r="AH96" s="826">
        <v>-5299059.8099999996</v>
      </c>
      <c r="AI96" s="826">
        <v>-4885594.5599999996</v>
      </c>
      <c r="AJ96" s="826">
        <v>-8226173.5099999998</v>
      </c>
      <c r="AK96" s="826">
        <v>-8413043.6199999992</v>
      </c>
      <c r="AL96" s="826">
        <v>-11004087.949999999</v>
      </c>
      <c r="AM96" s="826">
        <v>-10561156.5</v>
      </c>
      <c r="AN96" s="826">
        <v>-10222071.18</v>
      </c>
      <c r="AO96" s="826">
        <v>-10359209.85</v>
      </c>
      <c r="AQ96" s="827">
        <f t="shared" si="52"/>
        <v>-26070585.02</v>
      </c>
      <c r="AR96" s="827">
        <f t="shared" si="51"/>
        <v>-15046905.050000001</v>
      </c>
      <c r="AS96" s="827">
        <f t="shared" si="39"/>
        <v>-1376009.82</v>
      </c>
      <c r="AT96" s="827">
        <f t="shared" si="40"/>
        <v>-4857870.6500000004</v>
      </c>
      <c r="AU96" s="827">
        <f t="shared" si="42"/>
        <v>-3323139.28</v>
      </c>
      <c r="AV96" s="827">
        <f t="shared" si="43"/>
        <v>-4655969.4400000004</v>
      </c>
      <c r="AW96" s="827">
        <f t="shared" si="44"/>
        <v>-5299059.8099999996</v>
      </c>
      <c r="AX96" s="827">
        <f t="shared" si="45"/>
        <v>-4885594.5599999996</v>
      </c>
      <c r="AY96" s="827">
        <f t="shared" si="46"/>
        <v>-8226173.5099999998</v>
      </c>
      <c r="AZ96" s="827">
        <f t="shared" si="47"/>
        <v>-8413043.6199999992</v>
      </c>
      <c r="BA96" s="827">
        <f t="shared" si="48"/>
        <v>-11004087.949999999</v>
      </c>
      <c r="BB96" s="827">
        <f t="shared" si="49"/>
        <v>-10561156.5</v>
      </c>
      <c r="BC96" s="827">
        <f t="shared" si="50"/>
        <v>-10222071.18</v>
      </c>
      <c r="BD96" s="827">
        <f t="shared" si="50"/>
        <v>-10359209.85</v>
      </c>
    </row>
    <row r="97" spans="1:56">
      <c r="B97">
        <v>230107</v>
      </c>
      <c r="C97" s="648" t="s">
        <v>699</v>
      </c>
      <c r="D97" s="778">
        <f t="shared" si="41"/>
        <v>-19135.169999999998</v>
      </c>
      <c r="E97" s="778"/>
      <c r="F97" s="984">
        <f>SUMIFS('General Reclass'!E:E,'General Reclass'!F:F,A97,'General Reclass'!A:A,L97)</f>
        <v>0</v>
      </c>
      <c r="G97" s="778">
        <f t="shared" si="37"/>
        <v>-19135.169999999998</v>
      </c>
      <c r="H97" s="841" t="s">
        <v>157</v>
      </c>
      <c r="I97" s="841" t="s">
        <v>181</v>
      </c>
      <c r="J97" s="841" t="s">
        <v>181</v>
      </c>
      <c r="K97" s="842" t="s">
        <v>576</v>
      </c>
      <c r="L97" s="843" t="s">
        <v>63</v>
      </c>
      <c r="M97" s="843" t="str">
        <f t="shared" si="38"/>
        <v>- Trade payables | - Trade payables</v>
      </c>
      <c r="O97" s="773">
        <v>-12808.95</v>
      </c>
      <c r="P97" s="773"/>
      <c r="Q97" s="773">
        <v>0</v>
      </c>
      <c r="R97" s="773">
        <v>-12808.95</v>
      </c>
      <c r="S97" s="773"/>
      <c r="T97" s="773">
        <v>-47537.55</v>
      </c>
      <c r="U97" s="773"/>
      <c r="V97" s="773">
        <v>0</v>
      </c>
      <c r="W97" s="773">
        <v>-47537.55</v>
      </c>
      <c r="Y97" s="826">
        <v>-17360.669999999998</v>
      </c>
      <c r="Z97" s="826">
        <v>-20967.47</v>
      </c>
      <c r="AA97" s="826">
        <v>-3782.22</v>
      </c>
      <c r="AB97" s="826">
        <v>-52716.52</v>
      </c>
      <c r="AC97" s="826">
        <v>-3657.24</v>
      </c>
      <c r="AD97" s="826">
        <v>-14133.39</v>
      </c>
      <c r="AE97" s="826">
        <v>-9860.92</v>
      </c>
      <c r="AF97" s="826">
        <v>-45685.84</v>
      </c>
      <c r="AG97" s="826">
        <v>-47537.55</v>
      </c>
      <c r="AH97" s="826">
        <v>-38512.480000000003</v>
      </c>
      <c r="AI97" s="826">
        <v>-30526.06</v>
      </c>
      <c r="AJ97" s="826">
        <v>-70054.37</v>
      </c>
      <c r="AK97" s="826">
        <v>-12808.95</v>
      </c>
      <c r="AL97" s="826">
        <v>-110874.92</v>
      </c>
      <c r="AM97" s="826">
        <v>-15524.75</v>
      </c>
      <c r="AN97" s="826">
        <v>-59659.66</v>
      </c>
      <c r="AO97" s="826">
        <v>-19135.169999999998</v>
      </c>
      <c r="AQ97" s="827">
        <f t="shared" si="52"/>
        <v>-52716.52</v>
      </c>
      <c r="AR97" s="827">
        <f t="shared" si="51"/>
        <v>-3657.24</v>
      </c>
      <c r="AS97" s="827">
        <f t="shared" si="39"/>
        <v>-14133.39</v>
      </c>
      <c r="AT97" s="827">
        <f t="shared" si="40"/>
        <v>-9860.92</v>
      </c>
      <c r="AU97" s="827">
        <f t="shared" si="42"/>
        <v>-45685.84</v>
      </c>
      <c r="AV97" s="827">
        <f t="shared" si="43"/>
        <v>-47537.55</v>
      </c>
      <c r="AW97" s="827">
        <f t="shared" si="44"/>
        <v>-38512.480000000003</v>
      </c>
      <c r="AX97" s="827">
        <f t="shared" si="45"/>
        <v>-30526.06</v>
      </c>
      <c r="AY97" s="827">
        <f t="shared" si="46"/>
        <v>-70054.37</v>
      </c>
      <c r="AZ97" s="827">
        <f t="shared" si="47"/>
        <v>-12808.95</v>
      </c>
      <c r="BA97" s="827">
        <f t="shared" si="48"/>
        <v>-110874.92</v>
      </c>
      <c r="BB97" s="827">
        <f t="shared" si="49"/>
        <v>-15524.75</v>
      </c>
      <c r="BC97" s="827">
        <f t="shared" si="50"/>
        <v>-59659.66</v>
      </c>
      <c r="BD97" s="827">
        <f t="shared" si="50"/>
        <v>-19135.169999999998</v>
      </c>
    </row>
    <row r="98" spans="1:56">
      <c r="B98">
        <v>230108</v>
      </c>
      <c r="C98" s="648" t="s">
        <v>700</v>
      </c>
      <c r="D98" s="778">
        <f t="shared" si="41"/>
        <v>0</v>
      </c>
      <c r="E98" s="778"/>
      <c r="F98" s="984">
        <f>SUMIFS('General Reclass'!E:E,'General Reclass'!F:F,A98,'General Reclass'!A:A,L98)</f>
        <v>0</v>
      </c>
      <c r="G98" s="778">
        <f t="shared" si="37"/>
        <v>0</v>
      </c>
      <c r="H98" s="841" t="s">
        <v>95</v>
      </c>
      <c r="I98" s="841" t="s">
        <v>99</v>
      </c>
      <c r="J98" s="841" t="s">
        <v>550</v>
      </c>
      <c r="K98" s="842" t="s">
        <v>576</v>
      </c>
      <c r="L98" s="843" t="s">
        <v>36</v>
      </c>
      <c r="M98" s="843" t="str">
        <f t="shared" si="38"/>
        <v>- Cash and cash equivalents | C &amp; CE - Bank Balance</v>
      </c>
      <c r="O98" s="773">
        <v>0</v>
      </c>
      <c r="P98" s="773"/>
      <c r="Q98" s="773">
        <v>0</v>
      </c>
      <c r="R98" s="773">
        <v>0</v>
      </c>
      <c r="S98" s="773"/>
      <c r="T98" s="773">
        <v>0</v>
      </c>
      <c r="U98" s="773"/>
      <c r="V98" s="773">
        <v>0</v>
      </c>
      <c r="W98" s="773">
        <v>0</v>
      </c>
      <c r="Y98" s="826">
        <v>-113028.07</v>
      </c>
      <c r="Z98" s="826">
        <v>0</v>
      </c>
      <c r="AA98" s="826">
        <v>0</v>
      </c>
      <c r="AB98" s="826">
        <v>0</v>
      </c>
      <c r="AC98" s="826">
        <v>0</v>
      </c>
      <c r="AD98" s="826">
        <v>0</v>
      </c>
      <c r="AE98" s="826">
        <v>0</v>
      </c>
      <c r="AF98" s="826">
        <v>0</v>
      </c>
      <c r="AG98" s="826">
        <v>0</v>
      </c>
      <c r="AH98" s="826">
        <v>0</v>
      </c>
      <c r="AI98" s="826">
        <v>0</v>
      </c>
      <c r="AJ98" s="826">
        <v>0</v>
      </c>
      <c r="AK98" s="826">
        <v>0</v>
      </c>
      <c r="AL98" s="826">
        <v>0</v>
      </c>
      <c r="AM98" s="826">
        <v>0</v>
      </c>
      <c r="AN98" s="826">
        <v>0</v>
      </c>
      <c r="AO98" s="826">
        <v>0</v>
      </c>
      <c r="AQ98" s="827">
        <f t="shared" si="52"/>
        <v>0</v>
      </c>
      <c r="AR98" s="827">
        <f t="shared" si="51"/>
        <v>0</v>
      </c>
      <c r="AS98" s="827">
        <f t="shared" si="39"/>
        <v>0</v>
      </c>
      <c r="AT98" s="827">
        <f t="shared" si="40"/>
        <v>0</v>
      </c>
      <c r="AU98" s="827">
        <f t="shared" si="42"/>
        <v>0</v>
      </c>
      <c r="AV98" s="827">
        <f t="shared" si="43"/>
        <v>0</v>
      </c>
      <c r="AW98" s="827">
        <f t="shared" si="44"/>
        <v>0</v>
      </c>
      <c r="AX98" s="827">
        <f t="shared" si="45"/>
        <v>0</v>
      </c>
      <c r="AY98" s="827">
        <f t="shared" si="46"/>
        <v>0</v>
      </c>
      <c r="AZ98" s="827">
        <f t="shared" si="47"/>
        <v>0</v>
      </c>
      <c r="BA98" s="827">
        <f t="shared" si="48"/>
        <v>0</v>
      </c>
      <c r="BB98" s="827">
        <f t="shared" si="49"/>
        <v>0</v>
      </c>
      <c r="BC98" s="827">
        <f t="shared" si="50"/>
        <v>0</v>
      </c>
      <c r="BD98" s="827">
        <f t="shared" si="50"/>
        <v>0</v>
      </c>
    </row>
    <row r="99" spans="1:56">
      <c r="B99">
        <v>230109</v>
      </c>
      <c r="C99" s="648" t="s">
        <v>701</v>
      </c>
      <c r="D99" s="778">
        <f t="shared" si="41"/>
        <v>0</v>
      </c>
      <c r="E99" s="778"/>
      <c r="F99" s="984">
        <f>SUMIFS('General Reclass'!E:E,'General Reclass'!F:F,A99,'General Reclass'!A:A,L99)</f>
        <v>0</v>
      </c>
      <c r="G99" s="778">
        <f t="shared" si="37"/>
        <v>0</v>
      </c>
      <c r="H99" s="841" t="s">
        <v>157</v>
      </c>
      <c r="I99" s="841" t="s">
        <v>181</v>
      </c>
      <c r="J99" s="841" t="s">
        <v>181</v>
      </c>
      <c r="K99" s="842" t="s">
        <v>576</v>
      </c>
      <c r="L99" s="843" t="s">
        <v>63</v>
      </c>
      <c r="M99" s="843" t="str">
        <f t="shared" si="38"/>
        <v>- Trade payables | - Trade payables</v>
      </c>
      <c r="O99" s="773">
        <v>0</v>
      </c>
      <c r="P99" s="773"/>
      <c r="Q99" s="773">
        <v>0</v>
      </c>
      <c r="R99" s="773">
        <v>0</v>
      </c>
      <c r="S99" s="773"/>
      <c r="T99" s="773">
        <v>0</v>
      </c>
      <c r="U99" s="773"/>
      <c r="V99" s="773">
        <v>0</v>
      </c>
      <c r="W99" s="773">
        <v>0</v>
      </c>
      <c r="Y99" s="826">
        <v>0</v>
      </c>
      <c r="Z99" s="826">
        <v>0</v>
      </c>
      <c r="AA99" s="826">
        <v>0</v>
      </c>
      <c r="AB99" s="826">
        <v>0</v>
      </c>
      <c r="AC99" s="826">
        <v>0</v>
      </c>
      <c r="AD99" s="826">
        <v>0</v>
      </c>
      <c r="AE99" s="826">
        <v>0</v>
      </c>
      <c r="AF99" s="826">
        <v>0</v>
      </c>
      <c r="AG99" s="826">
        <v>0</v>
      </c>
      <c r="AH99" s="826">
        <v>0</v>
      </c>
      <c r="AI99" s="826">
        <v>0</v>
      </c>
      <c r="AJ99" s="826">
        <v>0</v>
      </c>
      <c r="AK99" s="826">
        <v>0</v>
      </c>
      <c r="AL99" s="826">
        <v>0</v>
      </c>
      <c r="AM99" s="826">
        <v>0</v>
      </c>
      <c r="AN99" s="826">
        <v>0</v>
      </c>
      <c r="AO99" s="826">
        <v>0</v>
      </c>
      <c r="AQ99" s="827">
        <f t="shared" si="52"/>
        <v>0</v>
      </c>
      <c r="AR99" s="827">
        <f t="shared" si="51"/>
        <v>0</v>
      </c>
      <c r="AS99" s="827">
        <f t="shared" si="39"/>
        <v>0</v>
      </c>
      <c r="AT99" s="827">
        <f t="shared" si="40"/>
        <v>0</v>
      </c>
      <c r="AU99" s="827">
        <f t="shared" si="42"/>
        <v>0</v>
      </c>
      <c r="AV99" s="827">
        <f t="shared" si="43"/>
        <v>0</v>
      </c>
      <c r="AW99" s="827">
        <f t="shared" si="44"/>
        <v>0</v>
      </c>
      <c r="AX99" s="827">
        <f t="shared" si="45"/>
        <v>0</v>
      </c>
      <c r="AY99" s="827">
        <f t="shared" si="46"/>
        <v>0</v>
      </c>
      <c r="AZ99" s="827">
        <f t="shared" si="47"/>
        <v>0</v>
      </c>
      <c r="BA99" s="827">
        <f t="shared" si="48"/>
        <v>0</v>
      </c>
      <c r="BB99" s="827">
        <f t="shared" si="49"/>
        <v>0</v>
      </c>
      <c r="BC99" s="827">
        <f t="shared" si="50"/>
        <v>0</v>
      </c>
      <c r="BD99" s="827">
        <f t="shared" si="50"/>
        <v>0</v>
      </c>
    </row>
    <row r="100" spans="1:56">
      <c r="A100" t="s">
        <v>29</v>
      </c>
      <c r="B100">
        <v>230201</v>
      </c>
      <c r="C100" s="648" t="s">
        <v>563</v>
      </c>
      <c r="D100" s="778">
        <f t="shared" si="41"/>
        <v>10009345.119999999</v>
      </c>
      <c r="E100" s="778"/>
      <c r="F100" s="984">
        <f>SUMIFS('General Reclass'!E:E,'General Reclass'!F:F,A100,'General Reclass'!A:A,L100)</f>
        <v>-12529077.76</v>
      </c>
      <c r="G100" s="778">
        <f t="shared" ref="G100:G131" si="53">SUM(D100:F100)</f>
        <v>-2519732.6400000006</v>
      </c>
      <c r="H100" s="841" t="s">
        <v>157</v>
      </c>
      <c r="I100" s="841" t="s">
        <v>181</v>
      </c>
      <c r="J100" s="841" t="s">
        <v>181</v>
      </c>
      <c r="K100" s="842" t="s">
        <v>576</v>
      </c>
      <c r="L100" s="843" t="s">
        <v>63</v>
      </c>
      <c r="M100" s="843" t="str">
        <f t="shared" si="38"/>
        <v>- Trade payables | - Trade payables</v>
      </c>
      <c r="O100" s="773">
        <v>1853317.17</v>
      </c>
      <c r="P100" s="773"/>
      <c r="Q100" s="773">
        <v>-4802174.5100000016</v>
      </c>
      <c r="R100" s="773">
        <v>-2948857.3400000017</v>
      </c>
      <c r="S100" s="773"/>
      <c r="T100" s="773">
        <v>-6208348.29</v>
      </c>
      <c r="U100" s="773"/>
      <c r="V100" s="773">
        <v>-1414328.7799999996</v>
      </c>
      <c r="W100" s="773">
        <v>-7622677.0699999994</v>
      </c>
      <c r="Y100" s="826">
        <v>-3512330.15</v>
      </c>
      <c r="Z100" s="826">
        <v>-516075.58</v>
      </c>
      <c r="AA100" s="826">
        <v>1268318.67</v>
      </c>
      <c r="AB100" s="826">
        <v>-7738557.8499999996</v>
      </c>
      <c r="AC100" s="826">
        <v>-21131308.280000001</v>
      </c>
      <c r="AD100" s="826">
        <v>-39755947.539999999</v>
      </c>
      <c r="AE100" s="826">
        <v>-31121230.390000001</v>
      </c>
      <c r="AF100" s="826">
        <v>-13905480.529999999</v>
      </c>
      <c r="AG100" s="826">
        <v>-6208348.29</v>
      </c>
      <c r="AH100" s="826">
        <v>-7817141.0999999996</v>
      </c>
      <c r="AI100" s="826">
        <v>26031.43</v>
      </c>
      <c r="AJ100" s="826">
        <v>-513507.63</v>
      </c>
      <c r="AK100" s="826">
        <v>1853317.17</v>
      </c>
      <c r="AL100" s="826">
        <v>-2443391.42</v>
      </c>
      <c r="AM100" s="826">
        <v>6225223.5</v>
      </c>
      <c r="AN100" s="826">
        <v>7060197.2199999997</v>
      </c>
      <c r="AO100" s="826">
        <v>10009345.119999999</v>
      </c>
      <c r="AQ100" s="827">
        <f t="shared" si="52"/>
        <v>-7738557.8499999996</v>
      </c>
      <c r="AR100" s="827">
        <f t="shared" si="51"/>
        <v>-21131308.280000001</v>
      </c>
      <c r="AS100" s="827">
        <f t="shared" si="39"/>
        <v>-39755947.539999999</v>
      </c>
      <c r="AT100" s="827">
        <f t="shared" si="40"/>
        <v>-31121230.390000001</v>
      </c>
      <c r="AU100" s="827">
        <f t="shared" si="42"/>
        <v>-13905480.529999999</v>
      </c>
      <c r="AV100" s="827">
        <f t="shared" si="43"/>
        <v>-6208348.29</v>
      </c>
      <c r="AW100" s="827">
        <f t="shared" si="44"/>
        <v>-7817141.0999999996</v>
      </c>
      <c r="AX100" s="827">
        <f t="shared" si="45"/>
        <v>26031.43</v>
      </c>
      <c r="AY100" s="827">
        <f t="shared" si="46"/>
        <v>-513507.63</v>
      </c>
      <c r="AZ100" s="827">
        <f t="shared" si="47"/>
        <v>1853317.17</v>
      </c>
      <c r="BA100" s="827">
        <f t="shared" si="48"/>
        <v>-2443391.42</v>
      </c>
      <c r="BB100" s="827">
        <f t="shared" si="49"/>
        <v>6225223.5</v>
      </c>
      <c r="BC100" s="827">
        <f t="shared" si="50"/>
        <v>7060197.2199999997</v>
      </c>
      <c r="BD100" s="827">
        <f t="shared" si="50"/>
        <v>10009345.119999999</v>
      </c>
    </row>
    <row r="101" spans="1:56">
      <c r="B101">
        <v>230205</v>
      </c>
      <c r="C101" s="648" t="s">
        <v>702</v>
      </c>
      <c r="D101" s="778">
        <f t="shared" si="41"/>
        <v>0</v>
      </c>
      <c r="E101" s="778"/>
      <c r="F101" s="984">
        <f>SUMIFS('General Reclass'!E:E,'General Reclass'!F:F,A101,'General Reclass'!A:A,L101)</f>
        <v>0</v>
      </c>
      <c r="G101" s="778">
        <f t="shared" si="53"/>
        <v>0</v>
      </c>
      <c r="H101" s="841" t="s">
        <v>95</v>
      </c>
      <c r="I101" s="841" t="s">
        <v>129</v>
      </c>
      <c r="J101" s="841" t="s">
        <v>555</v>
      </c>
      <c r="K101" s="842" t="s">
        <v>576</v>
      </c>
      <c r="L101" s="843" t="s">
        <v>48</v>
      </c>
      <c r="M101" s="843" t="str">
        <f t="shared" si="38"/>
        <v>Other current assets | Advances to suppliers</v>
      </c>
      <c r="O101" s="773">
        <v>0</v>
      </c>
      <c r="P101" s="773"/>
      <c r="Q101" s="773">
        <v>0</v>
      </c>
      <c r="R101" s="773">
        <v>0</v>
      </c>
      <c r="S101" s="773"/>
      <c r="T101" s="773">
        <v>0</v>
      </c>
      <c r="U101" s="773"/>
      <c r="V101" s="773">
        <v>0</v>
      </c>
      <c r="W101" s="773">
        <v>0</v>
      </c>
      <c r="Y101" s="826">
        <v>117960.01</v>
      </c>
      <c r="Z101" s="826">
        <v>23333.35</v>
      </c>
      <c r="AA101" s="826">
        <v>6666.7</v>
      </c>
      <c r="AB101" s="826">
        <v>23971.9</v>
      </c>
      <c r="AC101" s="826">
        <v>0</v>
      </c>
      <c r="AD101" s="826">
        <v>0</v>
      </c>
      <c r="AE101" s="826">
        <v>0</v>
      </c>
      <c r="AF101" s="826">
        <v>0</v>
      </c>
      <c r="AG101" s="826">
        <v>0</v>
      </c>
      <c r="AH101" s="826">
        <v>0</v>
      </c>
      <c r="AI101" s="826">
        <v>0</v>
      </c>
      <c r="AJ101" s="826">
        <v>0</v>
      </c>
      <c r="AK101" s="826">
        <v>0</v>
      </c>
      <c r="AL101" s="826">
        <v>0</v>
      </c>
      <c r="AM101" s="826">
        <v>0</v>
      </c>
      <c r="AN101" s="826">
        <v>0</v>
      </c>
      <c r="AO101" s="826">
        <v>0</v>
      </c>
      <c r="AQ101" s="827">
        <f t="shared" si="52"/>
        <v>23971.9</v>
      </c>
      <c r="AR101" s="827">
        <f t="shared" si="51"/>
        <v>0</v>
      </c>
      <c r="AS101" s="827">
        <f t="shared" ref="AS101:AS132" si="54">AD101</f>
        <v>0</v>
      </c>
      <c r="AT101" s="827">
        <f t="shared" ref="AT101:AT132" si="55">AE101</f>
        <v>0</v>
      </c>
      <c r="AU101" s="827">
        <f t="shared" si="42"/>
        <v>0</v>
      </c>
      <c r="AV101" s="827">
        <f t="shared" si="43"/>
        <v>0</v>
      </c>
      <c r="AW101" s="827">
        <f t="shared" si="44"/>
        <v>0</v>
      </c>
      <c r="AX101" s="827">
        <f t="shared" si="45"/>
        <v>0</v>
      </c>
      <c r="AY101" s="827">
        <f t="shared" si="46"/>
        <v>0</v>
      </c>
      <c r="AZ101" s="827">
        <f t="shared" si="47"/>
        <v>0</v>
      </c>
      <c r="BA101" s="827">
        <f t="shared" si="48"/>
        <v>0</v>
      </c>
      <c r="BB101" s="827">
        <f t="shared" si="49"/>
        <v>0</v>
      </c>
      <c r="BC101" s="827">
        <f t="shared" si="50"/>
        <v>0</v>
      </c>
      <c r="BD101" s="827">
        <f t="shared" si="50"/>
        <v>0</v>
      </c>
    </row>
    <row r="102" spans="1:56">
      <c r="B102">
        <v>230302</v>
      </c>
      <c r="C102" s="648" t="s">
        <v>703</v>
      </c>
      <c r="D102" s="778">
        <f t="shared" si="41"/>
        <v>-33298089.739999998</v>
      </c>
      <c r="E102" s="778"/>
      <c r="F102" s="984">
        <f>SUMIFS('General Reclass'!E:E,'General Reclass'!F:F,A102,'General Reclass'!A:A,L102)</f>
        <v>0</v>
      </c>
      <c r="G102" s="778">
        <f t="shared" si="53"/>
        <v>-33298089.739999998</v>
      </c>
      <c r="H102" s="841" t="s">
        <v>157</v>
      </c>
      <c r="I102" s="841" t="s">
        <v>181</v>
      </c>
      <c r="J102" s="841" t="s">
        <v>181</v>
      </c>
      <c r="K102" s="842" t="s">
        <v>576</v>
      </c>
      <c r="L102" s="843" t="s">
        <v>75</v>
      </c>
      <c r="M102" s="843" t="str">
        <f t="shared" si="38"/>
        <v>- Trade payables | - Trade payables</v>
      </c>
      <c r="O102" s="773">
        <v>-28725120.920000002</v>
      </c>
      <c r="P102" s="773"/>
      <c r="Q102" s="773">
        <v>0</v>
      </c>
      <c r="R102" s="773">
        <v>-28725120.920000002</v>
      </c>
      <c r="S102" s="773"/>
      <c r="T102" s="773">
        <v>-16616823.949999999</v>
      </c>
      <c r="U102" s="773"/>
      <c r="V102" s="773">
        <v>0</v>
      </c>
      <c r="W102" s="773">
        <v>-16616823.949999999</v>
      </c>
      <c r="Y102" s="826">
        <v>-35543162.07</v>
      </c>
      <c r="Z102" s="826">
        <v>-24136039.18</v>
      </c>
      <c r="AA102" s="826">
        <v>-14844513.93</v>
      </c>
      <c r="AB102" s="826">
        <v>-40218394.590000004</v>
      </c>
      <c r="AC102" s="826">
        <v>-26826590.879999999</v>
      </c>
      <c r="AD102" s="826">
        <v>-5202387.16</v>
      </c>
      <c r="AE102" s="826">
        <v>-4737182.8899999997</v>
      </c>
      <c r="AF102" s="826">
        <v>-7839698.3300000001</v>
      </c>
      <c r="AG102" s="826">
        <v>-16616823.949999999</v>
      </c>
      <c r="AH102" s="826">
        <v>-9027684.75</v>
      </c>
      <c r="AI102" s="826">
        <v>-9321702.75</v>
      </c>
      <c r="AJ102" s="826">
        <v>-26220689.620000001</v>
      </c>
      <c r="AK102" s="826">
        <v>-28725120.920000002</v>
      </c>
      <c r="AL102" s="826">
        <v>-16207735.199999999</v>
      </c>
      <c r="AM102" s="826">
        <v>-16164891.140000001</v>
      </c>
      <c r="AN102" s="826">
        <v>-34870338.030000001</v>
      </c>
      <c r="AO102" s="826">
        <v>-33298089.739999998</v>
      </c>
      <c r="AQ102" s="827">
        <f t="shared" si="52"/>
        <v>-40218394.590000004</v>
      </c>
      <c r="AR102" s="827">
        <f t="shared" si="51"/>
        <v>-26826590.879999999</v>
      </c>
      <c r="AS102" s="827">
        <f t="shared" si="54"/>
        <v>-5202387.16</v>
      </c>
      <c r="AT102" s="827">
        <f t="shared" si="55"/>
        <v>-4737182.8899999997</v>
      </c>
      <c r="AU102" s="827">
        <f t="shared" ref="AU102:AU133" si="56">+AF102</f>
        <v>-7839698.3300000001</v>
      </c>
      <c r="AV102" s="827">
        <f t="shared" ref="AV102:AV133" si="57">+AG102</f>
        <v>-16616823.949999999</v>
      </c>
      <c r="AW102" s="827">
        <f t="shared" ref="AW102:AW133" si="58">+AH102</f>
        <v>-9027684.75</v>
      </c>
      <c r="AX102" s="827">
        <f t="shared" ref="AX102:AX133" si="59">+AI102</f>
        <v>-9321702.75</v>
      </c>
      <c r="AY102" s="827">
        <f t="shared" ref="AY102:AY133" si="60">+AJ102</f>
        <v>-26220689.620000001</v>
      </c>
      <c r="AZ102" s="827">
        <f t="shared" ref="AZ102:AZ133" si="61">+AK102</f>
        <v>-28725120.920000002</v>
      </c>
      <c r="BA102" s="827">
        <f t="shared" ref="BA102:BA133" si="62">+AL102</f>
        <v>-16207735.199999999</v>
      </c>
      <c r="BB102" s="827">
        <f t="shared" ref="BB102:BB133" si="63">+AM102</f>
        <v>-16164891.140000001</v>
      </c>
      <c r="BC102" s="827">
        <f t="shared" ref="BC102:BD133" si="64">+AN102</f>
        <v>-34870338.030000001</v>
      </c>
      <c r="BD102" s="827">
        <f t="shared" si="64"/>
        <v>-33298089.739999998</v>
      </c>
    </row>
    <row r="103" spans="1:56">
      <c r="B103">
        <v>230303</v>
      </c>
      <c r="C103" s="648" t="s">
        <v>704</v>
      </c>
      <c r="D103" s="778">
        <f t="shared" si="41"/>
        <v>-1655457.63</v>
      </c>
      <c r="E103" s="778"/>
      <c r="F103" s="984">
        <f>SUMIFS('General Reclass'!E:E,'General Reclass'!F:F,A103,'General Reclass'!A:A,L103)</f>
        <v>0</v>
      </c>
      <c r="G103" s="778">
        <f t="shared" si="53"/>
        <v>-1655457.63</v>
      </c>
      <c r="H103" s="841" t="s">
        <v>157</v>
      </c>
      <c r="I103" s="841" t="s">
        <v>181</v>
      </c>
      <c r="J103" s="841" t="s">
        <v>181</v>
      </c>
      <c r="K103" s="842" t="s">
        <v>576</v>
      </c>
      <c r="L103" s="843" t="s">
        <v>75</v>
      </c>
      <c r="M103" s="843" t="str">
        <f t="shared" si="38"/>
        <v>- Trade payables | - Trade payables</v>
      </c>
      <c r="O103" s="773">
        <v>-1426348.21</v>
      </c>
      <c r="P103" s="773"/>
      <c r="Q103" s="773">
        <v>0</v>
      </c>
      <c r="R103" s="773">
        <v>-1426348.21</v>
      </c>
      <c r="S103" s="773"/>
      <c r="T103" s="773">
        <v>-892661.4</v>
      </c>
      <c r="U103" s="773"/>
      <c r="V103" s="773">
        <v>0</v>
      </c>
      <c r="W103" s="773">
        <v>-892661.4</v>
      </c>
      <c r="Y103" s="826">
        <v>-1429410.42</v>
      </c>
      <c r="Z103" s="826">
        <v>-1206807.26</v>
      </c>
      <c r="AA103" s="826">
        <v>-797528.07</v>
      </c>
      <c r="AB103" s="826">
        <v>-1885320.89</v>
      </c>
      <c r="AC103" s="826">
        <v>-1246745.06</v>
      </c>
      <c r="AD103" s="826">
        <v>-98852.6</v>
      </c>
      <c r="AE103" s="826">
        <v>-203377.85</v>
      </c>
      <c r="AF103" s="826">
        <v>-491629.22</v>
      </c>
      <c r="AG103" s="826">
        <v>-892661.4</v>
      </c>
      <c r="AH103" s="826">
        <v>-436132.77</v>
      </c>
      <c r="AI103" s="826">
        <v>-423720.33</v>
      </c>
      <c r="AJ103" s="826">
        <v>-1473210.24</v>
      </c>
      <c r="AK103" s="826">
        <v>-1426348.21</v>
      </c>
      <c r="AL103" s="826">
        <v>-737471.18</v>
      </c>
      <c r="AM103" s="826">
        <v>-739068.87</v>
      </c>
      <c r="AN103" s="826">
        <v>-1869287.03</v>
      </c>
      <c r="AO103" s="826">
        <v>-1655457.63</v>
      </c>
      <c r="AQ103" s="827">
        <f t="shared" si="52"/>
        <v>-1885320.89</v>
      </c>
      <c r="AR103" s="827">
        <f t="shared" si="51"/>
        <v>-1246745.06</v>
      </c>
      <c r="AS103" s="827">
        <f t="shared" si="54"/>
        <v>-98852.6</v>
      </c>
      <c r="AT103" s="827">
        <f t="shared" si="55"/>
        <v>-203377.85</v>
      </c>
      <c r="AU103" s="827">
        <f t="shared" si="56"/>
        <v>-491629.22</v>
      </c>
      <c r="AV103" s="827">
        <f t="shared" si="57"/>
        <v>-892661.4</v>
      </c>
      <c r="AW103" s="827">
        <f t="shared" si="58"/>
        <v>-436132.77</v>
      </c>
      <c r="AX103" s="827">
        <f t="shared" si="59"/>
        <v>-423720.33</v>
      </c>
      <c r="AY103" s="827">
        <f t="shared" si="60"/>
        <v>-1473210.24</v>
      </c>
      <c r="AZ103" s="827">
        <f t="shared" si="61"/>
        <v>-1426348.21</v>
      </c>
      <c r="BA103" s="827">
        <f t="shared" si="62"/>
        <v>-737471.18</v>
      </c>
      <c r="BB103" s="827">
        <f t="shared" si="63"/>
        <v>-739068.87</v>
      </c>
      <c r="BC103" s="827">
        <f t="shared" si="64"/>
        <v>-1869287.03</v>
      </c>
      <c r="BD103" s="827">
        <f t="shared" si="64"/>
        <v>-1655457.63</v>
      </c>
    </row>
    <row r="104" spans="1:56">
      <c r="B104">
        <v>230307</v>
      </c>
      <c r="C104" s="648" t="s">
        <v>705</v>
      </c>
      <c r="D104" s="778">
        <f t="shared" si="41"/>
        <v>0</v>
      </c>
      <c r="E104" s="778"/>
      <c r="F104" s="984">
        <f>SUMIFS('General Reclass'!E:E,'General Reclass'!F:F,A104,'General Reclass'!A:A,L104)</f>
        <v>0</v>
      </c>
      <c r="G104" s="778">
        <f t="shared" si="53"/>
        <v>0</v>
      </c>
      <c r="H104" s="841" t="s">
        <v>157</v>
      </c>
      <c r="I104" s="841" t="s">
        <v>199</v>
      </c>
      <c r="J104" s="841" t="s">
        <v>565</v>
      </c>
      <c r="K104" s="842" t="s">
        <v>576</v>
      </c>
      <c r="L104" s="843" t="s">
        <v>61</v>
      </c>
      <c r="M104" s="843" t="str">
        <f t="shared" si="38"/>
        <v>Other current liabilities | Statutory Dues</v>
      </c>
      <c r="O104" s="773">
        <v>0</v>
      </c>
      <c r="P104" s="773"/>
      <c r="Q104" s="773">
        <v>0</v>
      </c>
      <c r="R104" s="773">
        <v>0</v>
      </c>
      <c r="S104" s="773"/>
      <c r="T104" s="773">
        <v>0</v>
      </c>
      <c r="U104" s="773"/>
      <c r="V104" s="773">
        <v>0</v>
      </c>
      <c r="W104" s="773">
        <v>0</v>
      </c>
      <c r="Y104" s="826">
        <v>0</v>
      </c>
      <c r="Z104" s="826">
        <v>0</v>
      </c>
      <c r="AA104" s="826">
        <v>-660602.82999999996</v>
      </c>
      <c r="AB104" s="826">
        <v>0</v>
      </c>
      <c r="AC104" s="826">
        <v>0</v>
      </c>
      <c r="AD104" s="826">
        <v>16798.989999999991</v>
      </c>
      <c r="AE104" s="826">
        <v>0</v>
      </c>
      <c r="AF104" s="826">
        <v>0</v>
      </c>
      <c r="AG104" s="826">
        <v>0</v>
      </c>
      <c r="AH104" s="826">
        <v>0</v>
      </c>
      <c r="AI104" s="826">
        <v>0</v>
      </c>
      <c r="AJ104" s="826">
        <v>0</v>
      </c>
      <c r="AK104" s="826">
        <v>0</v>
      </c>
      <c r="AL104" s="826">
        <v>0</v>
      </c>
      <c r="AM104" s="826">
        <v>0</v>
      </c>
      <c r="AN104" s="826">
        <v>0</v>
      </c>
      <c r="AO104" s="826">
        <v>0</v>
      </c>
      <c r="AQ104" s="827">
        <f t="shared" si="52"/>
        <v>0</v>
      </c>
      <c r="AR104" s="827">
        <f t="shared" si="51"/>
        <v>0</v>
      </c>
      <c r="AS104" s="827">
        <f t="shared" si="54"/>
        <v>16798.989999999991</v>
      </c>
      <c r="AT104" s="827">
        <f t="shared" si="55"/>
        <v>0</v>
      </c>
      <c r="AU104" s="827">
        <f t="shared" si="56"/>
        <v>0</v>
      </c>
      <c r="AV104" s="827">
        <f t="shared" si="57"/>
        <v>0</v>
      </c>
      <c r="AW104" s="827">
        <f t="shared" si="58"/>
        <v>0</v>
      </c>
      <c r="AX104" s="827">
        <f t="shared" si="59"/>
        <v>0</v>
      </c>
      <c r="AY104" s="827">
        <f t="shared" si="60"/>
        <v>0</v>
      </c>
      <c r="AZ104" s="827">
        <f t="shared" si="61"/>
        <v>0</v>
      </c>
      <c r="BA104" s="827">
        <f t="shared" si="62"/>
        <v>0</v>
      </c>
      <c r="BB104" s="827">
        <f t="shared" si="63"/>
        <v>0</v>
      </c>
      <c r="BC104" s="827">
        <f t="shared" si="64"/>
        <v>0</v>
      </c>
      <c r="BD104" s="827">
        <f t="shared" si="64"/>
        <v>0</v>
      </c>
    </row>
    <row r="105" spans="1:56">
      <c r="B105">
        <v>230308</v>
      </c>
      <c r="C105" s="648" t="s">
        <v>564</v>
      </c>
      <c r="D105" s="778">
        <f t="shared" si="41"/>
        <v>-600686.82999999996</v>
      </c>
      <c r="E105" s="778"/>
      <c r="F105" s="984">
        <f>SUMIFS('General Reclass'!E:E,'General Reclass'!F:F,A105,'General Reclass'!A:A,L105)</f>
        <v>0</v>
      </c>
      <c r="G105" s="778">
        <f t="shared" si="53"/>
        <v>-600686.82999999996</v>
      </c>
      <c r="H105" s="841" t="s">
        <v>157</v>
      </c>
      <c r="I105" s="841" t="s">
        <v>199</v>
      </c>
      <c r="J105" s="841" t="s">
        <v>565</v>
      </c>
      <c r="K105" s="842" t="s">
        <v>576</v>
      </c>
      <c r="L105" s="843" t="s">
        <v>61</v>
      </c>
      <c r="M105" s="843" t="str">
        <f t="shared" si="38"/>
        <v>Other current liabilities | Statutory Dues</v>
      </c>
      <c r="O105" s="773">
        <v>-697349.18</v>
      </c>
      <c r="P105" s="773"/>
      <c r="Q105" s="773">
        <v>0</v>
      </c>
      <c r="R105" s="773">
        <v>-697349.18</v>
      </c>
      <c r="S105" s="773"/>
      <c r="T105" s="773">
        <v>-209007.98</v>
      </c>
      <c r="U105" s="773"/>
      <c r="V105" s="773">
        <v>0</v>
      </c>
      <c r="W105" s="773">
        <v>-209007.98</v>
      </c>
      <c r="Y105" s="826">
        <v>-679776.21</v>
      </c>
      <c r="Z105" s="826">
        <v>152373</v>
      </c>
      <c r="AA105" s="826">
        <v>542929.84</v>
      </c>
      <c r="AB105" s="826">
        <v>-1055834.22</v>
      </c>
      <c r="AC105" s="826">
        <v>-143285.57999999999</v>
      </c>
      <c r="AD105" s="826">
        <v>796573.98</v>
      </c>
      <c r="AE105" s="826">
        <v>814259.17</v>
      </c>
      <c r="AF105" s="826">
        <v>406616.93</v>
      </c>
      <c r="AG105" s="826">
        <v>-209007.98</v>
      </c>
      <c r="AH105" s="826">
        <v>280602.05</v>
      </c>
      <c r="AI105" s="826">
        <v>-117611.02</v>
      </c>
      <c r="AJ105" s="826">
        <v>-740868.97</v>
      </c>
      <c r="AK105" s="826">
        <v>-697349.18</v>
      </c>
      <c r="AL105" s="826">
        <v>294585.61</v>
      </c>
      <c r="AM105" s="826">
        <v>-492241.62</v>
      </c>
      <c r="AN105" s="826">
        <v>-882441</v>
      </c>
      <c r="AO105" s="826">
        <v>-600686.82999999996</v>
      </c>
      <c r="AQ105" s="827">
        <f t="shared" si="52"/>
        <v>-1055834.22</v>
      </c>
      <c r="AR105" s="827">
        <f t="shared" si="51"/>
        <v>-143285.57999999999</v>
      </c>
      <c r="AS105" s="827">
        <f t="shared" si="54"/>
        <v>796573.98</v>
      </c>
      <c r="AT105" s="827">
        <f t="shared" si="55"/>
        <v>814259.17</v>
      </c>
      <c r="AU105" s="827">
        <f t="shared" si="56"/>
        <v>406616.93</v>
      </c>
      <c r="AV105" s="827">
        <f t="shared" si="57"/>
        <v>-209007.98</v>
      </c>
      <c r="AW105" s="827">
        <f t="shared" si="58"/>
        <v>280602.05</v>
      </c>
      <c r="AX105" s="827">
        <f t="shared" si="59"/>
        <v>-117611.02</v>
      </c>
      <c r="AY105" s="827">
        <f t="shared" si="60"/>
        <v>-740868.97</v>
      </c>
      <c r="AZ105" s="827">
        <f t="shared" si="61"/>
        <v>-697349.18</v>
      </c>
      <c r="BA105" s="827">
        <f t="shared" si="62"/>
        <v>294585.61</v>
      </c>
      <c r="BB105" s="827">
        <f t="shared" si="63"/>
        <v>-492241.62</v>
      </c>
      <c r="BC105" s="827">
        <f t="shared" si="64"/>
        <v>-882441</v>
      </c>
      <c r="BD105" s="827">
        <f t="shared" si="64"/>
        <v>-600686.82999999996</v>
      </c>
    </row>
    <row r="106" spans="1:56">
      <c r="B106">
        <v>240101</v>
      </c>
      <c r="C106" s="648" t="s">
        <v>706</v>
      </c>
      <c r="D106" s="778">
        <f t="shared" si="41"/>
        <v>-26245.68</v>
      </c>
      <c r="E106" s="778"/>
      <c r="F106" s="984">
        <f>SUMIFS('General Reclass'!E:E,'General Reclass'!F:F,A106,'General Reclass'!A:A,L106)</f>
        <v>0</v>
      </c>
      <c r="G106" s="778">
        <f t="shared" si="53"/>
        <v>-26245.68</v>
      </c>
      <c r="H106" s="841" t="s">
        <v>157</v>
      </c>
      <c r="I106" s="841" t="s">
        <v>189</v>
      </c>
      <c r="J106" s="841" t="s">
        <v>707</v>
      </c>
      <c r="K106" s="842" t="s">
        <v>576</v>
      </c>
      <c r="L106" s="843" t="s">
        <v>77</v>
      </c>
      <c r="M106" s="843" t="str">
        <f t="shared" si="38"/>
        <v>Employee Benefit Payable | Employee Benefit Payable - Others</v>
      </c>
      <c r="O106" s="773">
        <v>-43500.51</v>
      </c>
      <c r="P106" s="773"/>
      <c r="Q106" s="773">
        <v>0</v>
      </c>
      <c r="R106" s="773">
        <v>-43500.51</v>
      </c>
      <c r="S106" s="773"/>
      <c r="T106" s="773">
        <v>-11925.52</v>
      </c>
      <c r="U106" s="773"/>
      <c r="V106" s="773">
        <v>0</v>
      </c>
      <c r="W106" s="773">
        <v>-11925.52</v>
      </c>
      <c r="Y106" s="826">
        <v>-103475.53</v>
      </c>
      <c r="Z106" s="826">
        <v>-98000.49</v>
      </c>
      <c r="AA106" s="826">
        <v>-0.49</v>
      </c>
      <c r="AB106" s="826">
        <v>0</v>
      </c>
      <c r="AC106" s="826">
        <v>-1832.24</v>
      </c>
      <c r="AD106" s="826">
        <v>-254525</v>
      </c>
      <c r="AE106" s="826">
        <v>-83875</v>
      </c>
      <c r="AF106" s="826">
        <v>-451957.78</v>
      </c>
      <c r="AG106" s="826">
        <v>-11925.52</v>
      </c>
      <c r="AH106" s="826">
        <v>-9525.51</v>
      </c>
      <c r="AI106" s="826">
        <v>-9525.51</v>
      </c>
      <c r="AJ106" s="826">
        <v>-4500.51</v>
      </c>
      <c r="AK106" s="826">
        <v>-43500.51</v>
      </c>
      <c r="AL106" s="826">
        <v>0</v>
      </c>
      <c r="AM106" s="826">
        <v>-15666.66</v>
      </c>
      <c r="AN106" s="826">
        <v>-650.16</v>
      </c>
      <c r="AO106" s="826">
        <v>-26245.68</v>
      </c>
      <c r="AQ106" s="827">
        <f t="shared" si="52"/>
        <v>0</v>
      </c>
      <c r="AR106" s="827">
        <f t="shared" si="51"/>
        <v>-1832.24</v>
      </c>
      <c r="AS106" s="827">
        <f t="shared" si="54"/>
        <v>-254525</v>
      </c>
      <c r="AT106" s="827">
        <f t="shared" si="55"/>
        <v>-83875</v>
      </c>
      <c r="AU106" s="827">
        <f t="shared" si="56"/>
        <v>-451957.78</v>
      </c>
      <c r="AV106" s="827">
        <f t="shared" si="57"/>
        <v>-11925.52</v>
      </c>
      <c r="AW106" s="827">
        <f t="shared" si="58"/>
        <v>-9525.51</v>
      </c>
      <c r="AX106" s="827">
        <f t="shared" si="59"/>
        <v>-9525.51</v>
      </c>
      <c r="AY106" s="827">
        <f t="shared" si="60"/>
        <v>-4500.51</v>
      </c>
      <c r="AZ106" s="827">
        <f t="shared" si="61"/>
        <v>-43500.51</v>
      </c>
      <c r="BA106" s="827">
        <f t="shared" si="62"/>
        <v>0</v>
      </c>
      <c r="BB106" s="827">
        <f t="shared" si="63"/>
        <v>-15666.66</v>
      </c>
      <c r="BC106" s="827">
        <f t="shared" si="64"/>
        <v>-650.16</v>
      </c>
      <c r="BD106" s="827">
        <f t="shared" si="64"/>
        <v>-26245.68</v>
      </c>
    </row>
    <row r="107" spans="1:56">
      <c r="B107">
        <v>240102</v>
      </c>
      <c r="C107" s="648" t="s">
        <v>708</v>
      </c>
      <c r="D107" s="778">
        <f t="shared" si="41"/>
        <v>-627280</v>
      </c>
      <c r="E107" s="778"/>
      <c r="F107" s="984">
        <f>SUMIFS('General Reclass'!E:E,'General Reclass'!F:F,A107,'General Reclass'!A:A,L107)</f>
        <v>0</v>
      </c>
      <c r="G107" s="778">
        <f t="shared" si="53"/>
        <v>-627280</v>
      </c>
      <c r="H107" s="841" t="s">
        <v>157</v>
      </c>
      <c r="I107" s="841" t="s">
        <v>189</v>
      </c>
      <c r="J107" s="841" t="s">
        <v>707</v>
      </c>
      <c r="K107" s="842" t="s">
        <v>576</v>
      </c>
      <c r="L107" s="843" t="s">
        <v>77</v>
      </c>
      <c r="M107" s="843" t="str">
        <f t="shared" si="38"/>
        <v>Employee Benefit Payable | Employee Benefit Payable - Others</v>
      </c>
      <c r="O107" s="773">
        <v>0</v>
      </c>
      <c r="P107" s="773"/>
      <c r="Q107" s="773">
        <v>0</v>
      </c>
      <c r="R107" s="773">
        <v>0</v>
      </c>
      <c r="S107" s="773"/>
      <c r="T107" s="773">
        <v>0</v>
      </c>
      <c r="U107" s="773"/>
      <c r="V107" s="773">
        <v>0</v>
      </c>
      <c r="W107" s="773">
        <v>0</v>
      </c>
      <c r="Y107" s="826">
        <v>0</v>
      </c>
      <c r="Z107" s="826">
        <v>0</v>
      </c>
      <c r="AA107" s="826">
        <v>0</v>
      </c>
      <c r="AB107" s="826">
        <v>0</v>
      </c>
      <c r="AC107" s="826">
        <v>0</v>
      </c>
      <c r="AD107" s="826">
        <v>0</v>
      </c>
      <c r="AE107" s="826">
        <v>0</v>
      </c>
      <c r="AF107" s="826">
        <v>0</v>
      </c>
      <c r="AG107" s="826">
        <v>0</v>
      </c>
      <c r="AH107" s="826">
        <v>0</v>
      </c>
      <c r="AI107" s="826">
        <v>0</v>
      </c>
      <c r="AJ107" s="826">
        <v>0</v>
      </c>
      <c r="AK107" s="826">
        <v>0</v>
      </c>
      <c r="AL107" s="826">
        <v>0</v>
      </c>
      <c r="AM107" s="826">
        <v>0</v>
      </c>
      <c r="AN107" s="826">
        <v>-800000</v>
      </c>
      <c r="AO107" s="826">
        <v>-627280</v>
      </c>
      <c r="AQ107" s="827">
        <f t="shared" si="52"/>
        <v>0</v>
      </c>
      <c r="AR107" s="827">
        <f t="shared" si="51"/>
        <v>0</v>
      </c>
      <c r="AS107" s="827">
        <f t="shared" si="54"/>
        <v>0</v>
      </c>
      <c r="AT107" s="827">
        <f t="shared" si="55"/>
        <v>0</v>
      </c>
      <c r="AU107" s="827">
        <f t="shared" si="56"/>
        <v>0</v>
      </c>
      <c r="AV107" s="827">
        <f t="shared" si="57"/>
        <v>0</v>
      </c>
      <c r="AW107" s="827">
        <f t="shared" si="58"/>
        <v>0</v>
      </c>
      <c r="AX107" s="827">
        <f t="shared" si="59"/>
        <v>0</v>
      </c>
      <c r="AY107" s="827">
        <f t="shared" si="60"/>
        <v>0</v>
      </c>
      <c r="AZ107" s="827">
        <f t="shared" si="61"/>
        <v>0</v>
      </c>
      <c r="BA107" s="827">
        <f t="shared" si="62"/>
        <v>0</v>
      </c>
      <c r="BB107" s="827">
        <f t="shared" si="63"/>
        <v>0</v>
      </c>
      <c r="BC107" s="827">
        <f t="shared" si="64"/>
        <v>-800000</v>
      </c>
      <c r="BD107" s="827">
        <f t="shared" si="64"/>
        <v>-627280</v>
      </c>
    </row>
    <row r="108" spans="1:56">
      <c r="B108">
        <v>240103</v>
      </c>
      <c r="C108" s="648" t="s">
        <v>709</v>
      </c>
      <c r="D108" s="778">
        <f t="shared" si="41"/>
        <v>-1498282.76</v>
      </c>
      <c r="E108" s="778"/>
      <c r="F108" s="984">
        <f>SUMIFS('General Reclass'!E:E,'General Reclass'!F:F,A108,'General Reclass'!A:A,L108)</f>
        <v>0</v>
      </c>
      <c r="G108" s="778">
        <f t="shared" si="53"/>
        <v>-1498282.76</v>
      </c>
      <c r="H108" s="841" t="s">
        <v>157</v>
      </c>
      <c r="I108" s="841" t="s">
        <v>189</v>
      </c>
      <c r="J108" s="841" t="s">
        <v>710</v>
      </c>
      <c r="K108" s="842" t="s">
        <v>576</v>
      </c>
      <c r="L108" s="843" t="s">
        <v>77</v>
      </c>
      <c r="M108" s="843" t="str">
        <f t="shared" si="38"/>
        <v>Employee Benefit Payable | Employee Benefit Payable - Leave Entitlement</v>
      </c>
      <c r="O108" s="773">
        <v>-1206185.8899999999</v>
      </c>
      <c r="P108" s="773"/>
      <c r="Q108" s="773">
        <v>0</v>
      </c>
      <c r="R108" s="773">
        <v>-1206185.8899999999</v>
      </c>
      <c r="S108" s="773"/>
      <c r="T108" s="773">
        <v>-909644.91</v>
      </c>
      <c r="U108" s="773"/>
      <c r="V108" s="773">
        <v>0</v>
      </c>
      <c r="W108" s="773">
        <v>-909644.91</v>
      </c>
      <c r="Y108" s="826">
        <v>-1586787.57</v>
      </c>
      <c r="Z108" s="826">
        <v>-1586787.57</v>
      </c>
      <c r="AA108" s="826">
        <v>-1474694.87</v>
      </c>
      <c r="AB108" s="826">
        <v>-1492951.19</v>
      </c>
      <c r="AC108" s="826">
        <v>-1322893.1200000001</v>
      </c>
      <c r="AD108" s="826">
        <v>-499809.94</v>
      </c>
      <c r="AE108" s="826">
        <v>-589695.03</v>
      </c>
      <c r="AF108" s="826">
        <v>-748974.37</v>
      </c>
      <c r="AG108" s="826">
        <v>-909644.91</v>
      </c>
      <c r="AH108" s="826">
        <v>-1045832.86</v>
      </c>
      <c r="AI108" s="826">
        <v>-1052839.1299999999</v>
      </c>
      <c r="AJ108" s="826">
        <v>-1094316.8</v>
      </c>
      <c r="AK108" s="826">
        <v>-1206185.8899999999</v>
      </c>
      <c r="AL108" s="826">
        <v>-1364151.01</v>
      </c>
      <c r="AM108" s="826">
        <v>-1130429.8799999999</v>
      </c>
      <c r="AN108" s="826">
        <v>-1225886.8999999999</v>
      </c>
      <c r="AO108" s="826">
        <v>-1498282.76</v>
      </c>
      <c r="AQ108" s="827">
        <f t="shared" si="52"/>
        <v>-1492951.19</v>
      </c>
      <c r="AR108" s="827">
        <f t="shared" si="51"/>
        <v>-1322893.1200000001</v>
      </c>
      <c r="AS108" s="827">
        <f t="shared" si="54"/>
        <v>-499809.94</v>
      </c>
      <c r="AT108" s="827">
        <f t="shared" si="55"/>
        <v>-589695.03</v>
      </c>
      <c r="AU108" s="827">
        <f t="shared" si="56"/>
        <v>-748974.37</v>
      </c>
      <c r="AV108" s="827">
        <f t="shared" si="57"/>
        <v>-909644.91</v>
      </c>
      <c r="AW108" s="827">
        <f t="shared" si="58"/>
        <v>-1045832.86</v>
      </c>
      <c r="AX108" s="827">
        <f t="shared" si="59"/>
        <v>-1052839.1299999999</v>
      </c>
      <c r="AY108" s="827">
        <f t="shared" si="60"/>
        <v>-1094316.8</v>
      </c>
      <c r="AZ108" s="827">
        <f t="shared" si="61"/>
        <v>-1206185.8899999999</v>
      </c>
      <c r="BA108" s="827">
        <f t="shared" si="62"/>
        <v>-1364151.01</v>
      </c>
      <c r="BB108" s="827">
        <f t="shared" si="63"/>
        <v>-1130429.8799999999</v>
      </c>
      <c r="BC108" s="827">
        <f t="shared" si="64"/>
        <v>-1225886.8999999999</v>
      </c>
      <c r="BD108" s="827">
        <f t="shared" si="64"/>
        <v>-1498282.76</v>
      </c>
    </row>
    <row r="109" spans="1:56">
      <c r="B109">
        <v>240104</v>
      </c>
      <c r="C109" t="s">
        <v>407</v>
      </c>
      <c r="D109" s="778">
        <f t="shared" si="41"/>
        <v>-20899.990000000002</v>
      </c>
      <c r="F109" s="984">
        <f>SUMIFS('General Reclass'!E:E,'General Reclass'!F:F,A109,'General Reclass'!A:A,L109)</f>
        <v>0</v>
      </c>
      <c r="G109" s="778">
        <f t="shared" si="53"/>
        <v>-20899.990000000002</v>
      </c>
      <c r="H109" s="841" t="s">
        <v>157</v>
      </c>
      <c r="I109" s="844" t="s">
        <v>169</v>
      </c>
      <c r="J109" s="841" t="s">
        <v>548</v>
      </c>
      <c r="K109" s="842" t="s">
        <v>576</v>
      </c>
      <c r="L109" s="843" t="s">
        <v>65</v>
      </c>
      <c r="M109" s="843" t="str">
        <f t="shared" si="38"/>
        <v>- Other financial liabilities | Others - Current</v>
      </c>
      <c r="O109" s="772">
        <v>-100640.83</v>
      </c>
      <c r="Q109" s="772">
        <v>0</v>
      </c>
      <c r="R109" s="772">
        <v>-100640.83</v>
      </c>
      <c r="T109" s="772">
        <v>-172404.85</v>
      </c>
      <c r="V109" s="773">
        <v>0</v>
      </c>
      <c r="W109" s="772">
        <v>-172404.85</v>
      </c>
      <c r="Y109" s="826">
        <v>0</v>
      </c>
      <c r="Z109" s="826">
        <v>0</v>
      </c>
      <c r="AA109" s="826">
        <v>-238865.96</v>
      </c>
      <c r="AB109" s="825">
        <v>-66077.990000000005</v>
      </c>
      <c r="AC109" s="826">
        <v>-60145.64</v>
      </c>
      <c r="AD109" s="826">
        <v>-93087.06</v>
      </c>
      <c r="AE109" s="826">
        <v>-196391.06</v>
      </c>
      <c r="AF109" s="826">
        <v>-124138.56</v>
      </c>
      <c r="AG109" s="826">
        <v>-172404.85</v>
      </c>
      <c r="AH109" s="826">
        <v>-143018.99</v>
      </c>
      <c r="AI109" s="826">
        <v>-100640.84</v>
      </c>
      <c r="AJ109" s="826">
        <v>-67093.88</v>
      </c>
      <c r="AK109" s="826">
        <v>-100640.83</v>
      </c>
      <c r="AL109" s="826">
        <v>-123546.93</v>
      </c>
      <c r="AM109" s="826">
        <v>-41799.99</v>
      </c>
      <c r="AN109" s="826">
        <v>-20899.990000000002</v>
      </c>
      <c r="AO109" s="826">
        <v>-20899.990000000002</v>
      </c>
      <c r="AQ109" s="827">
        <f t="shared" si="52"/>
        <v>-66077.990000000005</v>
      </c>
      <c r="AR109" s="827">
        <f t="shared" si="51"/>
        <v>-60145.64</v>
      </c>
      <c r="AS109" s="827">
        <f t="shared" si="54"/>
        <v>-93087.06</v>
      </c>
      <c r="AT109" s="827">
        <f t="shared" si="55"/>
        <v>-196391.06</v>
      </c>
      <c r="AU109" s="827">
        <f t="shared" si="56"/>
        <v>-124138.56</v>
      </c>
      <c r="AV109" s="827">
        <f t="shared" si="57"/>
        <v>-172404.85</v>
      </c>
      <c r="AW109" s="827">
        <f t="shared" si="58"/>
        <v>-143018.99</v>
      </c>
      <c r="AX109" s="827">
        <f t="shared" si="59"/>
        <v>-100640.84</v>
      </c>
      <c r="AY109" s="827">
        <f t="shared" si="60"/>
        <v>-67093.88</v>
      </c>
      <c r="AZ109" s="827">
        <f t="shared" si="61"/>
        <v>-100640.83</v>
      </c>
      <c r="BA109" s="827">
        <f t="shared" si="62"/>
        <v>-123546.93</v>
      </c>
      <c r="BB109" s="827">
        <f t="shared" si="63"/>
        <v>-41799.99</v>
      </c>
      <c r="BC109" s="827">
        <f t="shared" si="64"/>
        <v>-20899.990000000002</v>
      </c>
      <c r="BD109" s="827">
        <f t="shared" si="64"/>
        <v>-20899.990000000002</v>
      </c>
    </row>
    <row r="110" spans="1:56">
      <c r="B110">
        <v>240105</v>
      </c>
      <c r="C110" s="648" t="s">
        <v>711</v>
      </c>
      <c r="D110" s="778">
        <f t="shared" si="41"/>
        <v>-50000</v>
      </c>
      <c r="E110" s="778"/>
      <c r="F110" s="984">
        <f>SUMIFS('General Reclass'!E:E,'General Reclass'!F:F,A110,'General Reclass'!A:A,L110)</f>
        <v>0</v>
      </c>
      <c r="G110" s="778">
        <f t="shared" si="53"/>
        <v>-50000</v>
      </c>
      <c r="H110" s="841" t="s">
        <v>157</v>
      </c>
      <c r="I110" s="841" t="s">
        <v>169</v>
      </c>
      <c r="J110" s="841" t="s">
        <v>712</v>
      </c>
      <c r="K110" s="842" t="s">
        <v>576</v>
      </c>
      <c r="L110" s="843" t="s">
        <v>77</v>
      </c>
      <c r="M110" s="843" t="str">
        <f t="shared" si="38"/>
        <v>- Other financial liabilities | Liabilities against expense</v>
      </c>
      <c r="O110" s="773">
        <v>-50000</v>
      </c>
      <c r="P110" s="773"/>
      <c r="Q110" s="773">
        <v>0</v>
      </c>
      <c r="R110" s="773">
        <v>-50000</v>
      </c>
      <c r="S110" s="773"/>
      <c r="T110" s="773">
        <v>-64999.99</v>
      </c>
      <c r="U110" s="773"/>
      <c r="V110" s="773">
        <v>0</v>
      </c>
      <c r="W110" s="773">
        <v>-64999.99</v>
      </c>
      <c r="Y110" s="826">
        <v>-65000.01</v>
      </c>
      <c r="Z110" s="826">
        <v>-65000.01</v>
      </c>
      <c r="AA110" s="826">
        <v>-65000</v>
      </c>
      <c r="AB110" s="826">
        <v>-64999.99</v>
      </c>
      <c r="AC110" s="826">
        <v>-65000</v>
      </c>
      <c r="AD110" s="826">
        <v>-64999.98</v>
      </c>
      <c r="AE110" s="826">
        <v>-64999.99</v>
      </c>
      <c r="AF110" s="826">
        <v>-64999.99</v>
      </c>
      <c r="AG110" s="826">
        <v>-64999.99</v>
      </c>
      <c r="AH110" s="826">
        <v>-64999.97</v>
      </c>
      <c r="AI110" s="826">
        <v>-65000</v>
      </c>
      <c r="AJ110" s="826">
        <v>-49999.99</v>
      </c>
      <c r="AK110" s="826">
        <v>-50000</v>
      </c>
      <c r="AL110" s="826">
        <v>-50000.01</v>
      </c>
      <c r="AM110" s="826">
        <v>-49999.99</v>
      </c>
      <c r="AN110" s="826">
        <v>-50000</v>
      </c>
      <c r="AO110" s="826">
        <v>-50000</v>
      </c>
      <c r="AQ110" s="827">
        <f t="shared" si="52"/>
        <v>-64999.99</v>
      </c>
      <c r="AR110" s="827">
        <f t="shared" si="51"/>
        <v>-65000</v>
      </c>
      <c r="AS110" s="827">
        <f t="shared" si="54"/>
        <v>-64999.98</v>
      </c>
      <c r="AT110" s="827">
        <f t="shared" si="55"/>
        <v>-64999.99</v>
      </c>
      <c r="AU110" s="827">
        <f t="shared" si="56"/>
        <v>-64999.99</v>
      </c>
      <c r="AV110" s="827">
        <f t="shared" si="57"/>
        <v>-64999.99</v>
      </c>
      <c r="AW110" s="827">
        <f t="shared" si="58"/>
        <v>-64999.97</v>
      </c>
      <c r="AX110" s="827">
        <f t="shared" si="59"/>
        <v>-65000</v>
      </c>
      <c r="AY110" s="827">
        <f t="shared" si="60"/>
        <v>-49999.99</v>
      </c>
      <c r="AZ110" s="827">
        <f t="shared" si="61"/>
        <v>-50000</v>
      </c>
      <c r="BA110" s="827">
        <f t="shared" si="62"/>
        <v>-50000.01</v>
      </c>
      <c r="BB110" s="827">
        <f t="shared" si="63"/>
        <v>-49999.99</v>
      </c>
      <c r="BC110" s="827">
        <f t="shared" si="64"/>
        <v>-50000</v>
      </c>
      <c r="BD110" s="827">
        <f t="shared" si="64"/>
        <v>-50000</v>
      </c>
    </row>
    <row r="111" spans="1:56">
      <c r="B111">
        <v>240106</v>
      </c>
      <c r="C111" s="648" t="s">
        <v>713</v>
      </c>
      <c r="D111" s="778">
        <f t="shared" si="41"/>
        <v>-171074.79</v>
      </c>
      <c r="E111" s="778"/>
      <c r="F111" s="984">
        <f>SUMIFS('General Reclass'!E:E,'General Reclass'!F:F,A111,'General Reclass'!A:A,L111)</f>
        <v>0</v>
      </c>
      <c r="G111" s="778">
        <f t="shared" si="53"/>
        <v>-171074.79</v>
      </c>
      <c r="H111" s="841" t="s">
        <v>157</v>
      </c>
      <c r="I111" s="841" t="s">
        <v>169</v>
      </c>
      <c r="J111" s="841" t="s">
        <v>712</v>
      </c>
      <c r="K111" s="842" t="s">
        <v>576</v>
      </c>
      <c r="L111" s="843" t="s">
        <v>77</v>
      </c>
      <c r="M111" s="843" t="str">
        <f t="shared" si="38"/>
        <v>- Other financial liabilities | Liabilities against expense</v>
      </c>
      <c r="O111" s="773">
        <v>-82586.350000000006</v>
      </c>
      <c r="P111" s="773"/>
      <c r="Q111" s="773">
        <v>0</v>
      </c>
      <c r="R111" s="773">
        <v>-82586.350000000006</v>
      </c>
      <c r="S111" s="773"/>
      <c r="T111" s="773">
        <v>-130310.06</v>
      </c>
      <c r="U111" s="773"/>
      <c r="V111" s="773">
        <v>0</v>
      </c>
      <c r="W111" s="773">
        <v>-130310.06</v>
      </c>
      <c r="Y111" s="826">
        <v>-127500</v>
      </c>
      <c r="Z111" s="826">
        <v>-157500</v>
      </c>
      <c r="AA111" s="826">
        <v>-72000</v>
      </c>
      <c r="AB111" s="826">
        <v>-161000</v>
      </c>
      <c r="AC111" s="826">
        <v>-121000</v>
      </c>
      <c r="AD111" s="826">
        <v>-131000.02</v>
      </c>
      <c r="AE111" s="826">
        <v>-113022.86</v>
      </c>
      <c r="AF111" s="826">
        <v>-125000.04</v>
      </c>
      <c r="AG111" s="826">
        <v>-130310.06</v>
      </c>
      <c r="AH111" s="826">
        <v>-65310.080000000002</v>
      </c>
      <c r="AI111" s="826">
        <v>-105310.1</v>
      </c>
      <c r="AJ111" s="826">
        <v>-211976.78</v>
      </c>
      <c r="AK111" s="826">
        <v>-82586.350000000006</v>
      </c>
      <c r="AL111" s="826">
        <v>-62586.37</v>
      </c>
      <c r="AM111" s="826">
        <v>-87586.39</v>
      </c>
      <c r="AN111" s="826">
        <v>-243799.99</v>
      </c>
      <c r="AO111" s="826">
        <v>-171074.79</v>
      </c>
      <c r="AQ111" s="827">
        <f t="shared" si="52"/>
        <v>-161000</v>
      </c>
      <c r="AR111" s="827">
        <f t="shared" si="51"/>
        <v>-121000</v>
      </c>
      <c r="AS111" s="827">
        <f t="shared" si="54"/>
        <v>-131000.02</v>
      </c>
      <c r="AT111" s="827">
        <f t="shared" si="55"/>
        <v>-113022.86</v>
      </c>
      <c r="AU111" s="827">
        <f t="shared" si="56"/>
        <v>-125000.04</v>
      </c>
      <c r="AV111" s="827">
        <f t="shared" si="57"/>
        <v>-130310.06</v>
      </c>
      <c r="AW111" s="827">
        <f t="shared" si="58"/>
        <v>-65310.080000000002</v>
      </c>
      <c r="AX111" s="827">
        <f t="shared" si="59"/>
        <v>-105310.1</v>
      </c>
      <c r="AY111" s="827">
        <f t="shared" si="60"/>
        <v>-211976.78</v>
      </c>
      <c r="AZ111" s="827">
        <f t="shared" si="61"/>
        <v>-82586.350000000006</v>
      </c>
      <c r="BA111" s="827">
        <f t="shared" si="62"/>
        <v>-62586.37</v>
      </c>
      <c r="BB111" s="827">
        <f t="shared" si="63"/>
        <v>-87586.39</v>
      </c>
      <c r="BC111" s="827">
        <f t="shared" si="64"/>
        <v>-243799.99</v>
      </c>
      <c r="BD111" s="827">
        <f t="shared" si="64"/>
        <v>-171074.79</v>
      </c>
    </row>
    <row r="112" spans="1:56">
      <c r="B112">
        <v>240107</v>
      </c>
      <c r="C112" s="648" t="s">
        <v>714</v>
      </c>
      <c r="D112" s="778">
        <f t="shared" si="41"/>
        <v>-87087.28</v>
      </c>
      <c r="E112" s="778"/>
      <c r="F112" s="984">
        <f>SUMIFS('General Reclass'!E:E,'General Reclass'!F:F,A112,'General Reclass'!A:A,L112)</f>
        <v>0</v>
      </c>
      <c r="G112" s="778">
        <f t="shared" si="53"/>
        <v>-87087.28</v>
      </c>
      <c r="H112" s="841" t="s">
        <v>157</v>
      </c>
      <c r="I112" s="841" t="s">
        <v>169</v>
      </c>
      <c r="J112" s="841" t="s">
        <v>712</v>
      </c>
      <c r="K112" s="842" t="s">
        <v>576</v>
      </c>
      <c r="L112" s="843" t="s">
        <v>77</v>
      </c>
      <c r="M112" s="843" t="str">
        <f t="shared" si="38"/>
        <v>- Other financial liabilities | Liabilities against expense</v>
      </c>
      <c r="O112" s="773">
        <v>-113043.87</v>
      </c>
      <c r="P112" s="773"/>
      <c r="Q112" s="773">
        <v>0</v>
      </c>
      <c r="R112" s="773">
        <v>-113043.87</v>
      </c>
      <c r="S112" s="773"/>
      <c r="T112" s="773">
        <v>-249513.97</v>
      </c>
      <c r="U112" s="773"/>
      <c r="V112" s="773">
        <v>0</v>
      </c>
      <c r="W112" s="773">
        <v>-249513.97</v>
      </c>
      <c r="Y112" s="826">
        <v>-278072.53000000003</v>
      </c>
      <c r="Z112" s="826">
        <v>-253057.59</v>
      </c>
      <c r="AA112" s="826">
        <v>-243094.91</v>
      </c>
      <c r="AB112" s="826">
        <v>-84847.05</v>
      </c>
      <c r="AC112" s="826">
        <v>-107201.65</v>
      </c>
      <c r="AD112" s="826">
        <v>-166710.01</v>
      </c>
      <c r="AE112" s="826">
        <v>-120231.15</v>
      </c>
      <c r="AF112" s="826">
        <v>-285284.93</v>
      </c>
      <c r="AG112" s="826">
        <v>-249513.97</v>
      </c>
      <c r="AH112" s="826">
        <v>-248548.9</v>
      </c>
      <c r="AI112" s="826">
        <v>-215680.62</v>
      </c>
      <c r="AJ112" s="826">
        <v>-161673.32</v>
      </c>
      <c r="AK112" s="826">
        <v>-113043.87</v>
      </c>
      <c r="AL112" s="826">
        <v>-143867.81</v>
      </c>
      <c r="AM112" s="826">
        <v>-208268.57</v>
      </c>
      <c r="AN112" s="826">
        <v>-191577.32</v>
      </c>
      <c r="AO112" s="826">
        <v>-87087.28</v>
      </c>
      <c r="AQ112" s="827">
        <f t="shared" si="52"/>
        <v>-84847.05</v>
      </c>
      <c r="AR112" s="827">
        <f t="shared" si="51"/>
        <v>-107201.65</v>
      </c>
      <c r="AS112" s="827">
        <f t="shared" si="54"/>
        <v>-166710.01</v>
      </c>
      <c r="AT112" s="827">
        <f t="shared" si="55"/>
        <v>-120231.15</v>
      </c>
      <c r="AU112" s="827">
        <f t="shared" si="56"/>
        <v>-285284.93</v>
      </c>
      <c r="AV112" s="827">
        <f t="shared" si="57"/>
        <v>-249513.97</v>
      </c>
      <c r="AW112" s="827">
        <f t="shared" si="58"/>
        <v>-248548.9</v>
      </c>
      <c r="AX112" s="827">
        <f t="shared" si="59"/>
        <v>-215680.62</v>
      </c>
      <c r="AY112" s="827">
        <f t="shared" si="60"/>
        <v>-161673.32</v>
      </c>
      <c r="AZ112" s="827">
        <f t="shared" si="61"/>
        <v>-113043.87</v>
      </c>
      <c r="BA112" s="827">
        <f t="shared" si="62"/>
        <v>-143867.81</v>
      </c>
      <c r="BB112" s="827">
        <f t="shared" si="63"/>
        <v>-208268.57</v>
      </c>
      <c r="BC112" s="827">
        <f t="shared" si="64"/>
        <v>-191577.32</v>
      </c>
      <c r="BD112" s="827">
        <f t="shared" si="64"/>
        <v>-87087.28</v>
      </c>
    </row>
    <row r="113" spans="1:56" s="971" customFormat="1">
      <c r="B113" s="971">
        <v>240108</v>
      </c>
      <c r="C113" s="972" t="s">
        <v>715</v>
      </c>
      <c r="D113" s="778">
        <f t="shared" si="41"/>
        <v>0</v>
      </c>
      <c r="E113" s="973"/>
      <c r="F113" s="984">
        <f>SUMIFS('General Reclass'!E:E,'General Reclass'!F:F,A113,'General Reclass'!A:A,L113)</f>
        <v>0</v>
      </c>
      <c r="G113" s="973">
        <f t="shared" si="53"/>
        <v>0</v>
      </c>
      <c r="H113" s="841" t="s">
        <v>157</v>
      </c>
      <c r="I113" s="844" t="s">
        <v>169</v>
      </c>
      <c r="J113" s="841" t="s">
        <v>548</v>
      </c>
      <c r="K113" s="842" t="s">
        <v>576</v>
      </c>
      <c r="L113" s="843" t="s">
        <v>65</v>
      </c>
      <c r="M113" s="843" t="str">
        <f t="shared" si="38"/>
        <v>- Other financial liabilities | Others - Current</v>
      </c>
      <c r="O113" s="974">
        <v>0</v>
      </c>
      <c r="P113" s="974"/>
      <c r="Q113" s="974">
        <v>0</v>
      </c>
      <c r="R113" s="974">
        <v>0</v>
      </c>
      <c r="S113" s="974"/>
      <c r="T113" s="974">
        <v>0</v>
      </c>
      <c r="U113" s="974"/>
      <c r="V113" s="974">
        <v>0</v>
      </c>
      <c r="W113" s="974">
        <v>0</v>
      </c>
      <c r="Y113" s="975">
        <v>0</v>
      </c>
      <c r="Z113" s="975">
        <v>0</v>
      </c>
      <c r="AA113" s="975">
        <v>0</v>
      </c>
      <c r="AB113" s="975">
        <v>0</v>
      </c>
      <c r="AC113" s="975">
        <v>0</v>
      </c>
      <c r="AD113" s="975">
        <v>0</v>
      </c>
      <c r="AE113" s="975">
        <v>0</v>
      </c>
      <c r="AF113" s="975">
        <v>0</v>
      </c>
      <c r="AG113" s="975">
        <v>0</v>
      </c>
      <c r="AH113" s="975">
        <v>0</v>
      </c>
      <c r="AI113" s="975">
        <v>-95086.21</v>
      </c>
      <c r="AJ113" s="826">
        <v>0</v>
      </c>
      <c r="AK113" s="826">
        <v>0</v>
      </c>
      <c r="AL113" s="826">
        <v>0</v>
      </c>
      <c r="AM113" s="826">
        <v>0</v>
      </c>
      <c r="AN113" s="826">
        <v>0</v>
      </c>
      <c r="AO113" s="826">
        <v>0</v>
      </c>
      <c r="AP113"/>
      <c r="AQ113" s="976">
        <f t="shared" si="52"/>
        <v>0</v>
      </c>
      <c r="AR113" s="976">
        <f t="shared" si="51"/>
        <v>0</v>
      </c>
      <c r="AS113" s="976">
        <f t="shared" si="54"/>
        <v>0</v>
      </c>
      <c r="AT113" s="976">
        <f t="shared" si="55"/>
        <v>0</v>
      </c>
      <c r="AU113" s="976">
        <f t="shared" si="56"/>
        <v>0</v>
      </c>
      <c r="AV113" s="976">
        <f t="shared" si="57"/>
        <v>0</v>
      </c>
      <c r="AW113" s="976">
        <f t="shared" si="58"/>
        <v>0</v>
      </c>
      <c r="AX113" s="976">
        <f t="shared" si="59"/>
        <v>-95086.21</v>
      </c>
      <c r="AY113" s="976">
        <f t="shared" si="60"/>
        <v>0</v>
      </c>
      <c r="AZ113" s="976">
        <f t="shared" si="61"/>
        <v>0</v>
      </c>
      <c r="BA113" s="976">
        <f t="shared" si="62"/>
        <v>0</v>
      </c>
      <c r="BB113" s="976">
        <f t="shared" si="63"/>
        <v>0</v>
      </c>
      <c r="BC113" s="976">
        <f t="shared" si="64"/>
        <v>0</v>
      </c>
      <c r="BD113" s="976">
        <f t="shared" si="64"/>
        <v>0</v>
      </c>
    </row>
    <row r="114" spans="1:56" s="971" customFormat="1">
      <c r="B114" s="971">
        <v>240109</v>
      </c>
      <c r="C114" s="972" t="s">
        <v>716</v>
      </c>
      <c r="D114" s="778">
        <f t="shared" si="41"/>
        <v>0</v>
      </c>
      <c r="E114" s="973"/>
      <c r="F114" s="984">
        <f>SUMIFS('General Reclass'!E:E,'General Reclass'!F:F,A114,'General Reclass'!A:A,L114)</f>
        <v>0</v>
      </c>
      <c r="G114" s="973">
        <f t="shared" si="53"/>
        <v>0</v>
      </c>
      <c r="H114" s="841" t="s">
        <v>157</v>
      </c>
      <c r="I114" s="844" t="s">
        <v>169</v>
      </c>
      <c r="J114" s="841" t="s">
        <v>548</v>
      </c>
      <c r="K114" s="842" t="s">
        <v>576</v>
      </c>
      <c r="L114" s="843" t="s">
        <v>65</v>
      </c>
      <c r="M114" s="843" t="str">
        <f t="shared" si="38"/>
        <v>- Other financial liabilities | Others - Current</v>
      </c>
      <c r="O114" s="974">
        <v>0</v>
      </c>
      <c r="P114" s="974"/>
      <c r="Q114" s="974">
        <v>0</v>
      </c>
      <c r="R114" s="974">
        <v>0</v>
      </c>
      <c r="S114" s="974"/>
      <c r="T114" s="974">
        <v>0</v>
      </c>
      <c r="U114" s="974"/>
      <c r="V114" s="974">
        <v>0</v>
      </c>
      <c r="W114" s="974">
        <v>0</v>
      </c>
      <c r="Y114" s="975">
        <v>0</v>
      </c>
      <c r="Z114" s="975">
        <v>0</v>
      </c>
      <c r="AA114" s="975">
        <v>0</v>
      </c>
      <c r="AB114" s="975">
        <v>0</v>
      </c>
      <c r="AC114" s="975">
        <v>0</v>
      </c>
      <c r="AD114" s="975">
        <v>0</v>
      </c>
      <c r="AE114" s="975">
        <v>0</v>
      </c>
      <c r="AF114" s="975">
        <v>0</v>
      </c>
      <c r="AG114" s="975">
        <v>0</v>
      </c>
      <c r="AH114" s="975">
        <v>0</v>
      </c>
      <c r="AI114" s="975">
        <v>-1027.55</v>
      </c>
      <c r="AJ114" s="826">
        <v>0</v>
      </c>
      <c r="AK114" s="826">
        <v>0</v>
      </c>
      <c r="AL114" s="826">
        <v>0</v>
      </c>
      <c r="AM114" s="826">
        <v>0</v>
      </c>
      <c r="AN114" s="826">
        <v>0</v>
      </c>
      <c r="AO114" s="826">
        <v>0</v>
      </c>
      <c r="AP114"/>
      <c r="AQ114" s="976">
        <f t="shared" si="52"/>
        <v>0</v>
      </c>
      <c r="AR114" s="976">
        <f t="shared" si="51"/>
        <v>0</v>
      </c>
      <c r="AS114" s="976">
        <f t="shared" si="54"/>
        <v>0</v>
      </c>
      <c r="AT114" s="976">
        <f t="shared" si="55"/>
        <v>0</v>
      </c>
      <c r="AU114" s="976">
        <f t="shared" si="56"/>
        <v>0</v>
      </c>
      <c r="AV114" s="976">
        <f t="shared" si="57"/>
        <v>0</v>
      </c>
      <c r="AW114" s="976">
        <f t="shared" si="58"/>
        <v>0</v>
      </c>
      <c r="AX114" s="976">
        <f t="shared" si="59"/>
        <v>-1027.55</v>
      </c>
      <c r="AY114" s="976">
        <f t="shared" si="60"/>
        <v>0</v>
      </c>
      <c r="AZ114" s="976">
        <f t="shared" si="61"/>
        <v>0</v>
      </c>
      <c r="BA114" s="976">
        <f t="shared" si="62"/>
        <v>0</v>
      </c>
      <c r="BB114" s="976">
        <f t="shared" si="63"/>
        <v>0</v>
      </c>
      <c r="BC114" s="976">
        <f t="shared" si="64"/>
        <v>0</v>
      </c>
      <c r="BD114" s="976">
        <f t="shared" si="64"/>
        <v>0</v>
      </c>
    </row>
    <row r="115" spans="1:56">
      <c r="B115">
        <v>240110</v>
      </c>
      <c r="C115" s="648" t="s">
        <v>717</v>
      </c>
      <c r="D115" s="778">
        <f t="shared" si="41"/>
        <v>0</v>
      </c>
      <c r="E115" s="778"/>
      <c r="F115" s="984">
        <f>SUMIFS('General Reclass'!E:E,'General Reclass'!F:F,A115,'General Reclass'!A:A,L115)</f>
        <v>0</v>
      </c>
      <c r="G115" s="778">
        <f t="shared" si="53"/>
        <v>0</v>
      </c>
      <c r="H115" s="841" t="s">
        <v>95</v>
      </c>
      <c r="I115" s="841" t="s">
        <v>634</v>
      </c>
      <c r="J115" s="841" t="s">
        <v>626</v>
      </c>
      <c r="K115" s="842" t="s">
        <v>576</v>
      </c>
      <c r="L115" s="843" t="s">
        <v>77</v>
      </c>
      <c r="M115" s="843" t="str">
        <f t="shared" si="38"/>
        <v>Other Current Assets | Advances to employees</v>
      </c>
      <c r="O115" s="773">
        <v>0</v>
      </c>
      <c r="P115" s="773"/>
      <c r="Q115" s="773">
        <v>0</v>
      </c>
      <c r="R115" s="773">
        <v>0</v>
      </c>
      <c r="S115" s="773"/>
      <c r="T115" s="773">
        <v>0</v>
      </c>
      <c r="U115" s="773"/>
      <c r="V115" s="773">
        <v>0</v>
      </c>
      <c r="W115" s="773">
        <v>0</v>
      </c>
      <c r="Y115" s="826">
        <v>0</v>
      </c>
      <c r="Z115" s="826">
        <v>0</v>
      </c>
      <c r="AA115" s="826">
        <v>0</v>
      </c>
      <c r="AB115" s="826">
        <v>0</v>
      </c>
      <c r="AC115" s="826">
        <v>0</v>
      </c>
      <c r="AD115" s="826">
        <v>0</v>
      </c>
      <c r="AE115" s="826">
        <v>0</v>
      </c>
      <c r="AF115" s="826">
        <v>0</v>
      </c>
      <c r="AG115" s="826">
        <v>0</v>
      </c>
      <c r="AH115" s="826">
        <v>0</v>
      </c>
      <c r="AI115" s="826">
        <v>0</v>
      </c>
      <c r="AJ115" s="826">
        <v>0</v>
      </c>
      <c r="AK115" s="826">
        <v>0</v>
      </c>
      <c r="AL115" s="826">
        <v>0</v>
      </c>
      <c r="AM115" s="826">
        <v>0</v>
      </c>
      <c r="AN115" s="826">
        <v>0</v>
      </c>
      <c r="AO115" s="826">
        <v>0</v>
      </c>
      <c r="AQ115" s="827">
        <f t="shared" si="52"/>
        <v>0</v>
      </c>
      <c r="AR115" s="827">
        <f t="shared" si="51"/>
        <v>0</v>
      </c>
      <c r="AS115" s="827">
        <f t="shared" si="54"/>
        <v>0</v>
      </c>
      <c r="AT115" s="827">
        <f t="shared" si="55"/>
        <v>0</v>
      </c>
      <c r="AU115" s="827">
        <f t="shared" si="56"/>
        <v>0</v>
      </c>
      <c r="AV115" s="827">
        <f t="shared" si="57"/>
        <v>0</v>
      </c>
      <c r="AW115" s="827">
        <f t="shared" si="58"/>
        <v>0</v>
      </c>
      <c r="AX115" s="827">
        <f t="shared" si="59"/>
        <v>0</v>
      </c>
      <c r="AY115" s="827">
        <f t="shared" si="60"/>
        <v>0</v>
      </c>
      <c r="AZ115" s="827">
        <f t="shared" si="61"/>
        <v>0</v>
      </c>
      <c r="BA115" s="827">
        <f t="shared" si="62"/>
        <v>0</v>
      </c>
      <c r="BB115" s="827">
        <f t="shared" si="63"/>
        <v>0</v>
      </c>
      <c r="BC115" s="827">
        <f t="shared" si="64"/>
        <v>0</v>
      </c>
      <c r="BD115" s="827">
        <f t="shared" si="64"/>
        <v>0</v>
      </c>
    </row>
    <row r="116" spans="1:56">
      <c r="B116">
        <v>240111</v>
      </c>
      <c r="C116" s="648" t="s">
        <v>718</v>
      </c>
      <c r="D116" s="778">
        <f t="shared" si="41"/>
        <v>0</v>
      </c>
      <c r="E116" s="778"/>
      <c r="F116" s="984">
        <f>SUMIFS('General Reclass'!E:E,'General Reclass'!F:F,A116,'General Reclass'!A:A,L116)</f>
        <v>0</v>
      </c>
      <c r="G116" s="778">
        <f t="shared" si="53"/>
        <v>0</v>
      </c>
      <c r="H116" s="841" t="s">
        <v>157</v>
      </c>
      <c r="I116" s="841">
        <v>0</v>
      </c>
      <c r="J116" s="841">
        <v>0</v>
      </c>
      <c r="K116" s="842" t="s">
        <v>576</v>
      </c>
      <c r="L116" s="843" t="s">
        <v>77</v>
      </c>
      <c r="M116" s="843" t="str">
        <f t="shared" si="38"/>
        <v>0 | 0</v>
      </c>
      <c r="O116" s="773">
        <v>0</v>
      </c>
      <c r="P116" s="773"/>
      <c r="Q116" s="773">
        <v>0</v>
      </c>
      <c r="R116" s="773">
        <v>0</v>
      </c>
      <c r="S116" s="773"/>
      <c r="T116" s="773">
        <v>0</v>
      </c>
      <c r="U116" s="773"/>
      <c r="V116" s="773">
        <v>0</v>
      </c>
      <c r="W116" s="773">
        <v>0</v>
      </c>
      <c r="Y116" s="826">
        <v>0</v>
      </c>
      <c r="Z116" s="826">
        <v>0</v>
      </c>
      <c r="AA116" s="826">
        <v>0</v>
      </c>
      <c r="AB116" s="826">
        <v>0</v>
      </c>
      <c r="AC116" s="826">
        <v>0</v>
      </c>
      <c r="AD116" s="826">
        <v>0</v>
      </c>
      <c r="AE116" s="826">
        <v>0</v>
      </c>
      <c r="AF116" s="826">
        <v>0</v>
      </c>
      <c r="AG116" s="826">
        <v>0</v>
      </c>
      <c r="AH116" s="826">
        <v>0</v>
      </c>
      <c r="AI116" s="826">
        <v>0</v>
      </c>
      <c r="AJ116" s="826">
        <v>0</v>
      </c>
      <c r="AK116" s="826">
        <v>0</v>
      </c>
      <c r="AL116" s="826">
        <v>0</v>
      </c>
      <c r="AM116" s="826">
        <v>0</v>
      </c>
      <c r="AN116" s="826">
        <v>0</v>
      </c>
      <c r="AO116" s="826">
        <v>0</v>
      </c>
      <c r="AQ116" s="827">
        <f t="shared" si="52"/>
        <v>0</v>
      </c>
      <c r="AR116" s="827">
        <f t="shared" ref="AR116:AR146" si="65">+AC116</f>
        <v>0</v>
      </c>
      <c r="AS116" s="827">
        <f t="shared" si="54"/>
        <v>0</v>
      </c>
      <c r="AT116" s="827">
        <f t="shared" si="55"/>
        <v>0</v>
      </c>
      <c r="AU116" s="827">
        <f t="shared" si="56"/>
        <v>0</v>
      </c>
      <c r="AV116" s="827">
        <f t="shared" si="57"/>
        <v>0</v>
      </c>
      <c r="AW116" s="827">
        <f t="shared" si="58"/>
        <v>0</v>
      </c>
      <c r="AX116" s="827">
        <f t="shared" si="59"/>
        <v>0</v>
      </c>
      <c r="AY116" s="827">
        <f t="shared" si="60"/>
        <v>0</v>
      </c>
      <c r="AZ116" s="827">
        <f t="shared" si="61"/>
        <v>0</v>
      </c>
      <c r="BA116" s="827">
        <f t="shared" si="62"/>
        <v>0</v>
      </c>
      <c r="BB116" s="827">
        <f t="shared" si="63"/>
        <v>0</v>
      </c>
      <c r="BC116" s="827">
        <f t="shared" si="64"/>
        <v>0</v>
      </c>
      <c r="BD116" s="827">
        <f t="shared" si="64"/>
        <v>0</v>
      </c>
    </row>
    <row r="117" spans="1:56">
      <c r="B117">
        <v>240117</v>
      </c>
      <c r="C117" s="648" t="s">
        <v>719</v>
      </c>
      <c r="D117" s="778">
        <f t="shared" si="41"/>
        <v>-13327</v>
      </c>
      <c r="E117" s="778"/>
      <c r="F117" s="984">
        <f>SUMIFS('General Reclass'!E:E,'General Reclass'!F:F,A117,'General Reclass'!A:A,L117)</f>
        <v>0</v>
      </c>
      <c r="G117" s="778">
        <f t="shared" si="53"/>
        <v>-13327</v>
      </c>
      <c r="H117" s="841" t="s">
        <v>157</v>
      </c>
      <c r="I117" s="841" t="s">
        <v>189</v>
      </c>
      <c r="J117" s="841" t="s">
        <v>707</v>
      </c>
      <c r="K117" s="842" t="s">
        <v>576</v>
      </c>
      <c r="L117" s="843" t="s">
        <v>77</v>
      </c>
      <c r="M117" s="843" t="str">
        <f t="shared" si="38"/>
        <v>Employee Benefit Payable | Employee Benefit Payable - Others</v>
      </c>
      <c r="O117" s="773">
        <v>-32475</v>
      </c>
      <c r="P117" s="773"/>
      <c r="Q117" s="773">
        <v>0</v>
      </c>
      <c r="R117" s="773">
        <v>-32475</v>
      </c>
      <c r="S117" s="773"/>
      <c r="T117" s="773">
        <v>-26798.5</v>
      </c>
      <c r="U117" s="773"/>
      <c r="V117" s="773">
        <v>0</v>
      </c>
      <c r="W117" s="773">
        <v>-26798.5</v>
      </c>
      <c r="Y117" s="826">
        <v>-42590.98</v>
      </c>
      <c r="Z117" s="826">
        <v>-48626.98</v>
      </c>
      <c r="AA117" s="826">
        <v>-61105.98</v>
      </c>
      <c r="AB117" s="826">
        <v>-48290.98</v>
      </c>
      <c r="AC117" s="826">
        <v>-55578.5</v>
      </c>
      <c r="AD117" s="826">
        <v>-48013.5</v>
      </c>
      <c r="AE117" s="826">
        <v>-47123.5</v>
      </c>
      <c r="AF117" s="826">
        <v>-45446.5</v>
      </c>
      <c r="AG117" s="826">
        <v>-26798.5</v>
      </c>
      <c r="AH117" s="826">
        <v>-354.5</v>
      </c>
      <c r="AI117" s="826">
        <v>-7677.5</v>
      </c>
      <c r="AJ117" s="826">
        <v>-20000</v>
      </c>
      <c r="AK117" s="826">
        <v>-32475</v>
      </c>
      <c r="AL117" s="826">
        <v>-27369</v>
      </c>
      <c r="AM117" s="826">
        <v>-27332</v>
      </c>
      <c r="AN117" s="826">
        <v>-57072</v>
      </c>
      <c r="AO117" s="826">
        <v>-13327</v>
      </c>
      <c r="AQ117" s="827">
        <f t="shared" si="52"/>
        <v>-48290.98</v>
      </c>
      <c r="AR117" s="827">
        <f t="shared" si="65"/>
        <v>-55578.5</v>
      </c>
      <c r="AS117" s="827">
        <f t="shared" si="54"/>
        <v>-48013.5</v>
      </c>
      <c r="AT117" s="827">
        <f t="shared" si="55"/>
        <v>-47123.5</v>
      </c>
      <c r="AU117" s="827">
        <f t="shared" si="56"/>
        <v>-45446.5</v>
      </c>
      <c r="AV117" s="827">
        <f t="shared" si="57"/>
        <v>-26798.5</v>
      </c>
      <c r="AW117" s="827">
        <f t="shared" si="58"/>
        <v>-354.5</v>
      </c>
      <c r="AX117" s="827">
        <f t="shared" si="59"/>
        <v>-7677.5</v>
      </c>
      <c r="AY117" s="827">
        <f t="shared" si="60"/>
        <v>-20000</v>
      </c>
      <c r="AZ117" s="827">
        <f t="shared" si="61"/>
        <v>-32475</v>
      </c>
      <c r="BA117" s="827">
        <f t="shared" si="62"/>
        <v>-27369</v>
      </c>
      <c r="BB117" s="827">
        <f t="shared" si="63"/>
        <v>-27332</v>
      </c>
      <c r="BC117" s="827">
        <f t="shared" si="64"/>
        <v>-57072</v>
      </c>
      <c r="BD117" s="827">
        <f t="shared" si="64"/>
        <v>-13327</v>
      </c>
    </row>
    <row r="118" spans="1:56">
      <c r="B118">
        <v>240118</v>
      </c>
      <c r="C118" s="648" t="s">
        <v>720</v>
      </c>
      <c r="D118" s="778">
        <f t="shared" si="41"/>
        <v>0</v>
      </c>
      <c r="E118" s="778"/>
      <c r="F118" s="984">
        <f>SUMIFS('General Reclass'!E:E,'General Reclass'!F:F,A118,'General Reclass'!A:A,L118)</f>
        <v>0</v>
      </c>
      <c r="G118" s="778">
        <f t="shared" si="53"/>
        <v>0</v>
      </c>
      <c r="H118" s="841" t="s">
        <v>157</v>
      </c>
      <c r="I118" s="841" t="s">
        <v>169</v>
      </c>
      <c r="J118" s="841" t="s">
        <v>712</v>
      </c>
      <c r="K118" s="842" t="s">
        <v>576</v>
      </c>
      <c r="L118" s="843" t="s">
        <v>77</v>
      </c>
      <c r="M118" s="843" t="str">
        <f t="shared" si="38"/>
        <v>- Other financial liabilities | Liabilities against expense</v>
      </c>
      <c r="O118" s="773">
        <v>0</v>
      </c>
      <c r="P118" s="773"/>
      <c r="Q118" s="773">
        <v>0</v>
      </c>
      <c r="R118" s="773">
        <v>0</v>
      </c>
      <c r="S118" s="773"/>
      <c r="T118" s="773">
        <v>0</v>
      </c>
      <c r="U118" s="773"/>
      <c r="V118" s="773">
        <v>0</v>
      </c>
      <c r="W118" s="773">
        <v>0</v>
      </c>
      <c r="Y118" s="826">
        <v>0</v>
      </c>
      <c r="Z118" s="826">
        <v>0</v>
      </c>
      <c r="AA118" s="826">
        <v>0</v>
      </c>
      <c r="AB118" s="826">
        <v>0</v>
      </c>
      <c r="AC118" s="826">
        <v>0</v>
      </c>
      <c r="AD118" s="826">
        <v>0</v>
      </c>
      <c r="AE118" s="826">
        <v>0</v>
      </c>
      <c r="AF118" s="826">
        <v>0</v>
      </c>
      <c r="AG118" s="826">
        <v>0</v>
      </c>
      <c r="AH118" s="826">
        <v>0</v>
      </c>
      <c r="AI118" s="826">
        <v>0</v>
      </c>
      <c r="AJ118" s="826">
        <v>0</v>
      </c>
      <c r="AK118" s="826">
        <v>0</v>
      </c>
      <c r="AL118" s="826">
        <v>0</v>
      </c>
      <c r="AM118" s="826">
        <v>0</v>
      </c>
      <c r="AN118" s="826">
        <v>0</v>
      </c>
      <c r="AO118" s="826">
        <v>0</v>
      </c>
      <c r="AQ118" s="827">
        <f t="shared" si="52"/>
        <v>0</v>
      </c>
      <c r="AR118" s="827">
        <f t="shared" si="65"/>
        <v>0</v>
      </c>
      <c r="AS118" s="827">
        <f t="shared" si="54"/>
        <v>0</v>
      </c>
      <c r="AT118" s="827">
        <f t="shared" si="55"/>
        <v>0</v>
      </c>
      <c r="AU118" s="827">
        <f t="shared" si="56"/>
        <v>0</v>
      </c>
      <c r="AV118" s="827">
        <f t="shared" si="57"/>
        <v>0</v>
      </c>
      <c r="AW118" s="827">
        <f t="shared" si="58"/>
        <v>0</v>
      </c>
      <c r="AX118" s="827">
        <f t="shared" si="59"/>
        <v>0</v>
      </c>
      <c r="AY118" s="827">
        <f t="shared" si="60"/>
        <v>0</v>
      </c>
      <c r="AZ118" s="827">
        <f t="shared" si="61"/>
        <v>0</v>
      </c>
      <c r="BA118" s="827">
        <f t="shared" si="62"/>
        <v>0</v>
      </c>
      <c r="BB118" s="827">
        <f t="shared" si="63"/>
        <v>0</v>
      </c>
      <c r="BC118" s="827">
        <f t="shared" si="64"/>
        <v>0</v>
      </c>
      <c r="BD118" s="827">
        <f t="shared" si="64"/>
        <v>0</v>
      </c>
    </row>
    <row r="119" spans="1:56">
      <c r="B119">
        <v>240126</v>
      </c>
      <c r="C119" s="648" t="s">
        <v>721</v>
      </c>
      <c r="D119" s="778">
        <f t="shared" si="41"/>
        <v>-50000</v>
      </c>
      <c r="E119" s="778"/>
      <c r="F119" s="984">
        <f>SUMIFS('General Reclass'!E:E,'General Reclass'!F:F,A119,'General Reclass'!A:A,L119)</f>
        <v>0</v>
      </c>
      <c r="G119" s="778">
        <f t="shared" si="53"/>
        <v>-50000</v>
      </c>
      <c r="H119" s="841" t="s">
        <v>157</v>
      </c>
      <c r="I119" s="841" t="s">
        <v>169</v>
      </c>
      <c r="J119" s="841" t="s">
        <v>712</v>
      </c>
      <c r="K119" s="842" t="s">
        <v>576</v>
      </c>
      <c r="L119" s="843" t="s">
        <v>77</v>
      </c>
      <c r="M119" s="843" t="str">
        <f t="shared" si="38"/>
        <v>- Other financial liabilities | Liabilities against expense</v>
      </c>
      <c r="O119" s="773">
        <v>-50000</v>
      </c>
      <c r="P119" s="773"/>
      <c r="Q119" s="773">
        <v>0</v>
      </c>
      <c r="R119" s="773">
        <v>-50000</v>
      </c>
      <c r="S119" s="773"/>
      <c r="T119" s="773">
        <v>-50000</v>
      </c>
      <c r="U119" s="773"/>
      <c r="V119" s="773">
        <v>0</v>
      </c>
      <c r="W119" s="773">
        <v>-50000</v>
      </c>
      <c r="Y119" s="826">
        <v>-239259.38</v>
      </c>
      <c r="Z119" s="826">
        <v>-239259.38</v>
      </c>
      <c r="AA119" s="826">
        <v>-239259.38</v>
      </c>
      <c r="AB119" s="826">
        <v>-168154.25</v>
      </c>
      <c r="AC119" s="826">
        <v>-117574.72</v>
      </c>
      <c r="AD119" s="826">
        <v>-117574.72</v>
      </c>
      <c r="AE119" s="826">
        <v>-117574.72</v>
      </c>
      <c r="AF119" s="826">
        <v>-50000</v>
      </c>
      <c r="AG119" s="826">
        <v>-50000</v>
      </c>
      <c r="AH119" s="826">
        <v>-50000</v>
      </c>
      <c r="AI119" s="826">
        <v>-50000</v>
      </c>
      <c r="AJ119" s="826">
        <v>-50000</v>
      </c>
      <c r="AK119" s="826">
        <v>-50000</v>
      </c>
      <c r="AL119" s="826">
        <v>-50000</v>
      </c>
      <c r="AM119" s="826">
        <v>-50000</v>
      </c>
      <c r="AN119" s="826">
        <v>-50000</v>
      </c>
      <c r="AO119" s="826">
        <v>-50000</v>
      </c>
      <c r="AQ119" s="827">
        <f t="shared" si="52"/>
        <v>-168154.25</v>
      </c>
      <c r="AR119" s="827">
        <f t="shared" si="65"/>
        <v>-117574.72</v>
      </c>
      <c r="AS119" s="827">
        <f t="shared" si="54"/>
        <v>-117574.72</v>
      </c>
      <c r="AT119" s="827">
        <f t="shared" si="55"/>
        <v>-117574.72</v>
      </c>
      <c r="AU119" s="827">
        <f t="shared" si="56"/>
        <v>-50000</v>
      </c>
      <c r="AV119" s="827">
        <f t="shared" si="57"/>
        <v>-50000</v>
      </c>
      <c r="AW119" s="827">
        <f t="shared" si="58"/>
        <v>-50000</v>
      </c>
      <c r="AX119" s="827">
        <f t="shared" si="59"/>
        <v>-50000</v>
      </c>
      <c r="AY119" s="827">
        <f t="shared" si="60"/>
        <v>-50000</v>
      </c>
      <c r="AZ119" s="827">
        <f t="shared" si="61"/>
        <v>-50000</v>
      </c>
      <c r="BA119" s="827">
        <f t="shared" si="62"/>
        <v>-50000</v>
      </c>
      <c r="BB119" s="827">
        <f t="shared" si="63"/>
        <v>-50000</v>
      </c>
      <c r="BC119" s="827">
        <f t="shared" si="64"/>
        <v>-50000</v>
      </c>
      <c r="BD119" s="827">
        <f t="shared" si="64"/>
        <v>-50000</v>
      </c>
    </row>
    <row r="120" spans="1:56">
      <c r="B120">
        <v>240127</v>
      </c>
      <c r="C120" t="s">
        <v>722</v>
      </c>
      <c r="D120" s="778">
        <f t="shared" si="41"/>
        <v>0</v>
      </c>
      <c r="F120" s="984">
        <f>SUMIFS('General Reclass'!E:E,'General Reclass'!F:F,A120,'General Reclass'!A:A,L120)</f>
        <v>0</v>
      </c>
      <c r="G120" s="778">
        <f t="shared" si="53"/>
        <v>0</v>
      </c>
      <c r="H120" s="841" t="s">
        <v>157</v>
      </c>
      <c r="I120" s="844" t="s">
        <v>169</v>
      </c>
      <c r="J120" s="841" t="s">
        <v>548</v>
      </c>
      <c r="K120" s="842" t="s">
        <v>576</v>
      </c>
      <c r="L120" s="843" t="s">
        <v>65</v>
      </c>
      <c r="M120" s="843" t="str">
        <f t="shared" si="38"/>
        <v>- Other financial liabilities | Others - Current</v>
      </c>
      <c r="O120" s="772">
        <v>-11013</v>
      </c>
      <c r="Q120" s="772">
        <v>0</v>
      </c>
      <c r="R120" s="772">
        <v>-11013</v>
      </c>
      <c r="T120" s="772">
        <v>-5506.5</v>
      </c>
      <c r="V120" s="773">
        <v>0</v>
      </c>
      <c r="W120" s="772">
        <v>-5506.5</v>
      </c>
      <c r="Y120" s="826"/>
      <c r="Z120" s="826"/>
      <c r="AA120" s="826"/>
      <c r="AB120" s="825"/>
      <c r="AC120" s="826">
        <v>-5506.5</v>
      </c>
      <c r="AD120" s="826">
        <v>-5506.5</v>
      </c>
      <c r="AE120" s="826">
        <v>-11013</v>
      </c>
      <c r="AF120" s="826">
        <v>-16519.5</v>
      </c>
      <c r="AG120" s="826">
        <v>-5506.5</v>
      </c>
      <c r="AH120" s="826">
        <v>-5506.5</v>
      </c>
      <c r="AI120" s="826">
        <v>-11013</v>
      </c>
      <c r="AJ120" s="826">
        <v>-5506.5</v>
      </c>
      <c r="AK120" s="826">
        <v>-11013</v>
      </c>
      <c r="AL120" s="826">
        <v>-16519.5</v>
      </c>
      <c r="AM120" s="826">
        <v>-22026</v>
      </c>
      <c r="AN120" s="826">
        <v>-5506.5</v>
      </c>
      <c r="AO120" s="826">
        <v>0</v>
      </c>
      <c r="AQ120" s="827"/>
      <c r="AR120" s="827">
        <f t="shared" si="65"/>
        <v>-5506.5</v>
      </c>
      <c r="AS120" s="827">
        <f t="shared" si="54"/>
        <v>-5506.5</v>
      </c>
      <c r="AT120" s="827">
        <f t="shared" si="55"/>
        <v>-11013</v>
      </c>
      <c r="AU120" s="827">
        <f t="shared" si="56"/>
        <v>-16519.5</v>
      </c>
      <c r="AV120" s="827">
        <f t="shared" si="57"/>
        <v>-5506.5</v>
      </c>
      <c r="AW120" s="827">
        <f t="shared" si="58"/>
        <v>-5506.5</v>
      </c>
      <c r="AX120" s="827">
        <f t="shared" si="59"/>
        <v>-11013</v>
      </c>
      <c r="AY120" s="827">
        <f t="shared" si="60"/>
        <v>-5506.5</v>
      </c>
      <c r="AZ120" s="827">
        <f t="shared" si="61"/>
        <v>-11013</v>
      </c>
      <c r="BA120" s="827">
        <f t="shared" si="62"/>
        <v>-16519.5</v>
      </c>
      <c r="BB120" s="827">
        <f t="shared" si="63"/>
        <v>-22026</v>
      </c>
      <c r="BC120" s="827">
        <f t="shared" si="64"/>
        <v>-5506.5</v>
      </c>
      <c r="BD120" s="827">
        <f t="shared" si="64"/>
        <v>0</v>
      </c>
    </row>
    <row r="121" spans="1:56">
      <c r="B121">
        <v>240201</v>
      </c>
      <c r="C121" s="648" t="s">
        <v>723</v>
      </c>
      <c r="D121" s="778">
        <f t="shared" si="41"/>
        <v>-23493.77</v>
      </c>
      <c r="E121" s="778"/>
      <c r="F121" s="984">
        <f>SUMIFS('General Reclass'!E:E,'General Reclass'!F:F,A121,'General Reclass'!A:A,L121)</f>
        <v>0</v>
      </c>
      <c r="G121" s="778">
        <f t="shared" si="53"/>
        <v>-23493.77</v>
      </c>
      <c r="H121" s="841" t="s">
        <v>157</v>
      </c>
      <c r="I121" s="841" t="s">
        <v>169</v>
      </c>
      <c r="J121" s="841" t="s">
        <v>712</v>
      </c>
      <c r="K121" s="842" t="s">
        <v>576</v>
      </c>
      <c r="L121" s="843" t="s">
        <v>77</v>
      </c>
      <c r="M121" s="843" t="str">
        <f t="shared" si="38"/>
        <v>- Other financial liabilities | Liabilities against expense</v>
      </c>
      <c r="O121" s="773">
        <v>-43072.21</v>
      </c>
      <c r="P121" s="773"/>
      <c r="Q121" s="773">
        <v>0</v>
      </c>
      <c r="R121" s="773">
        <v>-43072.21</v>
      </c>
      <c r="S121" s="773"/>
      <c r="T121" s="773">
        <v>-62532.77</v>
      </c>
      <c r="U121" s="773"/>
      <c r="V121" s="773">
        <v>0</v>
      </c>
      <c r="W121" s="773">
        <v>-62532.77</v>
      </c>
      <c r="Y121" s="826">
        <v>-65245.2</v>
      </c>
      <c r="Z121" s="826">
        <v>-51978.41</v>
      </c>
      <c r="AA121" s="826">
        <v>-42254.32</v>
      </c>
      <c r="AB121" s="826">
        <v>-39339.910000000003</v>
      </c>
      <c r="AC121" s="826">
        <v>-45575.040000000001</v>
      </c>
      <c r="AD121" s="826">
        <v>-24570.98</v>
      </c>
      <c r="AE121" s="826">
        <v>-44815.65</v>
      </c>
      <c r="AF121" s="826">
        <v>-37236.199999999997</v>
      </c>
      <c r="AG121" s="826">
        <v>-62532.77</v>
      </c>
      <c r="AH121" s="826">
        <v>-72612.070000000007</v>
      </c>
      <c r="AI121" s="826">
        <v>-69200.63</v>
      </c>
      <c r="AJ121" s="826">
        <v>-51012.13</v>
      </c>
      <c r="AK121" s="826">
        <v>-43072.21</v>
      </c>
      <c r="AL121" s="826">
        <v>-45882.84</v>
      </c>
      <c r="AM121" s="826">
        <v>-62245.24</v>
      </c>
      <c r="AN121" s="826">
        <v>-43038.35</v>
      </c>
      <c r="AO121" s="826">
        <v>-23493.77</v>
      </c>
      <c r="AQ121" s="827">
        <f t="shared" ref="AQ121:AQ146" si="66">+AB121</f>
        <v>-39339.910000000003</v>
      </c>
      <c r="AR121" s="827">
        <f t="shared" si="65"/>
        <v>-45575.040000000001</v>
      </c>
      <c r="AS121" s="827">
        <f t="shared" si="54"/>
        <v>-24570.98</v>
      </c>
      <c r="AT121" s="827">
        <f t="shared" si="55"/>
        <v>-44815.65</v>
      </c>
      <c r="AU121" s="827">
        <f t="shared" si="56"/>
        <v>-37236.199999999997</v>
      </c>
      <c r="AV121" s="827">
        <f t="shared" si="57"/>
        <v>-62532.77</v>
      </c>
      <c r="AW121" s="827">
        <f t="shared" si="58"/>
        <v>-72612.070000000007</v>
      </c>
      <c r="AX121" s="827">
        <f t="shared" si="59"/>
        <v>-69200.63</v>
      </c>
      <c r="AY121" s="827">
        <f t="shared" si="60"/>
        <v>-51012.13</v>
      </c>
      <c r="AZ121" s="827">
        <f t="shared" si="61"/>
        <v>-43072.21</v>
      </c>
      <c r="BA121" s="827">
        <f t="shared" si="62"/>
        <v>-45882.84</v>
      </c>
      <c r="BB121" s="827">
        <f t="shared" si="63"/>
        <v>-62245.24</v>
      </c>
      <c r="BC121" s="827">
        <f t="shared" si="64"/>
        <v>-43038.35</v>
      </c>
      <c r="BD121" s="827">
        <f t="shared" si="64"/>
        <v>-23493.77</v>
      </c>
    </row>
    <row r="122" spans="1:56">
      <c r="A122" t="s">
        <v>29</v>
      </c>
      <c r="B122">
        <v>240204</v>
      </c>
      <c r="C122" s="648" t="s">
        <v>566</v>
      </c>
      <c r="D122" s="778">
        <f t="shared" si="41"/>
        <v>-5335405.24</v>
      </c>
      <c r="E122" s="778"/>
      <c r="F122" s="984">
        <f>SUMIFS('General Reclass'!E:E,'General Reclass'!F:F,A122,'General Reclass'!A:A,L122)</f>
        <v>-11008584.197802208</v>
      </c>
      <c r="G122" s="778">
        <f t="shared" si="53"/>
        <v>-16343989.437802209</v>
      </c>
      <c r="H122" s="841" t="s">
        <v>157</v>
      </c>
      <c r="I122" s="841" t="s">
        <v>199</v>
      </c>
      <c r="J122" s="841" t="s">
        <v>567</v>
      </c>
      <c r="K122" s="842" t="s">
        <v>576</v>
      </c>
      <c r="L122" s="843" t="s">
        <v>69</v>
      </c>
      <c r="M122" s="843" t="str">
        <f t="shared" si="38"/>
        <v>Other current liabilities | Advance receipts from Customers for which value is still to be given</v>
      </c>
      <c r="O122" s="773">
        <v>-5620194.6299999999</v>
      </c>
      <c r="P122" s="773"/>
      <c r="Q122" s="773">
        <v>-5944474.4518677546</v>
      </c>
      <c r="R122" s="773">
        <v>-11564669.081867754</v>
      </c>
      <c r="S122" s="773"/>
      <c r="T122" s="773">
        <v>-1781370.99</v>
      </c>
      <c r="U122" s="773"/>
      <c r="V122" s="773">
        <v>-6763000.3605532488</v>
      </c>
      <c r="W122" s="773">
        <v>-8544371.3505532481</v>
      </c>
      <c r="Y122" s="826">
        <v>-251659.33</v>
      </c>
      <c r="Z122" s="826">
        <v>-104889.83</v>
      </c>
      <c r="AA122" s="826">
        <v>-4399144.59</v>
      </c>
      <c r="AB122" s="826">
        <v>-3139321.9</v>
      </c>
      <c r="AC122" s="826">
        <v>-72860.789999999994</v>
      </c>
      <c r="AD122" s="826">
        <v>-5592.4599999999627</v>
      </c>
      <c r="AE122" s="826">
        <v>-435610.86</v>
      </c>
      <c r="AF122" s="826">
        <v>-2402054.71</v>
      </c>
      <c r="AG122" s="826">
        <v>-1781370.99</v>
      </c>
      <c r="AH122" s="826">
        <v>-431230.46</v>
      </c>
      <c r="AI122" s="826">
        <v>-7968983.9800000004</v>
      </c>
      <c r="AJ122" s="826">
        <v>-5889680.9699999997</v>
      </c>
      <c r="AK122" s="826">
        <v>-5620194.6299999999</v>
      </c>
      <c r="AL122" s="826">
        <v>-1908255.17</v>
      </c>
      <c r="AM122" s="826">
        <v>-12501174.140000001</v>
      </c>
      <c r="AN122" s="826">
        <v>-3996755.92</v>
      </c>
      <c r="AO122" s="826">
        <v>-5335405.24</v>
      </c>
      <c r="AQ122" s="827">
        <f t="shared" si="66"/>
        <v>-3139321.9</v>
      </c>
      <c r="AR122" s="827">
        <f t="shared" si="65"/>
        <v>-72860.789999999994</v>
      </c>
      <c r="AS122" s="827">
        <f t="shared" si="54"/>
        <v>-5592.4599999999627</v>
      </c>
      <c r="AT122" s="827">
        <f t="shared" si="55"/>
        <v>-435610.86</v>
      </c>
      <c r="AU122" s="827">
        <f t="shared" si="56"/>
        <v>-2402054.71</v>
      </c>
      <c r="AV122" s="827">
        <f t="shared" si="57"/>
        <v>-1781370.99</v>
      </c>
      <c r="AW122" s="827">
        <f t="shared" si="58"/>
        <v>-431230.46</v>
      </c>
      <c r="AX122" s="827">
        <f t="shared" si="59"/>
        <v>-7968983.9800000004</v>
      </c>
      <c r="AY122" s="827">
        <f t="shared" si="60"/>
        <v>-5889680.9699999997</v>
      </c>
      <c r="AZ122" s="827">
        <f t="shared" si="61"/>
        <v>-5620194.6299999999</v>
      </c>
      <c r="BA122" s="827">
        <f t="shared" si="62"/>
        <v>-1908255.17</v>
      </c>
      <c r="BB122" s="827">
        <f t="shared" si="63"/>
        <v>-12501174.140000001</v>
      </c>
      <c r="BC122" s="827">
        <f t="shared" si="64"/>
        <v>-3996755.92</v>
      </c>
      <c r="BD122" s="827">
        <f t="shared" si="64"/>
        <v>-5335405.24</v>
      </c>
    </row>
    <row r="123" spans="1:56">
      <c r="B123">
        <v>240208</v>
      </c>
      <c r="C123" s="648" t="s">
        <v>724</v>
      </c>
      <c r="D123" s="778">
        <f t="shared" si="41"/>
        <v>0</v>
      </c>
      <c r="E123" s="778"/>
      <c r="F123" s="984">
        <f>SUMIFS('General Reclass'!E:E,'General Reclass'!F:F,A123,'General Reclass'!A:A,L123)</f>
        <v>0</v>
      </c>
      <c r="G123" s="778">
        <f t="shared" si="53"/>
        <v>0</v>
      </c>
      <c r="H123" s="841" t="s">
        <v>157</v>
      </c>
      <c r="I123" s="841" t="s">
        <v>169</v>
      </c>
      <c r="J123" s="841" t="s">
        <v>712</v>
      </c>
      <c r="K123" s="842" t="s">
        <v>576</v>
      </c>
      <c r="L123" s="843" t="s">
        <v>77</v>
      </c>
      <c r="M123" s="843" t="str">
        <f t="shared" si="38"/>
        <v>- Other financial liabilities | Liabilities against expense</v>
      </c>
      <c r="O123" s="773">
        <v>0</v>
      </c>
      <c r="P123" s="773"/>
      <c r="Q123" s="773">
        <v>0</v>
      </c>
      <c r="R123" s="773">
        <v>0</v>
      </c>
      <c r="S123" s="773"/>
      <c r="T123" s="773">
        <v>0</v>
      </c>
      <c r="U123" s="773"/>
      <c r="V123" s="773">
        <v>0</v>
      </c>
      <c r="W123" s="773">
        <v>0</v>
      </c>
      <c r="Y123" s="826">
        <v>-1.2</v>
      </c>
      <c r="Z123" s="826">
        <v>-1.2</v>
      </c>
      <c r="AA123" s="826">
        <v>-1.2</v>
      </c>
      <c r="AB123" s="826">
        <v>0</v>
      </c>
      <c r="AC123" s="826">
        <v>0</v>
      </c>
      <c r="AD123" s="826">
        <v>0</v>
      </c>
      <c r="AE123" s="826">
        <v>0</v>
      </c>
      <c r="AF123" s="826">
        <v>0</v>
      </c>
      <c r="AG123" s="826">
        <v>0</v>
      </c>
      <c r="AH123" s="826">
        <v>0</v>
      </c>
      <c r="AI123" s="826">
        <v>0</v>
      </c>
      <c r="AJ123" s="826">
        <v>0</v>
      </c>
      <c r="AK123" s="826">
        <v>0</v>
      </c>
      <c r="AL123" s="826">
        <v>0</v>
      </c>
      <c r="AM123" s="826">
        <v>0</v>
      </c>
      <c r="AN123" s="826">
        <v>0</v>
      </c>
      <c r="AO123" s="826">
        <v>0</v>
      </c>
      <c r="AQ123" s="827">
        <f t="shared" si="66"/>
        <v>0</v>
      </c>
      <c r="AR123" s="827">
        <f t="shared" si="65"/>
        <v>0</v>
      </c>
      <c r="AS123" s="827">
        <f t="shared" si="54"/>
        <v>0</v>
      </c>
      <c r="AT123" s="827">
        <f t="shared" si="55"/>
        <v>0</v>
      </c>
      <c r="AU123" s="827">
        <f t="shared" si="56"/>
        <v>0</v>
      </c>
      <c r="AV123" s="827">
        <f t="shared" si="57"/>
        <v>0</v>
      </c>
      <c r="AW123" s="827">
        <f t="shared" si="58"/>
        <v>0</v>
      </c>
      <c r="AX123" s="827">
        <f t="shared" si="59"/>
        <v>0</v>
      </c>
      <c r="AY123" s="827">
        <f t="shared" si="60"/>
        <v>0</v>
      </c>
      <c r="AZ123" s="827">
        <f t="shared" si="61"/>
        <v>0</v>
      </c>
      <c r="BA123" s="827">
        <f t="shared" si="62"/>
        <v>0</v>
      </c>
      <c r="BB123" s="827">
        <f t="shared" si="63"/>
        <v>0</v>
      </c>
      <c r="BC123" s="827">
        <f t="shared" si="64"/>
        <v>0</v>
      </c>
      <c r="BD123" s="827">
        <f t="shared" si="64"/>
        <v>0</v>
      </c>
    </row>
    <row r="124" spans="1:56">
      <c r="B124">
        <v>240222</v>
      </c>
      <c r="C124" s="648" t="s">
        <v>416</v>
      </c>
      <c r="D124" s="778">
        <f t="shared" si="41"/>
        <v>-778815.91</v>
      </c>
      <c r="E124" s="778"/>
      <c r="F124" s="984">
        <f>SUMIFS('General Reclass'!E:E,'General Reclass'!F:F,A124,'General Reclass'!A:A,L124)</f>
        <v>0</v>
      </c>
      <c r="G124" s="778">
        <f t="shared" si="53"/>
        <v>-778815.91</v>
      </c>
      <c r="H124" s="841" t="s">
        <v>157</v>
      </c>
      <c r="I124" s="844" t="s">
        <v>169</v>
      </c>
      <c r="J124" s="841" t="s">
        <v>548</v>
      </c>
      <c r="K124" s="842" t="s">
        <v>576</v>
      </c>
      <c r="L124" s="843" t="s">
        <v>65</v>
      </c>
      <c r="M124" s="843" t="str">
        <f t="shared" si="38"/>
        <v>- Other financial liabilities | Others - Current</v>
      </c>
      <c r="O124" s="773">
        <v>-108615.72</v>
      </c>
      <c r="P124" s="773"/>
      <c r="Q124" s="773">
        <v>0</v>
      </c>
      <c r="R124" s="773">
        <v>-108615.72</v>
      </c>
      <c r="S124" s="773"/>
      <c r="T124" s="773">
        <v>-187156.1</v>
      </c>
      <c r="U124" s="773"/>
      <c r="V124" s="773">
        <v>0</v>
      </c>
      <c r="W124" s="773">
        <v>-187156.1</v>
      </c>
      <c r="Y124" s="826">
        <v>-93291.839999999997</v>
      </c>
      <c r="Z124" s="826">
        <v>-111935.55</v>
      </c>
      <c r="AA124" s="826">
        <v>-106056.45</v>
      </c>
      <c r="AB124" s="826">
        <v>0</v>
      </c>
      <c r="AC124" s="826">
        <v>0</v>
      </c>
      <c r="AD124" s="826">
        <v>0</v>
      </c>
      <c r="AE124" s="826">
        <v>-24386.69</v>
      </c>
      <c r="AF124" s="826">
        <v>-83077.789999999994</v>
      </c>
      <c r="AG124" s="826">
        <v>-187156.1</v>
      </c>
      <c r="AH124" s="826">
        <v>-329712.74</v>
      </c>
      <c r="AI124" s="826">
        <v>-521120.47</v>
      </c>
      <c r="AJ124" s="826">
        <v>-267444.95</v>
      </c>
      <c r="AK124" s="826">
        <v>-108615.72</v>
      </c>
      <c r="AL124" s="826">
        <v>-181830.77</v>
      </c>
      <c r="AM124" s="826">
        <v>-648490.31999999995</v>
      </c>
      <c r="AN124" s="826">
        <v>-450903.83</v>
      </c>
      <c r="AO124" s="826">
        <v>-778815.91</v>
      </c>
      <c r="AQ124" s="827">
        <f t="shared" si="66"/>
        <v>0</v>
      </c>
      <c r="AR124" s="827">
        <f t="shared" si="65"/>
        <v>0</v>
      </c>
      <c r="AS124" s="827">
        <f t="shared" si="54"/>
        <v>0</v>
      </c>
      <c r="AT124" s="827">
        <f t="shared" si="55"/>
        <v>-24386.69</v>
      </c>
      <c r="AU124" s="827">
        <f t="shared" si="56"/>
        <v>-83077.789999999994</v>
      </c>
      <c r="AV124" s="827">
        <f t="shared" si="57"/>
        <v>-187156.1</v>
      </c>
      <c r="AW124" s="827">
        <f t="shared" si="58"/>
        <v>-329712.74</v>
      </c>
      <c r="AX124" s="827">
        <f t="shared" si="59"/>
        <v>-521120.47</v>
      </c>
      <c r="AY124" s="827">
        <f t="shared" si="60"/>
        <v>-267444.95</v>
      </c>
      <c r="AZ124" s="827">
        <f t="shared" si="61"/>
        <v>-108615.72</v>
      </c>
      <c r="BA124" s="827">
        <f t="shared" si="62"/>
        <v>-181830.77</v>
      </c>
      <c r="BB124" s="827">
        <f t="shared" si="63"/>
        <v>-648490.31999999995</v>
      </c>
      <c r="BC124" s="827">
        <f t="shared" si="64"/>
        <v>-450903.83</v>
      </c>
      <c r="BD124" s="827">
        <f t="shared" si="64"/>
        <v>-778815.91</v>
      </c>
    </row>
    <row r="125" spans="1:56">
      <c r="B125">
        <v>240223</v>
      </c>
      <c r="C125" s="648" t="s">
        <v>725</v>
      </c>
      <c r="D125" s="778">
        <f t="shared" si="41"/>
        <v>-29090.43</v>
      </c>
      <c r="E125" s="778"/>
      <c r="F125" s="984">
        <f>SUMIFS('General Reclass'!E:E,'General Reclass'!F:F,A125,'General Reclass'!A:A,L125)</f>
        <v>0</v>
      </c>
      <c r="G125" s="778">
        <f t="shared" si="53"/>
        <v>-29090.43</v>
      </c>
      <c r="H125" s="841" t="s">
        <v>157</v>
      </c>
      <c r="I125" s="841" t="s">
        <v>169</v>
      </c>
      <c r="J125" s="841" t="s">
        <v>726</v>
      </c>
      <c r="K125" s="842" t="s">
        <v>576</v>
      </c>
      <c r="L125" s="843" t="s">
        <v>77</v>
      </c>
      <c r="M125" s="843" t="str">
        <f t="shared" si="38"/>
        <v>- Other financial liabilities | Interest accrued</v>
      </c>
      <c r="O125" s="773">
        <v>-49988.12</v>
      </c>
      <c r="P125" s="773"/>
      <c r="Q125" s="773">
        <v>0</v>
      </c>
      <c r="R125" s="773">
        <v>-49988.12</v>
      </c>
      <c r="S125" s="773"/>
      <c r="T125" s="773">
        <v>0</v>
      </c>
      <c r="U125" s="773"/>
      <c r="V125" s="773">
        <v>0</v>
      </c>
      <c r="W125" s="773">
        <v>0</v>
      </c>
      <c r="Y125" s="826">
        <v>-56963.29</v>
      </c>
      <c r="Z125" s="826">
        <v>-39319.15</v>
      </c>
      <c r="AA125" s="826">
        <v>-19637.349999999999</v>
      </c>
      <c r="AB125" s="826">
        <v>0</v>
      </c>
      <c r="AC125" s="826">
        <v>0</v>
      </c>
      <c r="AD125" s="826">
        <v>0</v>
      </c>
      <c r="AE125" s="826">
        <v>0</v>
      </c>
      <c r="AF125" s="826">
        <v>0</v>
      </c>
      <c r="AG125" s="826">
        <v>0</v>
      </c>
      <c r="AH125" s="826">
        <v>-13466.49</v>
      </c>
      <c r="AI125" s="826">
        <v>-29090.43</v>
      </c>
      <c r="AJ125" s="826">
        <v>-52558.69</v>
      </c>
      <c r="AK125" s="826">
        <v>-49988.12</v>
      </c>
      <c r="AL125" s="826">
        <v>-42140.27</v>
      </c>
      <c r="AM125" s="826">
        <v>-43351.83</v>
      </c>
      <c r="AN125" s="826">
        <v>-62399.44</v>
      </c>
      <c r="AO125" s="826">
        <v>-29090.43</v>
      </c>
      <c r="AQ125" s="827">
        <f t="shared" si="66"/>
        <v>0</v>
      </c>
      <c r="AR125" s="827">
        <f t="shared" si="65"/>
        <v>0</v>
      </c>
      <c r="AS125" s="827">
        <f t="shared" si="54"/>
        <v>0</v>
      </c>
      <c r="AT125" s="827">
        <f t="shared" si="55"/>
        <v>0</v>
      </c>
      <c r="AU125" s="827">
        <f t="shared" si="56"/>
        <v>0</v>
      </c>
      <c r="AV125" s="827">
        <f t="shared" si="57"/>
        <v>0</v>
      </c>
      <c r="AW125" s="827">
        <f t="shared" si="58"/>
        <v>-13466.49</v>
      </c>
      <c r="AX125" s="827">
        <f t="shared" si="59"/>
        <v>-29090.43</v>
      </c>
      <c r="AY125" s="827">
        <f t="shared" si="60"/>
        <v>-52558.69</v>
      </c>
      <c r="AZ125" s="827">
        <f t="shared" si="61"/>
        <v>-49988.12</v>
      </c>
      <c r="BA125" s="827">
        <f t="shared" si="62"/>
        <v>-42140.27</v>
      </c>
      <c r="BB125" s="827">
        <f t="shared" si="63"/>
        <v>-43351.83</v>
      </c>
      <c r="BC125" s="827">
        <f t="shared" si="64"/>
        <v>-62399.44</v>
      </c>
      <c r="BD125" s="827">
        <f t="shared" si="64"/>
        <v>-29090.43</v>
      </c>
    </row>
    <row r="126" spans="1:56">
      <c r="B126" s="771">
        <v>240302</v>
      </c>
      <c r="C126" s="648" t="s">
        <v>568</v>
      </c>
      <c r="D126" s="778">
        <f t="shared" si="41"/>
        <v>107791.41</v>
      </c>
      <c r="E126" s="778"/>
      <c r="F126" s="984">
        <f>SUMIFS('General Reclass'!E:E,'General Reclass'!F:F,A126,'General Reclass'!A:A,L126)</f>
        <v>0</v>
      </c>
      <c r="G126" s="778">
        <f t="shared" si="53"/>
        <v>107791.41</v>
      </c>
      <c r="H126" s="841" t="s">
        <v>95</v>
      </c>
      <c r="I126" s="844" t="s">
        <v>105</v>
      </c>
      <c r="J126" s="844" t="s">
        <v>546</v>
      </c>
      <c r="K126" s="842" t="s">
        <v>576</v>
      </c>
      <c r="L126" s="843" t="s">
        <v>42</v>
      </c>
      <c r="M126" s="843" t="str">
        <f t="shared" si="38"/>
        <v>- Other financial assets | Receivable from subsidiaries</v>
      </c>
      <c r="O126" s="773">
        <v>9823.01</v>
      </c>
      <c r="P126" s="773"/>
      <c r="Q126" s="773">
        <v>0</v>
      </c>
      <c r="R126" s="773">
        <v>9823.01</v>
      </c>
      <c r="S126" s="773"/>
      <c r="T126" s="773">
        <v>-527177.76</v>
      </c>
      <c r="U126" s="773"/>
      <c r="V126" s="773">
        <v>0</v>
      </c>
      <c r="W126" s="773">
        <v>-527177.76</v>
      </c>
      <c r="Y126" s="826">
        <v>-832862.89</v>
      </c>
      <c r="Z126" s="826">
        <v>-686536.46</v>
      </c>
      <c r="AA126" s="826">
        <v>-720334.28</v>
      </c>
      <c r="AB126" s="826">
        <v>-1322375.73</v>
      </c>
      <c r="AC126" s="826">
        <v>-1564267.55</v>
      </c>
      <c r="AD126" s="826">
        <v>-1552358.54</v>
      </c>
      <c r="AE126" s="826">
        <v>-1587694.52</v>
      </c>
      <c r="AF126" s="826">
        <v>-885914.17</v>
      </c>
      <c r="AG126" s="826">
        <v>-527177.76</v>
      </c>
      <c r="AH126" s="826">
        <v>46164.33</v>
      </c>
      <c r="AI126" s="826">
        <v>49692.57</v>
      </c>
      <c r="AJ126" s="826">
        <v>-235384.54</v>
      </c>
      <c r="AK126" s="826">
        <v>9823.01</v>
      </c>
      <c r="AL126" s="826">
        <v>391357.29</v>
      </c>
      <c r="AM126" s="826">
        <v>-78253.75</v>
      </c>
      <c r="AN126" s="826">
        <v>2040622.31</v>
      </c>
      <c r="AO126" s="826">
        <v>107791.41</v>
      </c>
      <c r="AQ126" s="827">
        <f t="shared" si="66"/>
        <v>-1322375.73</v>
      </c>
      <c r="AR126" s="827">
        <f t="shared" si="65"/>
        <v>-1564267.55</v>
      </c>
      <c r="AS126" s="827">
        <f t="shared" si="54"/>
        <v>-1552358.54</v>
      </c>
      <c r="AT126" s="827">
        <f t="shared" si="55"/>
        <v>-1587694.52</v>
      </c>
      <c r="AU126" s="827">
        <f t="shared" si="56"/>
        <v>-885914.17</v>
      </c>
      <c r="AV126" s="827">
        <f t="shared" si="57"/>
        <v>-527177.76</v>
      </c>
      <c r="AW126" s="827">
        <f t="shared" si="58"/>
        <v>46164.33</v>
      </c>
      <c r="AX126" s="827">
        <f t="shared" si="59"/>
        <v>49692.57</v>
      </c>
      <c r="AY126" s="827">
        <f t="shared" si="60"/>
        <v>-235384.54</v>
      </c>
      <c r="AZ126" s="827">
        <f t="shared" si="61"/>
        <v>9823.01</v>
      </c>
      <c r="BA126" s="827">
        <f t="shared" si="62"/>
        <v>391357.29</v>
      </c>
      <c r="BB126" s="827">
        <f t="shared" si="63"/>
        <v>-78253.75</v>
      </c>
      <c r="BC126" s="827">
        <f t="shared" si="64"/>
        <v>2040622.31</v>
      </c>
      <c r="BD126" s="827">
        <f t="shared" si="64"/>
        <v>107791.41</v>
      </c>
    </row>
    <row r="127" spans="1:56">
      <c r="B127">
        <v>240303</v>
      </c>
      <c r="C127" s="648" t="s">
        <v>569</v>
      </c>
      <c r="D127" s="778">
        <f t="shared" si="41"/>
        <v>-1046686.12</v>
      </c>
      <c r="E127" s="778"/>
      <c r="F127" s="984">
        <f>SUMIFS('General Reclass'!E:E,'General Reclass'!F:F,A127,'General Reclass'!A:A,L127)</f>
        <v>0</v>
      </c>
      <c r="G127" s="778">
        <f t="shared" si="53"/>
        <v>-1046686.12</v>
      </c>
      <c r="H127" s="841" t="s">
        <v>95</v>
      </c>
      <c r="I127" s="841" t="s">
        <v>105</v>
      </c>
      <c r="J127" s="841" t="s">
        <v>546</v>
      </c>
      <c r="K127" s="842" t="s">
        <v>576</v>
      </c>
      <c r="L127" s="843" t="s">
        <v>42</v>
      </c>
      <c r="M127" s="843" t="str">
        <f t="shared" si="38"/>
        <v>- Other financial assets | Receivable from subsidiaries</v>
      </c>
      <c r="O127" s="773">
        <v>-836428.87</v>
      </c>
      <c r="P127" s="773"/>
      <c r="Q127" s="773">
        <v>0</v>
      </c>
      <c r="R127" s="773">
        <v>-836428.87</v>
      </c>
      <c r="S127" s="773"/>
      <c r="T127" s="773">
        <v>-3013379.17</v>
      </c>
      <c r="U127" s="773"/>
      <c r="V127" s="773">
        <v>0</v>
      </c>
      <c r="W127" s="773">
        <v>-3013379.17</v>
      </c>
      <c r="Y127" s="826">
        <v>-1941867.53</v>
      </c>
      <c r="Z127" s="826">
        <v>-1896997.09</v>
      </c>
      <c r="AA127" s="826">
        <v>-3385405.88</v>
      </c>
      <c r="AB127" s="826">
        <v>252812.44</v>
      </c>
      <c r="AC127" s="826">
        <v>-3376823.98</v>
      </c>
      <c r="AD127" s="826">
        <v>-4221316.2300000004</v>
      </c>
      <c r="AE127" s="826">
        <v>-3898131.13</v>
      </c>
      <c r="AF127" s="826">
        <v>-3360181.13</v>
      </c>
      <c r="AG127" s="826">
        <v>-3013379.17</v>
      </c>
      <c r="AH127" s="826">
        <v>-2107536.35</v>
      </c>
      <c r="AI127" s="826">
        <v>-2385528.79</v>
      </c>
      <c r="AJ127" s="826">
        <v>-794668.76</v>
      </c>
      <c r="AK127" s="826">
        <v>-836428.87</v>
      </c>
      <c r="AL127" s="826">
        <v>-1030723.12</v>
      </c>
      <c r="AM127" s="826">
        <v>-857412.26</v>
      </c>
      <c r="AN127" s="826">
        <v>-788501.36</v>
      </c>
      <c r="AO127" s="826">
        <v>-1046686.12</v>
      </c>
      <c r="AQ127" s="827">
        <f t="shared" si="66"/>
        <v>252812.44</v>
      </c>
      <c r="AR127" s="827">
        <f t="shared" si="65"/>
        <v>-3376823.98</v>
      </c>
      <c r="AS127" s="827">
        <f t="shared" si="54"/>
        <v>-4221316.2300000004</v>
      </c>
      <c r="AT127" s="827">
        <f t="shared" si="55"/>
        <v>-3898131.13</v>
      </c>
      <c r="AU127" s="827">
        <f t="shared" si="56"/>
        <v>-3360181.13</v>
      </c>
      <c r="AV127" s="827">
        <f t="shared" si="57"/>
        <v>-3013379.17</v>
      </c>
      <c r="AW127" s="827">
        <f t="shared" si="58"/>
        <v>-2107536.35</v>
      </c>
      <c r="AX127" s="827">
        <f t="shared" si="59"/>
        <v>-2385528.79</v>
      </c>
      <c r="AY127" s="827">
        <f t="shared" si="60"/>
        <v>-794668.76</v>
      </c>
      <c r="AZ127" s="827">
        <f t="shared" si="61"/>
        <v>-836428.87</v>
      </c>
      <c r="BA127" s="827">
        <f t="shared" si="62"/>
        <v>-1030723.12</v>
      </c>
      <c r="BB127" s="827">
        <f t="shared" si="63"/>
        <v>-857412.26</v>
      </c>
      <c r="BC127" s="827">
        <f t="shared" si="64"/>
        <v>-788501.36</v>
      </c>
      <c r="BD127" s="827">
        <f t="shared" si="64"/>
        <v>-1046686.12</v>
      </c>
    </row>
    <row r="128" spans="1:56">
      <c r="B128">
        <v>240304</v>
      </c>
      <c r="C128" s="648" t="s">
        <v>570</v>
      </c>
      <c r="D128" s="778">
        <f t="shared" si="41"/>
        <v>3268456.45</v>
      </c>
      <c r="E128" s="778"/>
      <c r="F128" s="984">
        <f>SUMIFS('General Reclass'!E:E,'General Reclass'!F:F,A128,'General Reclass'!A:A,L128)</f>
        <v>0</v>
      </c>
      <c r="G128" s="778">
        <f t="shared" si="53"/>
        <v>3268456.45</v>
      </c>
      <c r="H128" s="841" t="s">
        <v>95</v>
      </c>
      <c r="I128" s="841" t="s">
        <v>105</v>
      </c>
      <c r="J128" s="841" t="s">
        <v>546</v>
      </c>
      <c r="K128" s="842" t="s">
        <v>576</v>
      </c>
      <c r="L128" s="843" t="s">
        <v>42</v>
      </c>
      <c r="M128" s="843" t="str">
        <f t="shared" si="38"/>
        <v>- Other financial assets | Receivable from subsidiaries</v>
      </c>
      <c r="O128" s="773">
        <v>2927889.09</v>
      </c>
      <c r="P128" s="773"/>
      <c r="Q128" s="773">
        <v>0</v>
      </c>
      <c r="R128" s="773">
        <v>2927889.09</v>
      </c>
      <c r="S128" s="773"/>
      <c r="T128" s="773">
        <v>4183110.93</v>
      </c>
      <c r="U128" s="773"/>
      <c r="V128" s="773">
        <v>0</v>
      </c>
      <c r="W128" s="773">
        <v>4183110.93</v>
      </c>
      <c r="Y128" s="826">
        <v>3119745.05</v>
      </c>
      <c r="Z128" s="826">
        <v>2994980.89</v>
      </c>
      <c r="AA128" s="826">
        <v>1313624.08</v>
      </c>
      <c r="AB128" s="826">
        <v>2271140.91</v>
      </c>
      <c r="AC128" s="826">
        <v>1694567.74</v>
      </c>
      <c r="AD128" s="826">
        <v>1899753</v>
      </c>
      <c r="AE128" s="826">
        <v>3556794.12</v>
      </c>
      <c r="AF128" s="826">
        <v>3867825.23</v>
      </c>
      <c r="AG128" s="826">
        <v>4183110.93</v>
      </c>
      <c r="AH128" s="826">
        <v>4690562.5999999996</v>
      </c>
      <c r="AI128" s="826">
        <v>5117996.6399999997</v>
      </c>
      <c r="AJ128" s="826">
        <v>4606212.79</v>
      </c>
      <c r="AK128" s="826">
        <v>2927889.09</v>
      </c>
      <c r="AL128" s="826">
        <v>3306651.85</v>
      </c>
      <c r="AM128" s="826">
        <v>4653010.62</v>
      </c>
      <c r="AN128" s="826">
        <v>3525250.23</v>
      </c>
      <c r="AO128" s="826">
        <v>3268456.45</v>
      </c>
      <c r="AQ128" s="827">
        <f t="shared" si="66"/>
        <v>2271140.91</v>
      </c>
      <c r="AR128" s="827">
        <f t="shared" si="65"/>
        <v>1694567.74</v>
      </c>
      <c r="AS128" s="827">
        <f t="shared" si="54"/>
        <v>1899753</v>
      </c>
      <c r="AT128" s="827">
        <f t="shared" si="55"/>
        <v>3556794.12</v>
      </c>
      <c r="AU128" s="827">
        <f t="shared" si="56"/>
        <v>3867825.23</v>
      </c>
      <c r="AV128" s="827">
        <f t="shared" si="57"/>
        <v>4183110.93</v>
      </c>
      <c r="AW128" s="827">
        <f t="shared" si="58"/>
        <v>4690562.5999999996</v>
      </c>
      <c r="AX128" s="827">
        <f t="shared" si="59"/>
        <v>5117996.6399999997</v>
      </c>
      <c r="AY128" s="827">
        <f t="shared" si="60"/>
        <v>4606212.79</v>
      </c>
      <c r="AZ128" s="827">
        <f t="shared" si="61"/>
        <v>2927889.09</v>
      </c>
      <c r="BA128" s="827">
        <f t="shared" si="62"/>
        <v>3306651.85</v>
      </c>
      <c r="BB128" s="827">
        <f t="shared" si="63"/>
        <v>4653010.62</v>
      </c>
      <c r="BC128" s="827">
        <f t="shared" si="64"/>
        <v>3525250.23</v>
      </c>
      <c r="BD128" s="827">
        <f t="shared" si="64"/>
        <v>3268456.45</v>
      </c>
    </row>
    <row r="129" spans="1:56">
      <c r="B129">
        <v>240305</v>
      </c>
      <c r="C129" s="648" t="s">
        <v>727</v>
      </c>
      <c r="D129" s="778">
        <f t="shared" si="41"/>
        <v>0</v>
      </c>
      <c r="E129" s="778"/>
      <c r="F129" s="984">
        <f>SUMIFS('General Reclass'!E:E,'General Reclass'!F:F,A129,'General Reclass'!A:A,L129)</f>
        <v>0</v>
      </c>
      <c r="G129" s="778">
        <f t="shared" si="53"/>
        <v>0</v>
      </c>
      <c r="H129" s="841" t="s">
        <v>157</v>
      </c>
      <c r="I129" s="841">
        <v>0</v>
      </c>
      <c r="J129" s="841">
        <v>0</v>
      </c>
      <c r="K129" s="842" t="s">
        <v>576</v>
      </c>
      <c r="L129" s="843" t="s">
        <v>63</v>
      </c>
      <c r="M129" s="843" t="str">
        <f t="shared" si="38"/>
        <v>0 | 0</v>
      </c>
      <c r="O129" s="773">
        <v>0</v>
      </c>
      <c r="P129" s="773"/>
      <c r="Q129" s="773">
        <v>0</v>
      </c>
      <c r="R129" s="773">
        <v>0</v>
      </c>
      <c r="S129" s="773"/>
      <c r="T129" s="773">
        <v>0</v>
      </c>
      <c r="U129" s="773"/>
      <c r="V129" s="773">
        <v>0</v>
      </c>
      <c r="W129" s="773">
        <v>0</v>
      </c>
      <c r="Y129" s="826">
        <v>0</v>
      </c>
      <c r="Z129" s="826">
        <v>0</v>
      </c>
      <c r="AA129" s="826">
        <v>0</v>
      </c>
      <c r="AB129" s="826">
        <v>0</v>
      </c>
      <c r="AC129" s="826">
        <v>0</v>
      </c>
      <c r="AD129" s="826">
        <v>0</v>
      </c>
      <c r="AE129" s="826">
        <v>0</v>
      </c>
      <c r="AF129" s="826">
        <v>0</v>
      </c>
      <c r="AG129" s="826">
        <v>0</v>
      </c>
      <c r="AH129" s="826">
        <v>0</v>
      </c>
      <c r="AI129" s="826">
        <v>0</v>
      </c>
      <c r="AJ129" s="826">
        <v>0</v>
      </c>
      <c r="AK129" s="826">
        <v>0</v>
      </c>
      <c r="AL129" s="826">
        <v>0</v>
      </c>
      <c r="AM129" s="826">
        <v>0</v>
      </c>
      <c r="AN129" s="826">
        <v>0</v>
      </c>
      <c r="AO129" s="826">
        <v>0</v>
      </c>
      <c r="AQ129" s="827">
        <f t="shared" si="66"/>
        <v>0</v>
      </c>
      <c r="AR129" s="827">
        <f t="shared" si="65"/>
        <v>0</v>
      </c>
      <c r="AS129" s="827">
        <f t="shared" si="54"/>
        <v>0</v>
      </c>
      <c r="AT129" s="827">
        <f t="shared" si="55"/>
        <v>0</v>
      </c>
      <c r="AU129" s="827">
        <f t="shared" si="56"/>
        <v>0</v>
      </c>
      <c r="AV129" s="827">
        <f t="shared" si="57"/>
        <v>0</v>
      </c>
      <c r="AW129" s="827">
        <f t="shared" si="58"/>
        <v>0</v>
      </c>
      <c r="AX129" s="827">
        <f t="shared" si="59"/>
        <v>0</v>
      </c>
      <c r="AY129" s="827">
        <f t="shared" si="60"/>
        <v>0</v>
      </c>
      <c r="AZ129" s="827">
        <f t="shared" si="61"/>
        <v>0</v>
      </c>
      <c r="BA129" s="827">
        <f t="shared" si="62"/>
        <v>0</v>
      </c>
      <c r="BB129" s="827">
        <f t="shared" si="63"/>
        <v>0</v>
      </c>
      <c r="BC129" s="827">
        <f t="shared" si="64"/>
        <v>0</v>
      </c>
      <c r="BD129" s="827">
        <f t="shared" si="64"/>
        <v>0</v>
      </c>
    </row>
    <row r="130" spans="1:56">
      <c r="B130">
        <v>240306</v>
      </c>
      <c r="C130" s="648" t="s">
        <v>571</v>
      </c>
      <c r="D130" s="778">
        <f t="shared" si="41"/>
        <v>0</v>
      </c>
      <c r="E130" s="778"/>
      <c r="F130" s="984">
        <f>SUMIFS('General Reclass'!E:E,'General Reclass'!F:F,A130,'General Reclass'!A:A,L130)</f>
        <v>0</v>
      </c>
      <c r="G130" s="778">
        <f t="shared" si="53"/>
        <v>0</v>
      </c>
      <c r="H130" s="841" t="s">
        <v>95</v>
      </c>
      <c r="I130" s="841" t="s">
        <v>105</v>
      </c>
      <c r="J130" s="841" t="s">
        <v>546</v>
      </c>
      <c r="K130" s="842" t="s">
        <v>576</v>
      </c>
      <c r="L130" s="843" t="s">
        <v>42</v>
      </c>
      <c r="M130" s="843" t="str">
        <f t="shared" si="38"/>
        <v>- Other financial assets | Receivable from subsidiaries</v>
      </c>
      <c r="O130" s="773">
        <v>0</v>
      </c>
      <c r="P130" s="773"/>
      <c r="Q130" s="773">
        <v>0</v>
      </c>
      <c r="R130" s="773">
        <v>0</v>
      </c>
      <c r="S130" s="773"/>
      <c r="T130" s="773">
        <v>-632256.71</v>
      </c>
      <c r="U130" s="773"/>
      <c r="V130" s="773">
        <v>0</v>
      </c>
      <c r="W130" s="773">
        <v>-632256.71</v>
      </c>
      <c r="Y130" s="826">
        <v>-632256.71</v>
      </c>
      <c r="Z130" s="826">
        <v>-632256.71</v>
      </c>
      <c r="AA130" s="826">
        <v>-632256.71</v>
      </c>
      <c r="AB130" s="826">
        <v>-632256.71</v>
      </c>
      <c r="AC130" s="826">
        <v>-632256.71</v>
      </c>
      <c r="AD130" s="826">
        <v>-632256.71</v>
      </c>
      <c r="AE130" s="826">
        <v>-632256.71</v>
      </c>
      <c r="AF130" s="826">
        <v>-632256.71</v>
      </c>
      <c r="AG130" s="826">
        <v>-632256.71</v>
      </c>
      <c r="AH130" s="826">
        <v>-632256.71</v>
      </c>
      <c r="AI130" s="826">
        <v>-632256.71</v>
      </c>
      <c r="AJ130" s="826">
        <v>-632256.71</v>
      </c>
      <c r="AK130" s="826">
        <v>0</v>
      </c>
      <c r="AL130" s="826">
        <v>0</v>
      </c>
      <c r="AM130" s="826">
        <v>0</v>
      </c>
      <c r="AN130" s="826">
        <v>0</v>
      </c>
      <c r="AO130" s="826">
        <v>0</v>
      </c>
      <c r="AQ130" s="827">
        <f t="shared" si="66"/>
        <v>-632256.71</v>
      </c>
      <c r="AR130" s="827">
        <f t="shared" si="65"/>
        <v>-632256.71</v>
      </c>
      <c r="AS130" s="827">
        <f t="shared" si="54"/>
        <v>-632256.71</v>
      </c>
      <c r="AT130" s="827">
        <f t="shared" si="55"/>
        <v>-632256.71</v>
      </c>
      <c r="AU130" s="827">
        <f t="shared" si="56"/>
        <v>-632256.71</v>
      </c>
      <c r="AV130" s="827">
        <f t="shared" si="57"/>
        <v>-632256.71</v>
      </c>
      <c r="AW130" s="827">
        <f t="shared" si="58"/>
        <v>-632256.71</v>
      </c>
      <c r="AX130" s="827">
        <f t="shared" si="59"/>
        <v>-632256.71</v>
      </c>
      <c r="AY130" s="827">
        <f t="shared" si="60"/>
        <v>-632256.71</v>
      </c>
      <c r="AZ130" s="827">
        <f t="shared" si="61"/>
        <v>0</v>
      </c>
      <c r="BA130" s="827">
        <f t="shared" si="62"/>
        <v>0</v>
      </c>
      <c r="BB130" s="827">
        <f t="shared" si="63"/>
        <v>0</v>
      </c>
      <c r="BC130" s="827">
        <f t="shared" si="64"/>
        <v>0</v>
      </c>
      <c r="BD130" s="827">
        <f t="shared" si="64"/>
        <v>0</v>
      </c>
    </row>
    <row r="131" spans="1:56">
      <c r="B131">
        <v>240307</v>
      </c>
      <c r="C131" s="648" t="s">
        <v>728</v>
      </c>
      <c r="D131" s="778">
        <f t="shared" si="41"/>
        <v>0</v>
      </c>
      <c r="E131" s="778"/>
      <c r="F131" s="984">
        <f>SUMIFS('General Reclass'!E:E,'General Reclass'!F:F,A131,'General Reclass'!A:A,L131)</f>
        <v>0</v>
      </c>
      <c r="G131" s="778">
        <f t="shared" si="53"/>
        <v>0</v>
      </c>
      <c r="H131" s="841" t="s">
        <v>157</v>
      </c>
      <c r="I131" s="841" t="s">
        <v>169</v>
      </c>
      <c r="J131" s="841" t="s">
        <v>712</v>
      </c>
      <c r="K131" s="842" t="s">
        <v>576</v>
      </c>
      <c r="L131" s="843" t="s">
        <v>77</v>
      </c>
      <c r="M131" s="843" t="str">
        <f t="shared" si="38"/>
        <v>- Other financial liabilities | Liabilities against expense</v>
      </c>
      <c r="O131" s="773">
        <v>0</v>
      </c>
      <c r="P131" s="773"/>
      <c r="Q131" s="773">
        <v>0</v>
      </c>
      <c r="R131" s="773">
        <v>0</v>
      </c>
      <c r="S131" s="773"/>
      <c r="T131" s="773">
        <v>0</v>
      </c>
      <c r="U131" s="773"/>
      <c r="V131" s="773">
        <v>0</v>
      </c>
      <c r="W131" s="773">
        <v>0</v>
      </c>
      <c r="Y131" s="826">
        <v>0</v>
      </c>
      <c r="Z131" s="826">
        <v>0</v>
      </c>
      <c r="AA131" s="826">
        <v>0</v>
      </c>
      <c r="AB131" s="826">
        <v>0</v>
      </c>
      <c r="AC131" s="826">
        <v>0</v>
      </c>
      <c r="AD131" s="826">
        <v>0</v>
      </c>
      <c r="AE131" s="826">
        <v>0</v>
      </c>
      <c r="AF131" s="826">
        <v>0</v>
      </c>
      <c r="AG131" s="826">
        <v>0</v>
      </c>
      <c r="AH131" s="826">
        <v>0</v>
      </c>
      <c r="AI131" s="826">
        <v>0</v>
      </c>
      <c r="AJ131" s="826">
        <v>0</v>
      </c>
      <c r="AK131" s="826">
        <v>0</v>
      </c>
      <c r="AL131" s="826">
        <v>0</v>
      </c>
      <c r="AM131" s="826">
        <v>0</v>
      </c>
      <c r="AN131" s="826">
        <v>0</v>
      </c>
      <c r="AO131" s="826">
        <v>0</v>
      </c>
      <c r="AQ131" s="827">
        <f t="shared" si="66"/>
        <v>0</v>
      </c>
      <c r="AR131" s="827">
        <f t="shared" si="65"/>
        <v>0</v>
      </c>
      <c r="AS131" s="827">
        <f t="shared" si="54"/>
        <v>0</v>
      </c>
      <c r="AT131" s="827">
        <f t="shared" si="55"/>
        <v>0</v>
      </c>
      <c r="AU131" s="827">
        <f t="shared" si="56"/>
        <v>0</v>
      </c>
      <c r="AV131" s="827">
        <f t="shared" si="57"/>
        <v>0</v>
      </c>
      <c r="AW131" s="827">
        <f t="shared" si="58"/>
        <v>0</v>
      </c>
      <c r="AX131" s="827">
        <f t="shared" si="59"/>
        <v>0</v>
      </c>
      <c r="AY131" s="827">
        <f t="shared" si="60"/>
        <v>0</v>
      </c>
      <c r="AZ131" s="827">
        <f t="shared" si="61"/>
        <v>0</v>
      </c>
      <c r="BA131" s="827">
        <f t="shared" si="62"/>
        <v>0</v>
      </c>
      <c r="BB131" s="827">
        <f t="shared" si="63"/>
        <v>0</v>
      </c>
      <c r="BC131" s="827">
        <f t="shared" si="64"/>
        <v>0</v>
      </c>
      <c r="BD131" s="827">
        <f t="shared" si="64"/>
        <v>0</v>
      </c>
    </row>
    <row r="132" spans="1:56">
      <c r="B132">
        <v>240308</v>
      </c>
      <c r="C132" t="s">
        <v>432</v>
      </c>
      <c r="D132" s="778">
        <f t="shared" si="41"/>
        <v>0</v>
      </c>
      <c r="F132" s="984">
        <f>SUMIFS('General Reclass'!E:E,'General Reclass'!F:F,A132,'General Reclass'!A:A,L132)</f>
        <v>0</v>
      </c>
      <c r="G132" s="778">
        <f t="shared" ref="G132:G147" si="67">SUM(D132:F132)</f>
        <v>0</v>
      </c>
      <c r="H132" s="841" t="s">
        <v>157</v>
      </c>
      <c r="I132" s="844" t="s">
        <v>169</v>
      </c>
      <c r="J132" s="841" t="s">
        <v>548</v>
      </c>
      <c r="K132" s="842" t="s">
        <v>576</v>
      </c>
      <c r="L132" s="843" t="s">
        <v>65</v>
      </c>
      <c r="M132" s="843" t="str">
        <f t="shared" ref="M132:M197" si="68">I132&amp;" | "&amp;J132</f>
        <v>- Other financial liabilities | Others - Current</v>
      </c>
      <c r="O132" s="772">
        <v>-24546.79</v>
      </c>
      <c r="Q132" s="772">
        <v>0</v>
      </c>
      <c r="R132" s="772">
        <v>-24546.79</v>
      </c>
      <c r="T132" s="772">
        <v>0</v>
      </c>
      <c r="V132" s="773">
        <v>0</v>
      </c>
      <c r="W132" s="772">
        <v>0</v>
      </c>
      <c r="Y132" s="826">
        <v>0</v>
      </c>
      <c r="Z132" s="826">
        <v>0</v>
      </c>
      <c r="AA132" s="826">
        <v>-26334.82</v>
      </c>
      <c r="AB132" s="825">
        <v>-17853.689999999999</v>
      </c>
      <c r="AC132" s="826">
        <v>-20224.990000000002</v>
      </c>
      <c r="AD132" s="826">
        <v>-54353.67</v>
      </c>
      <c r="AE132" s="826">
        <v>-93515.05</v>
      </c>
      <c r="AF132" s="826">
        <v>-31166.53</v>
      </c>
      <c r="AG132" s="826">
        <v>0</v>
      </c>
      <c r="AH132" s="826">
        <v>-23972.31</v>
      </c>
      <c r="AI132" s="826">
        <v>-29976.959999999999</v>
      </c>
      <c r="AJ132" s="826">
        <v>-20581.86</v>
      </c>
      <c r="AK132" s="826">
        <v>-24546.79</v>
      </c>
      <c r="AL132" s="826">
        <v>-23221.82</v>
      </c>
      <c r="AM132" s="826">
        <v>-28954.27</v>
      </c>
      <c r="AN132" s="826">
        <v>-14817.85</v>
      </c>
      <c r="AO132" s="826">
        <v>0</v>
      </c>
      <c r="AQ132" s="827">
        <f t="shared" si="66"/>
        <v>-17853.689999999999</v>
      </c>
      <c r="AR132" s="827">
        <f t="shared" si="65"/>
        <v>-20224.990000000002</v>
      </c>
      <c r="AS132" s="827">
        <f t="shared" si="54"/>
        <v>-54353.67</v>
      </c>
      <c r="AT132" s="827">
        <f t="shared" si="55"/>
        <v>-93515.05</v>
      </c>
      <c r="AU132" s="827">
        <f t="shared" si="56"/>
        <v>-31166.53</v>
      </c>
      <c r="AV132" s="827">
        <f t="shared" si="57"/>
        <v>0</v>
      </c>
      <c r="AW132" s="827">
        <f t="shared" si="58"/>
        <v>-23972.31</v>
      </c>
      <c r="AX132" s="827">
        <f t="shared" si="59"/>
        <v>-29976.959999999999</v>
      </c>
      <c r="AY132" s="827">
        <f t="shared" si="60"/>
        <v>-20581.86</v>
      </c>
      <c r="AZ132" s="827">
        <f t="shared" si="61"/>
        <v>-24546.79</v>
      </c>
      <c r="BA132" s="827">
        <f t="shared" si="62"/>
        <v>-23221.82</v>
      </c>
      <c r="BB132" s="827">
        <f t="shared" si="63"/>
        <v>-28954.27</v>
      </c>
      <c r="BC132" s="827">
        <f t="shared" si="64"/>
        <v>-14817.85</v>
      </c>
      <c r="BD132" s="827">
        <f t="shared" si="64"/>
        <v>0</v>
      </c>
    </row>
    <row r="133" spans="1:56">
      <c r="B133">
        <v>240312</v>
      </c>
      <c r="C133" s="648" t="s">
        <v>729</v>
      </c>
      <c r="D133" s="778">
        <f t="shared" si="41"/>
        <v>0</v>
      </c>
      <c r="E133" s="778"/>
      <c r="F133" s="984">
        <f>SUMIFS('General Reclass'!E:E,'General Reclass'!F:F,A133,'General Reclass'!A:A,L133)</f>
        <v>0</v>
      </c>
      <c r="G133" s="778">
        <f t="shared" si="67"/>
        <v>0</v>
      </c>
      <c r="H133" s="841" t="s">
        <v>157</v>
      </c>
      <c r="I133" s="841" t="s">
        <v>189</v>
      </c>
      <c r="J133" s="841" t="s">
        <v>707</v>
      </c>
      <c r="K133" s="842" t="s">
        <v>576</v>
      </c>
      <c r="L133" s="843" t="s">
        <v>77</v>
      </c>
      <c r="M133" s="843" t="str">
        <f t="shared" si="68"/>
        <v>Employee Benefit Payable | Employee Benefit Payable - Others</v>
      </c>
      <c r="O133" s="773">
        <v>0</v>
      </c>
      <c r="P133" s="773"/>
      <c r="Q133" s="773">
        <v>0</v>
      </c>
      <c r="R133" s="773">
        <v>0</v>
      </c>
      <c r="S133" s="773"/>
      <c r="T133" s="773">
        <v>0</v>
      </c>
      <c r="U133" s="773"/>
      <c r="V133" s="773">
        <v>0</v>
      </c>
      <c r="W133" s="773">
        <v>0</v>
      </c>
      <c r="Y133" s="826">
        <v>0</v>
      </c>
      <c r="Z133" s="826">
        <v>0</v>
      </c>
      <c r="AA133" s="826">
        <v>0</v>
      </c>
      <c r="AB133" s="826">
        <v>0</v>
      </c>
      <c r="AC133" s="826">
        <v>0</v>
      </c>
      <c r="AD133" s="826">
        <v>0</v>
      </c>
      <c r="AE133" s="826">
        <v>0</v>
      </c>
      <c r="AF133" s="826">
        <v>0</v>
      </c>
      <c r="AG133" s="826">
        <v>0</v>
      </c>
      <c r="AH133" s="826">
        <v>0</v>
      </c>
      <c r="AI133" s="826">
        <v>0</v>
      </c>
      <c r="AJ133" s="826">
        <v>0</v>
      </c>
      <c r="AK133" s="826">
        <v>0</v>
      </c>
      <c r="AL133" s="826">
        <v>0</v>
      </c>
      <c r="AM133" s="826">
        <v>0</v>
      </c>
      <c r="AN133" s="826">
        <v>0</v>
      </c>
      <c r="AO133" s="826">
        <v>0</v>
      </c>
      <c r="AQ133" s="827">
        <f t="shared" si="66"/>
        <v>0</v>
      </c>
      <c r="AR133" s="827">
        <f t="shared" si="65"/>
        <v>0</v>
      </c>
      <c r="AS133" s="827">
        <f t="shared" ref="AS133:AS146" si="69">AD133</f>
        <v>0</v>
      </c>
      <c r="AT133" s="827">
        <f t="shared" ref="AT133:AT146" si="70">AE133</f>
        <v>0</v>
      </c>
      <c r="AU133" s="827">
        <f t="shared" si="56"/>
        <v>0</v>
      </c>
      <c r="AV133" s="827">
        <f t="shared" si="57"/>
        <v>0</v>
      </c>
      <c r="AW133" s="827">
        <f t="shared" si="58"/>
        <v>0</v>
      </c>
      <c r="AX133" s="827">
        <f t="shared" si="59"/>
        <v>0</v>
      </c>
      <c r="AY133" s="827">
        <f t="shared" si="60"/>
        <v>0</v>
      </c>
      <c r="AZ133" s="827">
        <f t="shared" si="61"/>
        <v>0</v>
      </c>
      <c r="BA133" s="827">
        <f t="shared" si="62"/>
        <v>0</v>
      </c>
      <c r="BB133" s="827">
        <f t="shared" si="63"/>
        <v>0</v>
      </c>
      <c r="BC133" s="827">
        <f t="shared" si="64"/>
        <v>0</v>
      </c>
      <c r="BD133" s="827">
        <f t="shared" si="64"/>
        <v>0</v>
      </c>
    </row>
    <row r="134" spans="1:56">
      <c r="B134">
        <v>240313</v>
      </c>
      <c r="C134" s="648" t="s">
        <v>730</v>
      </c>
      <c r="D134" s="778">
        <f t="shared" ref="D134:D197" si="71">BD134</f>
        <v>0</v>
      </c>
      <c r="E134" s="778"/>
      <c r="F134" s="984">
        <f>SUMIFS('General Reclass'!E:E,'General Reclass'!F:F,A134,'General Reclass'!A:A,L134)</f>
        <v>0</v>
      </c>
      <c r="G134" s="778">
        <f t="shared" si="67"/>
        <v>0</v>
      </c>
      <c r="H134" s="841" t="s">
        <v>95</v>
      </c>
      <c r="I134" s="841" t="s">
        <v>634</v>
      </c>
      <c r="J134" s="841" t="s">
        <v>626</v>
      </c>
      <c r="K134" s="842" t="s">
        <v>576</v>
      </c>
      <c r="L134" s="843" t="s">
        <v>77</v>
      </c>
      <c r="M134" s="843" t="str">
        <f t="shared" si="68"/>
        <v>Other Current Assets | Advances to employees</v>
      </c>
      <c r="O134" s="773">
        <v>0</v>
      </c>
      <c r="P134" s="773"/>
      <c r="Q134" s="773">
        <v>0</v>
      </c>
      <c r="R134" s="773">
        <v>0</v>
      </c>
      <c r="S134" s="773"/>
      <c r="T134" s="773">
        <v>0</v>
      </c>
      <c r="U134" s="773"/>
      <c r="V134" s="773">
        <v>0</v>
      </c>
      <c r="W134" s="773">
        <v>0</v>
      </c>
      <c r="Y134" s="826">
        <v>0</v>
      </c>
      <c r="Z134" s="826">
        <v>0</v>
      </c>
      <c r="AA134" s="826">
        <v>0</v>
      </c>
      <c r="AB134" s="826">
        <v>0</v>
      </c>
      <c r="AC134" s="826">
        <v>0</v>
      </c>
      <c r="AD134" s="826">
        <v>0</v>
      </c>
      <c r="AE134" s="826">
        <v>0</v>
      </c>
      <c r="AF134" s="826">
        <v>0</v>
      </c>
      <c r="AG134" s="826">
        <v>0</v>
      </c>
      <c r="AH134" s="826">
        <v>0</v>
      </c>
      <c r="AI134" s="826">
        <v>0</v>
      </c>
      <c r="AJ134" s="826">
        <v>0</v>
      </c>
      <c r="AK134" s="826">
        <v>0</v>
      </c>
      <c r="AL134" s="826">
        <v>0</v>
      </c>
      <c r="AM134" s="826">
        <v>0</v>
      </c>
      <c r="AN134" s="826">
        <v>0</v>
      </c>
      <c r="AO134" s="826">
        <v>0</v>
      </c>
      <c r="AQ134" s="827">
        <f t="shared" si="66"/>
        <v>0</v>
      </c>
      <c r="AR134" s="827">
        <f t="shared" si="65"/>
        <v>0</v>
      </c>
      <c r="AS134" s="827">
        <f t="shared" si="69"/>
        <v>0</v>
      </c>
      <c r="AT134" s="827">
        <f t="shared" si="70"/>
        <v>0</v>
      </c>
      <c r="AU134" s="827">
        <f t="shared" ref="AU134:AU146" si="72">+AF134</f>
        <v>0</v>
      </c>
      <c r="AV134" s="827">
        <f t="shared" ref="AV134:AV146" si="73">+AG134</f>
        <v>0</v>
      </c>
      <c r="AW134" s="827">
        <f t="shared" ref="AW134:AW147" si="74">+AH134</f>
        <v>0</v>
      </c>
      <c r="AX134" s="827">
        <f t="shared" ref="AX134:AX147" si="75">+AI134</f>
        <v>0</v>
      </c>
      <c r="AY134" s="827">
        <f t="shared" ref="AY134:AY147" si="76">+AJ134</f>
        <v>0</v>
      </c>
      <c r="AZ134" s="827">
        <f t="shared" ref="AZ134:AZ147" si="77">+AK134</f>
        <v>0</v>
      </c>
      <c r="BA134" s="827">
        <f t="shared" ref="BA134:BA149" si="78">+AL134</f>
        <v>0</v>
      </c>
      <c r="BB134" s="827">
        <f t="shared" ref="BB134:BB149" si="79">+AM134</f>
        <v>0</v>
      </c>
      <c r="BC134" s="827">
        <f t="shared" ref="BC134:BD149" si="80">+AN134</f>
        <v>0</v>
      </c>
      <c r="BD134" s="827">
        <f t="shared" si="80"/>
        <v>0</v>
      </c>
    </row>
    <row r="135" spans="1:56">
      <c r="B135">
        <v>240314</v>
      </c>
      <c r="C135" s="648" t="s">
        <v>731</v>
      </c>
      <c r="D135" s="778">
        <f t="shared" si="71"/>
        <v>-82466.899999999994</v>
      </c>
      <c r="E135" s="778"/>
      <c r="F135" s="984">
        <f>SUMIFS('General Reclass'!E:E,'General Reclass'!F:F,A135,'General Reclass'!A:A,L135)</f>
        <v>0</v>
      </c>
      <c r="G135" s="778">
        <f t="shared" si="67"/>
        <v>-82466.899999999994</v>
      </c>
      <c r="H135" s="841" t="s">
        <v>157</v>
      </c>
      <c r="I135" s="841" t="s">
        <v>169</v>
      </c>
      <c r="J135" s="841" t="s">
        <v>712</v>
      </c>
      <c r="K135" s="842" t="s">
        <v>576</v>
      </c>
      <c r="L135" s="843" t="s">
        <v>77</v>
      </c>
      <c r="M135" s="843" t="str">
        <f t="shared" si="68"/>
        <v>- Other financial liabilities | Liabilities against expense</v>
      </c>
      <c r="O135" s="773">
        <v>-71523.67</v>
      </c>
      <c r="P135" s="773"/>
      <c r="Q135" s="773">
        <v>0</v>
      </c>
      <c r="R135" s="773">
        <v>-71523.67</v>
      </c>
      <c r="S135" s="773"/>
      <c r="T135" s="773">
        <v>-5135.67</v>
      </c>
      <c r="U135" s="773"/>
      <c r="V135" s="773">
        <v>0</v>
      </c>
      <c r="W135" s="773">
        <v>-5135.67</v>
      </c>
      <c r="Y135" s="826">
        <v>-1330.29</v>
      </c>
      <c r="Z135" s="826">
        <v>-1330.29</v>
      </c>
      <c r="AA135" s="826">
        <v>-1330.29</v>
      </c>
      <c r="AB135" s="826">
        <v>-9106.35</v>
      </c>
      <c r="AC135" s="826">
        <v>-5135.67</v>
      </c>
      <c r="AD135" s="826">
        <v>-5135.67</v>
      </c>
      <c r="AE135" s="826">
        <v>-5135.67</v>
      </c>
      <c r="AF135" s="826">
        <v>-5135.67</v>
      </c>
      <c r="AG135" s="826">
        <v>-5135.67</v>
      </c>
      <c r="AH135" s="826">
        <v>-5135.67</v>
      </c>
      <c r="AI135" s="826">
        <v>-5135.67</v>
      </c>
      <c r="AJ135" s="826">
        <v>-24998.67</v>
      </c>
      <c r="AK135" s="826">
        <v>-71523.67</v>
      </c>
      <c r="AL135" s="826">
        <v>-107347.47</v>
      </c>
      <c r="AM135" s="826">
        <v>-88077.08</v>
      </c>
      <c r="AN135" s="826">
        <v>-81409.2</v>
      </c>
      <c r="AO135" s="826">
        <v>-82466.899999999994</v>
      </c>
      <c r="AQ135" s="827">
        <f t="shared" si="66"/>
        <v>-9106.35</v>
      </c>
      <c r="AR135" s="827">
        <f t="shared" si="65"/>
        <v>-5135.67</v>
      </c>
      <c r="AS135" s="827">
        <f t="shared" si="69"/>
        <v>-5135.67</v>
      </c>
      <c r="AT135" s="827">
        <f t="shared" si="70"/>
        <v>-5135.67</v>
      </c>
      <c r="AU135" s="827">
        <f t="shared" si="72"/>
        <v>-5135.67</v>
      </c>
      <c r="AV135" s="827">
        <f t="shared" si="73"/>
        <v>-5135.67</v>
      </c>
      <c r="AW135" s="827">
        <f t="shared" si="74"/>
        <v>-5135.67</v>
      </c>
      <c r="AX135" s="827">
        <f t="shared" si="75"/>
        <v>-5135.67</v>
      </c>
      <c r="AY135" s="827">
        <f t="shared" si="76"/>
        <v>-24998.67</v>
      </c>
      <c r="AZ135" s="827">
        <f t="shared" si="77"/>
        <v>-71523.67</v>
      </c>
      <c r="BA135" s="827">
        <f t="shared" si="78"/>
        <v>-107347.47</v>
      </c>
      <c r="BB135" s="827">
        <f t="shared" si="79"/>
        <v>-88077.08</v>
      </c>
      <c r="BC135" s="827">
        <f t="shared" si="80"/>
        <v>-81409.2</v>
      </c>
      <c r="BD135" s="827">
        <f t="shared" si="80"/>
        <v>-82466.899999999994</v>
      </c>
    </row>
    <row r="136" spans="1:56">
      <c r="B136">
        <v>240316</v>
      </c>
      <c r="C136" s="648" t="s">
        <v>732</v>
      </c>
      <c r="D136" s="778">
        <f t="shared" si="71"/>
        <v>-1303905.3999999999</v>
      </c>
      <c r="E136" s="778"/>
      <c r="F136" s="984">
        <f>SUMIFS('General Reclass'!E:E,'General Reclass'!F:F,A136,'General Reclass'!A:A,L136)</f>
        <v>0</v>
      </c>
      <c r="G136" s="778">
        <f t="shared" si="67"/>
        <v>-1303905.3999999999</v>
      </c>
      <c r="H136" s="841" t="s">
        <v>157</v>
      </c>
      <c r="I136" s="841" t="s">
        <v>169</v>
      </c>
      <c r="J136" s="841" t="s">
        <v>712</v>
      </c>
      <c r="K136" s="842" t="s">
        <v>576</v>
      </c>
      <c r="L136" s="843" t="s">
        <v>77</v>
      </c>
      <c r="M136" s="843" t="str">
        <f t="shared" si="68"/>
        <v>- Other financial liabilities | Liabilities against expense</v>
      </c>
      <c r="O136" s="773">
        <v>-908421.68</v>
      </c>
      <c r="P136" s="773"/>
      <c r="Q136" s="773">
        <v>0</v>
      </c>
      <c r="R136" s="773">
        <v>-908421.68</v>
      </c>
      <c r="S136" s="773"/>
      <c r="T136" s="773">
        <v>-664553.34</v>
      </c>
      <c r="U136" s="773"/>
      <c r="V136" s="773">
        <v>0</v>
      </c>
      <c r="W136" s="773">
        <v>-664553.34</v>
      </c>
      <c r="Y136" s="826">
        <v>-617076.09</v>
      </c>
      <c r="Z136" s="826">
        <v>-959785.4</v>
      </c>
      <c r="AA136" s="826">
        <v>-1043033.74</v>
      </c>
      <c r="AB136" s="826">
        <v>-1835712.21</v>
      </c>
      <c r="AC136" s="826">
        <v>-2381974.38</v>
      </c>
      <c r="AD136" s="826">
        <v>-938470.35</v>
      </c>
      <c r="AE136" s="826">
        <v>-842219.45</v>
      </c>
      <c r="AF136" s="826">
        <v>-961935.5</v>
      </c>
      <c r="AG136" s="826">
        <v>-664553.34</v>
      </c>
      <c r="AH136" s="826">
        <v>-995942.16</v>
      </c>
      <c r="AI136" s="826">
        <v>-938086.86</v>
      </c>
      <c r="AJ136" s="826">
        <v>-1069944.6200000001</v>
      </c>
      <c r="AK136" s="826">
        <v>-908421.68</v>
      </c>
      <c r="AL136" s="826">
        <v>-1090329.44</v>
      </c>
      <c r="AM136" s="826">
        <v>-1210750.32</v>
      </c>
      <c r="AN136" s="826">
        <v>-1183793.49</v>
      </c>
      <c r="AO136" s="826">
        <v>-1303905.3999999999</v>
      </c>
      <c r="AQ136" s="827">
        <f t="shared" si="66"/>
        <v>-1835712.21</v>
      </c>
      <c r="AR136" s="827">
        <f t="shared" si="65"/>
        <v>-2381974.38</v>
      </c>
      <c r="AS136" s="827">
        <f t="shared" si="69"/>
        <v>-938470.35</v>
      </c>
      <c r="AT136" s="827">
        <f t="shared" si="70"/>
        <v>-842219.45</v>
      </c>
      <c r="AU136" s="827">
        <f t="shared" si="72"/>
        <v>-961935.5</v>
      </c>
      <c r="AV136" s="827">
        <f t="shared" si="73"/>
        <v>-664553.34</v>
      </c>
      <c r="AW136" s="827">
        <f t="shared" si="74"/>
        <v>-995942.16</v>
      </c>
      <c r="AX136" s="827">
        <f t="shared" si="75"/>
        <v>-938086.86</v>
      </c>
      <c r="AY136" s="827">
        <f t="shared" si="76"/>
        <v>-1069944.6200000001</v>
      </c>
      <c r="AZ136" s="827">
        <f t="shared" si="77"/>
        <v>-908421.68</v>
      </c>
      <c r="BA136" s="827">
        <f t="shared" si="78"/>
        <v>-1090329.44</v>
      </c>
      <c r="BB136" s="827">
        <f t="shared" si="79"/>
        <v>-1210750.32</v>
      </c>
      <c r="BC136" s="827">
        <f t="shared" si="80"/>
        <v>-1183793.49</v>
      </c>
      <c r="BD136" s="827">
        <f t="shared" si="80"/>
        <v>-1303905.3999999999</v>
      </c>
    </row>
    <row r="137" spans="1:56">
      <c r="B137">
        <v>240318</v>
      </c>
      <c r="C137" s="648" t="s">
        <v>733</v>
      </c>
      <c r="D137" s="778">
        <f t="shared" si="71"/>
        <v>0</v>
      </c>
      <c r="E137" s="778"/>
      <c r="F137" s="984">
        <f>SUMIFS('General Reclass'!E:E,'General Reclass'!F:F,A137,'General Reclass'!A:A,L137)</f>
        <v>0</v>
      </c>
      <c r="G137" s="778">
        <f t="shared" si="67"/>
        <v>0</v>
      </c>
      <c r="H137" s="841" t="s">
        <v>95</v>
      </c>
      <c r="I137" s="841" t="s">
        <v>634</v>
      </c>
      <c r="J137" s="841" t="s">
        <v>626</v>
      </c>
      <c r="K137" s="842" t="s">
        <v>576</v>
      </c>
      <c r="L137" s="843" t="s">
        <v>42</v>
      </c>
      <c r="M137" s="843" t="str">
        <f t="shared" si="68"/>
        <v>Other Current Assets | Advances to employees</v>
      </c>
      <c r="O137" s="773">
        <v>0</v>
      </c>
      <c r="P137" s="773"/>
      <c r="Q137" s="773">
        <v>0</v>
      </c>
      <c r="R137" s="773">
        <v>0</v>
      </c>
      <c r="S137" s="773"/>
      <c r="T137" s="773">
        <v>0</v>
      </c>
      <c r="U137" s="773"/>
      <c r="V137" s="773">
        <v>0</v>
      </c>
      <c r="W137" s="773">
        <v>0</v>
      </c>
      <c r="Y137" s="826">
        <v>0</v>
      </c>
      <c r="Z137" s="826">
        <v>0</v>
      </c>
      <c r="AA137" s="826">
        <v>0</v>
      </c>
      <c r="AB137" s="826">
        <v>0</v>
      </c>
      <c r="AC137" s="826">
        <v>0</v>
      </c>
      <c r="AD137" s="826">
        <v>0</v>
      </c>
      <c r="AE137" s="826">
        <v>0</v>
      </c>
      <c r="AF137" s="826">
        <v>0</v>
      </c>
      <c r="AG137" s="826">
        <v>0</v>
      </c>
      <c r="AH137" s="826">
        <v>0</v>
      </c>
      <c r="AI137" s="826">
        <v>0</v>
      </c>
      <c r="AJ137" s="826">
        <v>0</v>
      </c>
      <c r="AK137" s="826">
        <v>0</v>
      </c>
      <c r="AL137" s="826">
        <v>0</v>
      </c>
      <c r="AM137" s="826">
        <v>0</v>
      </c>
      <c r="AN137" s="826">
        <v>0</v>
      </c>
      <c r="AO137" s="826">
        <v>0</v>
      </c>
      <c r="AQ137" s="827">
        <f t="shared" si="66"/>
        <v>0</v>
      </c>
      <c r="AR137" s="827">
        <f t="shared" si="65"/>
        <v>0</v>
      </c>
      <c r="AS137" s="827">
        <f t="shared" si="69"/>
        <v>0</v>
      </c>
      <c r="AT137" s="827">
        <f t="shared" si="70"/>
        <v>0</v>
      </c>
      <c r="AU137" s="827">
        <f t="shared" si="72"/>
        <v>0</v>
      </c>
      <c r="AV137" s="827">
        <f t="shared" si="73"/>
        <v>0</v>
      </c>
      <c r="AW137" s="827">
        <f t="shared" si="74"/>
        <v>0</v>
      </c>
      <c r="AX137" s="827">
        <f t="shared" si="75"/>
        <v>0</v>
      </c>
      <c r="AY137" s="827">
        <f t="shared" si="76"/>
        <v>0</v>
      </c>
      <c r="AZ137" s="827">
        <f t="shared" si="77"/>
        <v>0</v>
      </c>
      <c r="BA137" s="827">
        <f t="shared" si="78"/>
        <v>0</v>
      </c>
      <c r="BB137" s="827">
        <f t="shared" si="79"/>
        <v>0</v>
      </c>
      <c r="BC137" s="827">
        <f t="shared" si="80"/>
        <v>0</v>
      </c>
      <c r="BD137" s="827">
        <f t="shared" si="80"/>
        <v>0</v>
      </c>
    </row>
    <row r="138" spans="1:56">
      <c r="B138">
        <v>240320</v>
      </c>
      <c r="C138" s="648" t="s">
        <v>734</v>
      </c>
      <c r="D138" s="778">
        <f t="shared" si="71"/>
        <v>0</v>
      </c>
      <c r="E138" s="778"/>
      <c r="F138" s="984">
        <f>SUMIFS('General Reclass'!E:E,'General Reclass'!F:F,A138,'General Reclass'!A:A,L138)</f>
        <v>0</v>
      </c>
      <c r="G138" s="778">
        <f t="shared" si="67"/>
        <v>0</v>
      </c>
      <c r="H138" s="841" t="s">
        <v>157</v>
      </c>
      <c r="I138" s="841" t="s">
        <v>169</v>
      </c>
      <c r="J138" s="841" t="s">
        <v>712</v>
      </c>
      <c r="K138" s="842" t="s">
        <v>576</v>
      </c>
      <c r="L138" s="843" t="s">
        <v>77</v>
      </c>
      <c r="M138" s="843" t="str">
        <f t="shared" si="68"/>
        <v>- Other financial liabilities | Liabilities against expense</v>
      </c>
      <c r="O138" s="773">
        <v>0</v>
      </c>
      <c r="P138" s="773"/>
      <c r="Q138" s="773">
        <v>0</v>
      </c>
      <c r="R138" s="773">
        <v>0</v>
      </c>
      <c r="S138" s="773"/>
      <c r="T138" s="773">
        <v>0</v>
      </c>
      <c r="U138" s="773"/>
      <c r="V138" s="773">
        <v>0</v>
      </c>
      <c r="W138" s="773">
        <v>0</v>
      </c>
      <c r="Y138" s="826">
        <v>0</v>
      </c>
      <c r="Z138" s="826">
        <v>0</v>
      </c>
      <c r="AA138" s="826">
        <v>0</v>
      </c>
      <c r="AB138" s="826">
        <v>0</v>
      </c>
      <c r="AC138" s="826">
        <v>0</v>
      </c>
      <c r="AD138" s="826">
        <v>0</v>
      </c>
      <c r="AE138" s="826">
        <v>0</v>
      </c>
      <c r="AF138" s="826">
        <v>0</v>
      </c>
      <c r="AG138" s="826">
        <v>0</v>
      </c>
      <c r="AH138" s="826">
        <v>0</v>
      </c>
      <c r="AI138" s="826">
        <v>0</v>
      </c>
      <c r="AJ138" s="826">
        <v>0</v>
      </c>
      <c r="AK138" s="826">
        <v>0</v>
      </c>
      <c r="AL138" s="826">
        <v>0</v>
      </c>
      <c r="AM138" s="826">
        <v>0</v>
      </c>
      <c r="AN138" s="826">
        <v>0</v>
      </c>
      <c r="AO138" s="826">
        <v>0</v>
      </c>
      <c r="AQ138" s="827">
        <f t="shared" si="66"/>
        <v>0</v>
      </c>
      <c r="AR138" s="827">
        <f t="shared" si="65"/>
        <v>0</v>
      </c>
      <c r="AS138" s="827">
        <f t="shared" si="69"/>
        <v>0</v>
      </c>
      <c r="AT138" s="827">
        <f t="shared" si="70"/>
        <v>0</v>
      </c>
      <c r="AU138" s="827">
        <f t="shared" si="72"/>
        <v>0</v>
      </c>
      <c r="AV138" s="827">
        <f t="shared" si="73"/>
        <v>0</v>
      </c>
      <c r="AW138" s="827">
        <f t="shared" si="74"/>
        <v>0</v>
      </c>
      <c r="AX138" s="827">
        <f t="shared" si="75"/>
        <v>0</v>
      </c>
      <c r="AY138" s="827">
        <f t="shared" si="76"/>
        <v>0</v>
      </c>
      <c r="AZ138" s="827">
        <f t="shared" si="77"/>
        <v>0</v>
      </c>
      <c r="BA138" s="827">
        <f t="shared" si="78"/>
        <v>0</v>
      </c>
      <c r="BB138" s="827">
        <f t="shared" si="79"/>
        <v>0</v>
      </c>
      <c r="BC138" s="827">
        <f t="shared" si="80"/>
        <v>0</v>
      </c>
      <c r="BD138" s="827">
        <f t="shared" si="80"/>
        <v>0</v>
      </c>
    </row>
    <row r="139" spans="1:56">
      <c r="B139">
        <v>240321</v>
      </c>
      <c r="C139" s="648" t="s">
        <v>735</v>
      </c>
      <c r="D139" s="778">
        <f t="shared" si="71"/>
        <v>0</v>
      </c>
      <c r="E139" s="778"/>
      <c r="F139" s="984">
        <f>SUMIFS('General Reclass'!E:E,'General Reclass'!F:F,A139,'General Reclass'!A:A,L139)</f>
        <v>0</v>
      </c>
      <c r="G139" s="778">
        <f t="shared" si="67"/>
        <v>0</v>
      </c>
      <c r="H139" s="841" t="s">
        <v>157</v>
      </c>
      <c r="I139" s="844" t="s">
        <v>169</v>
      </c>
      <c r="J139" s="841" t="s">
        <v>548</v>
      </c>
      <c r="K139" s="842" t="s">
        <v>576</v>
      </c>
      <c r="L139" s="843" t="s">
        <v>65</v>
      </c>
      <c r="M139" s="843" t="str">
        <f t="shared" si="68"/>
        <v>- Other financial liabilities | Others - Current</v>
      </c>
      <c r="O139" s="773">
        <v>0</v>
      </c>
      <c r="P139" s="773"/>
      <c r="Q139" s="773">
        <v>0</v>
      </c>
      <c r="R139" s="773">
        <v>0</v>
      </c>
      <c r="S139" s="773"/>
      <c r="T139" s="773">
        <v>0</v>
      </c>
      <c r="U139" s="773"/>
      <c r="V139" s="773">
        <v>0</v>
      </c>
      <c r="W139" s="773">
        <v>0</v>
      </c>
      <c r="Y139" s="826">
        <v>0</v>
      </c>
      <c r="Z139" s="826">
        <v>0</v>
      </c>
      <c r="AA139" s="826">
        <v>0</v>
      </c>
      <c r="AB139" s="826">
        <v>0</v>
      </c>
      <c r="AC139" s="826">
        <v>0</v>
      </c>
      <c r="AD139" s="826">
        <v>0</v>
      </c>
      <c r="AE139" s="826">
        <v>0</v>
      </c>
      <c r="AF139" s="826">
        <v>0</v>
      </c>
      <c r="AG139" s="826">
        <v>0</v>
      </c>
      <c r="AH139" s="826">
        <v>0</v>
      </c>
      <c r="AI139" s="826">
        <v>0</v>
      </c>
      <c r="AJ139" s="826">
        <v>0</v>
      </c>
      <c r="AK139" s="826">
        <v>0</v>
      </c>
      <c r="AL139" s="826">
        <v>0</v>
      </c>
      <c r="AM139" s="826">
        <v>0</v>
      </c>
      <c r="AN139" s="826">
        <v>0</v>
      </c>
      <c r="AO139" s="826">
        <v>0</v>
      </c>
      <c r="AQ139" s="827">
        <f t="shared" si="66"/>
        <v>0</v>
      </c>
      <c r="AR139" s="827">
        <f t="shared" si="65"/>
        <v>0</v>
      </c>
      <c r="AS139" s="827">
        <f t="shared" si="69"/>
        <v>0</v>
      </c>
      <c r="AT139" s="827">
        <f t="shared" si="70"/>
        <v>0</v>
      </c>
      <c r="AU139" s="827">
        <f t="shared" si="72"/>
        <v>0</v>
      </c>
      <c r="AV139" s="827">
        <f t="shared" si="73"/>
        <v>0</v>
      </c>
      <c r="AW139" s="827">
        <f t="shared" si="74"/>
        <v>0</v>
      </c>
      <c r="AX139" s="827">
        <f t="shared" si="75"/>
        <v>0</v>
      </c>
      <c r="AY139" s="827">
        <f t="shared" si="76"/>
        <v>0</v>
      </c>
      <c r="AZ139" s="827">
        <f t="shared" si="77"/>
        <v>0</v>
      </c>
      <c r="BA139" s="827">
        <f t="shared" si="78"/>
        <v>0</v>
      </c>
      <c r="BB139" s="827">
        <f t="shared" si="79"/>
        <v>0</v>
      </c>
      <c r="BC139" s="827">
        <f t="shared" si="80"/>
        <v>0</v>
      </c>
      <c r="BD139" s="827">
        <f t="shared" si="80"/>
        <v>0</v>
      </c>
    </row>
    <row r="140" spans="1:56">
      <c r="B140">
        <v>240324</v>
      </c>
      <c r="C140" s="648" t="s">
        <v>736</v>
      </c>
      <c r="D140" s="778">
        <f t="shared" si="71"/>
        <v>0</v>
      </c>
      <c r="E140" s="778"/>
      <c r="F140" s="984">
        <f>SUMIFS('General Reclass'!E:E,'General Reclass'!F:F,A140,'General Reclass'!A:A,L140)</f>
        <v>0</v>
      </c>
      <c r="G140" s="778">
        <f t="shared" si="67"/>
        <v>0</v>
      </c>
      <c r="H140" s="841" t="s">
        <v>157</v>
      </c>
      <c r="I140" s="841" t="s">
        <v>161</v>
      </c>
      <c r="J140" s="841" t="s">
        <v>737</v>
      </c>
      <c r="K140" s="842" t="s">
        <v>576</v>
      </c>
      <c r="L140" s="843" t="s">
        <v>71</v>
      </c>
      <c r="M140" s="843" t="str">
        <f t="shared" si="68"/>
        <v>- Borrowings | Term Loan from Bank - Short term</v>
      </c>
      <c r="O140" s="773">
        <v>0</v>
      </c>
      <c r="P140" s="773"/>
      <c r="Q140" s="773">
        <v>0</v>
      </c>
      <c r="R140" s="773">
        <v>0</v>
      </c>
      <c r="S140" s="773"/>
      <c r="T140" s="773">
        <v>0</v>
      </c>
      <c r="U140" s="773"/>
      <c r="V140" s="773">
        <v>0</v>
      </c>
      <c r="W140" s="773">
        <v>0</v>
      </c>
      <c r="Y140" s="826">
        <v>-3671000</v>
      </c>
      <c r="Z140" s="826">
        <v>-3671000</v>
      </c>
      <c r="AA140" s="826">
        <v>-3671000</v>
      </c>
      <c r="AB140" s="826">
        <v>0</v>
      </c>
      <c r="AC140" s="826">
        <v>0</v>
      </c>
      <c r="AD140" s="826">
        <v>0</v>
      </c>
      <c r="AE140" s="826">
        <v>0</v>
      </c>
      <c r="AF140" s="826">
        <v>0</v>
      </c>
      <c r="AG140" s="826">
        <v>0</v>
      </c>
      <c r="AH140" s="826">
        <v>0</v>
      </c>
      <c r="AI140" s="826">
        <v>0</v>
      </c>
      <c r="AJ140" s="826">
        <v>0</v>
      </c>
      <c r="AK140" s="826">
        <v>0</v>
      </c>
      <c r="AL140" s="826">
        <v>0</v>
      </c>
      <c r="AM140" s="826">
        <v>0</v>
      </c>
      <c r="AN140" s="826">
        <v>0</v>
      </c>
      <c r="AO140" s="826">
        <v>0</v>
      </c>
      <c r="AQ140" s="827">
        <f t="shared" si="66"/>
        <v>0</v>
      </c>
      <c r="AR140" s="827">
        <f t="shared" si="65"/>
        <v>0</v>
      </c>
      <c r="AS140" s="827">
        <f t="shared" si="69"/>
        <v>0</v>
      </c>
      <c r="AT140" s="827">
        <f t="shared" si="70"/>
        <v>0</v>
      </c>
      <c r="AU140" s="827">
        <f t="shared" si="72"/>
        <v>0</v>
      </c>
      <c r="AV140" s="827">
        <f t="shared" si="73"/>
        <v>0</v>
      </c>
      <c r="AW140" s="827">
        <f t="shared" si="74"/>
        <v>0</v>
      </c>
      <c r="AX140" s="827">
        <f t="shared" si="75"/>
        <v>0</v>
      </c>
      <c r="AY140" s="827">
        <f t="shared" si="76"/>
        <v>0</v>
      </c>
      <c r="AZ140" s="827">
        <f t="shared" si="77"/>
        <v>0</v>
      </c>
      <c r="BA140" s="827">
        <f t="shared" si="78"/>
        <v>0</v>
      </c>
      <c r="BB140" s="827">
        <f t="shared" si="79"/>
        <v>0</v>
      </c>
      <c r="BC140" s="827">
        <f t="shared" si="80"/>
        <v>0</v>
      </c>
      <c r="BD140" s="827">
        <f t="shared" si="80"/>
        <v>0</v>
      </c>
    </row>
    <row r="141" spans="1:56">
      <c r="B141">
        <v>240325</v>
      </c>
      <c r="C141" s="648" t="s">
        <v>738</v>
      </c>
      <c r="D141" s="778">
        <f t="shared" si="71"/>
        <v>0</v>
      </c>
      <c r="E141" s="778"/>
      <c r="F141" s="984">
        <f>SUMIFS('General Reclass'!E:E,'General Reclass'!F:F,A141,'General Reclass'!A:A,L141)</f>
        <v>0</v>
      </c>
      <c r="G141" s="778">
        <f t="shared" si="67"/>
        <v>0</v>
      </c>
      <c r="H141" s="841" t="s">
        <v>157</v>
      </c>
      <c r="I141" s="844" t="s">
        <v>169</v>
      </c>
      <c r="J141" s="841" t="s">
        <v>548</v>
      </c>
      <c r="K141" s="842" t="s">
        <v>576</v>
      </c>
      <c r="L141" s="843" t="s">
        <v>65</v>
      </c>
      <c r="M141" s="843" t="str">
        <f t="shared" si="68"/>
        <v>- Other financial liabilities | Others - Current</v>
      </c>
      <c r="O141" s="773">
        <v>0</v>
      </c>
      <c r="P141" s="773"/>
      <c r="Q141" s="773">
        <v>0</v>
      </c>
      <c r="R141" s="773">
        <v>0</v>
      </c>
      <c r="S141" s="773"/>
      <c r="T141" s="773">
        <v>0</v>
      </c>
      <c r="U141" s="773"/>
      <c r="V141" s="773">
        <v>0</v>
      </c>
      <c r="W141" s="773">
        <v>0</v>
      </c>
      <c r="Y141" s="826">
        <v>0</v>
      </c>
      <c r="Z141" s="826">
        <v>0</v>
      </c>
      <c r="AA141" s="826">
        <v>0</v>
      </c>
      <c r="AB141" s="826">
        <v>0</v>
      </c>
      <c r="AC141" s="826">
        <v>0</v>
      </c>
      <c r="AD141" s="826">
        <v>0</v>
      </c>
      <c r="AE141" s="826">
        <v>0</v>
      </c>
      <c r="AF141" s="826">
        <v>0</v>
      </c>
      <c r="AG141" s="826">
        <v>0</v>
      </c>
      <c r="AH141" s="826">
        <v>0</v>
      </c>
      <c r="AI141" s="826">
        <v>0</v>
      </c>
      <c r="AJ141" s="826">
        <v>0</v>
      </c>
      <c r="AK141" s="826">
        <v>0</v>
      </c>
      <c r="AL141" s="826">
        <v>0</v>
      </c>
      <c r="AM141" s="826">
        <v>0</v>
      </c>
      <c r="AN141" s="826">
        <v>0</v>
      </c>
      <c r="AO141" s="826">
        <v>0</v>
      </c>
      <c r="AQ141" s="827">
        <f t="shared" si="66"/>
        <v>0</v>
      </c>
      <c r="AR141" s="827">
        <f t="shared" si="65"/>
        <v>0</v>
      </c>
      <c r="AS141" s="827">
        <f t="shared" si="69"/>
        <v>0</v>
      </c>
      <c r="AT141" s="827">
        <f t="shared" si="70"/>
        <v>0</v>
      </c>
      <c r="AU141" s="827">
        <f t="shared" si="72"/>
        <v>0</v>
      </c>
      <c r="AV141" s="827">
        <f t="shared" si="73"/>
        <v>0</v>
      </c>
      <c r="AW141" s="827">
        <f t="shared" si="74"/>
        <v>0</v>
      </c>
      <c r="AX141" s="827">
        <f t="shared" si="75"/>
        <v>0</v>
      </c>
      <c r="AY141" s="827">
        <f t="shared" si="76"/>
        <v>0</v>
      </c>
      <c r="AZ141" s="827">
        <f t="shared" si="77"/>
        <v>0</v>
      </c>
      <c r="BA141" s="827">
        <f t="shared" si="78"/>
        <v>0</v>
      </c>
      <c r="BB141" s="827">
        <f t="shared" si="79"/>
        <v>0</v>
      </c>
      <c r="BC141" s="827">
        <f t="shared" si="80"/>
        <v>0</v>
      </c>
      <c r="BD141" s="827">
        <f t="shared" si="80"/>
        <v>0</v>
      </c>
    </row>
    <row r="142" spans="1:56">
      <c r="B142">
        <v>240326</v>
      </c>
      <c r="C142" s="648" t="s">
        <v>739</v>
      </c>
      <c r="D142" s="778">
        <f t="shared" si="71"/>
        <v>0</v>
      </c>
      <c r="E142" s="778"/>
      <c r="F142" s="984">
        <f>SUMIFS('General Reclass'!E:E,'General Reclass'!F:F,A142,'General Reclass'!A:A,L142)</f>
        <v>0</v>
      </c>
      <c r="G142" s="778">
        <f t="shared" si="67"/>
        <v>0</v>
      </c>
      <c r="H142" s="841" t="s">
        <v>157</v>
      </c>
      <c r="I142" s="841" t="s">
        <v>169</v>
      </c>
      <c r="J142" s="841" t="s">
        <v>548</v>
      </c>
      <c r="K142" s="842" t="s">
        <v>576</v>
      </c>
      <c r="L142" s="843" t="s">
        <v>65</v>
      </c>
      <c r="M142" s="843" t="str">
        <f t="shared" si="68"/>
        <v>- Other financial liabilities | Others - Current</v>
      </c>
      <c r="O142" s="773">
        <v>0</v>
      </c>
      <c r="P142" s="773"/>
      <c r="Q142" s="773">
        <v>0</v>
      </c>
      <c r="R142" s="773">
        <v>0</v>
      </c>
      <c r="S142" s="773"/>
      <c r="T142" s="773">
        <v>0</v>
      </c>
      <c r="U142" s="773"/>
      <c r="V142" s="773">
        <v>0</v>
      </c>
      <c r="W142" s="773">
        <v>0</v>
      </c>
      <c r="Y142" s="826">
        <v>0</v>
      </c>
      <c r="Z142" s="826">
        <v>0</v>
      </c>
      <c r="AA142" s="826">
        <v>0</v>
      </c>
      <c r="AB142" s="826">
        <v>0</v>
      </c>
      <c r="AC142" s="826">
        <v>0</v>
      </c>
      <c r="AD142" s="826">
        <v>0</v>
      </c>
      <c r="AE142" s="826">
        <v>0</v>
      </c>
      <c r="AF142" s="826">
        <v>0</v>
      </c>
      <c r="AG142" s="826">
        <v>0</v>
      </c>
      <c r="AH142" s="826">
        <v>0</v>
      </c>
      <c r="AI142" s="826">
        <v>0</v>
      </c>
      <c r="AJ142" s="826">
        <v>0</v>
      </c>
      <c r="AK142" s="826">
        <v>0</v>
      </c>
      <c r="AL142" s="826">
        <v>0</v>
      </c>
      <c r="AM142" s="826">
        <v>0</v>
      </c>
      <c r="AN142" s="826">
        <v>0</v>
      </c>
      <c r="AO142" s="826">
        <v>0</v>
      </c>
      <c r="AQ142" s="827">
        <f t="shared" si="66"/>
        <v>0</v>
      </c>
      <c r="AR142" s="827">
        <f t="shared" si="65"/>
        <v>0</v>
      </c>
      <c r="AS142" s="827">
        <f t="shared" si="69"/>
        <v>0</v>
      </c>
      <c r="AT142" s="827">
        <f t="shared" si="70"/>
        <v>0</v>
      </c>
      <c r="AU142" s="827">
        <f t="shared" si="72"/>
        <v>0</v>
      </c>
      <c r="AV142" s="827">
        <f t="shared" si="73"/>
        <v>0</v>
      </c>
      <c r="AW142" s="827">
        <f t="shared" si="74"/>
        <v>0</v>
      </c>
      <c r="AX142" s="827">
        <f t="shared" si="75"/>
        <v>0</v>
      </c>
      <c r="AY142" s="827">
        <f t="shared" si="76"/>
        <v>0</v>
      </c>
      <c r="AZ142" s="827">
        <f t="shared" si="77"/>
        <v>0</v>
      </c>
      <c r="BA142" s="827">
        <f t="shared" si="78"/>
        <v>0</v>
      </c>
      <c r="BB142" s="827">
        <f t="shared" si="79"/>
        <v>0</v>
      </c>
      <c r="BC142" s="827">
        <f t="shared" si="80"/>
        <v>0</v>
      </c>
      <c r="BD142" s="827">
        <f t="shared" si="80"/>
        <v>0</v>
      </c>
    </row>
    <row r="143" spans="1:56">
      <c r="B143">
        <v>240327</v>
      </c>
      <c r="C143" s="648" t="s">
        <v>740</v>
      </c>
      <c r="D143" s="778">
        <f t="shared" si="71"/>
        <v>-12848499.369999999</v>
      </c>
      <c r="E143" s="778"/>
      <c r="F143" s="984">
        <f>SUMIFS('General Reclass'!E:E,'General Reclass'!F:F,A143,'General Reclass'!A:A,L143)</f>
        <v>0</v>
      </c>
      <c r="G143" s="778">
        <f>SUM(D143:F143)</f>
        <v>-12848499.369999999</v>
      </c>
      <c r="H143" s="841" t="s">
        <v>157</v>
      </c>
      <c r="I143" s="841" t="s">
        <v>161</v>
      </c>
      <c r="J143" s="841" t="s">
        <v>741</v>
      </c>
      <c r="K143" s="842" t="s">
        <v>576</v>
      </c>
      <c r="L143" s="843" t="s">
        <v>73</v>
      </c>
      <c r="M143" s="843" t="str">
        <f t="shared" si="68"/>
        <v>- Borrowings | Short Term loans from Inter Company - Unsecured</v>
      </c>
      <c r="O143" s="773">
        <v>-7341999.9900000002</v>
      </c>
      <c r="P143" s="773"/>
      <c r="Q143" s="773">
        <v>0</v>
      </c>
      <c r="R143" s="773">
        <v>-7341999.9900000002</v>
      </c>
      <c r="S143" s="773"/>
      <c r="T143" s="773">
        <v>-13802960</v>
      </c>
      <c r="U143" s="773"/>
      <c r="V143" s="773">
        <v>0</v>
      </c>
      <c r="W143" s="773">
        <v>-13802960</v>
      </c>
      <c r="Y143" s="826">
        <v>-7342000</v>
      </c>
      <c r="Z143" s="826">
        <v>-7342000</v>
      </c>
      <c r="AA143" s="826">
        <v>-7342000</v>
      </c>
      <c r="AB143" s="826">
        <v>0</v>
      </c>
      <c r="AC143" s="826">
        <v>0</v>
      </c>
      <c r="AD143" s="826">
        <v>0</v>
      </c>
      <c r="AE143" s="826">
        <v>-3671000</v>
      </c>
      <c r="AF143" s="826">
        <v>-7342000</v>
      </c>
      <c r="AG143" s="826">
        <v>-13802960</v>
      </c>
      <c r="AH143" s="826">
        <v>-17290410</v>
      </c>
      <c r="AI143" s="826">
        <v>-17290410</v>
      </c>
      <c r="AJ143" s="826">
        <v>-13802960</v>
      </c>
      <c r="AK143" s="826">
        <v>-7341999.9900000002</v>
      </c>
      <c r="AL143" s="826">
        <v>-7341999.9900000002</v>
      </c>
      <c r="AM143" s="826">
        <v>-22025999.989999998</v>
      </c>
      <c r="AN143" s="826">
        <v>-12848499.369999999</v>
      </c>
      <c r="AO143" s="826">
        <v>-12848499.369999999</v>
      </c>
      <c r="AQ143" s="827">
        <f t="shared" si="66"/>
        <v>0</v>
      </c>
      <c r="AR143" s="827">
        <f t="shared" si="65"/>
        <v>0</v>
      </c>
      <c r="AS143" s="827">
        <f t="shared" si="69"/>
        <v>0</v>
      </c>
      <c r="AT143" s="827">
        <f t="shared" si="70"/>
        <v>-3671000</v>
      </c>
      <c r="AU143" s="827">
        <f t="shared" si="72"/>
        <v>-7342000</v>
      </c>
      <c r="AV143" s="827">
        <f t="shared" si="73"/>
        <v>-13802960</v>
      </c>
      <c r="AW143" s="827">
        <f t="shared" si="74"/>
        <v>-17290410</v>
      </c>
      <c r="AX143" s="827">
        <f t="shared" si="75"/>
        <v>-17290410</v>
      </c>
      <c r="AY143" s="827">
        <f t="shared" si="76"/>
        <v>-13802960</v>
      </c>
      <c r="AZ143" s="827">
        <f t="shared" si="77"/>
        <v>-7341999.9900000002</v>
      </c>
      <c r="BA143" s="827">
        <f t="shared" si="78"/>
        <v>-7341999.9900000002</v>
      </c>
      <c r="BB143" s="827">
        <f t="shared" si="79"/>
        <v>-22025999.989999998</v>
      </c>
      <c r="BC143" s="827">
        <f t="shared" si="80"/>
        <v>-12848499.369999999</v>
      </c>
      <c r="BD143" s="827">
        <f t="shared" si="80"/>
        <v>-12848499.369999999</v>
      </c>
    </row>
    <row r="144" spans="1:56">
      <c r="A144" t="s">
        <v>29</v>
      </c>
      <c r="B144">
        <v>240328</v>
      </c>
      <c r="C144" t="s">
        <v>445</v>
      </c>
      <c r="D144" s="778">
        <f t="shared" si="71"/>
        <v>-1187571.46</v>
      </c>
      <c r="E144" s="773"/>
      <c r="F144" s="984">
        <f>SUMIFS('General Reclass'!E:E,'General Reclass'!F:F,A144,'General Reclass'!A:A,L144)</f>
        <v>435967.37118290982</v>
      </c>
      <c r="G144" s="778">
        <f t="shared" si="67"/>
        <v>-751604.08881709015</v>
      </c>
      <c r="H144" s="842" t="s">
        <v>157</v>
      </c>
      <c r="I144" s="841" t="s">
        <v>169</v>
      </c>
      <c r="J144" s="842" t="s">
        <v>572</v>
      </c>
      <c r="K144" s="842" t="s">
        <v>576</v>
      </c>
      <c r="L144" s="843" t="s">
        <v>83</v>
      </c>
      <c r="M144" s="843" t="str">
        <f t="shared" si="68"/>
        <v>- Other financial liabilities | Right of Use Liabilities (Non Current)</v>
      </c>
      <c r="O144" s="772">
        <v>-222878.52</v>
      </c>
      <c r="Q144" s="772">
        <v>222877.7097105202</v>
      </c>
      <c r="R144" s="772">
        <v>-0.81028947979211807</v>
      </c>
      <c r="T144" s="772">
        <v>-657927.52</v>
      </c>
      <c r="V144" s="773">
        <v>435050.1367157707</v>
      </c>
      <c r="W144" s="772">
        <v>-222877.38328422932</v>
      </c>
      <c r="Y144" s="826">
        <v>0</v>
      </c>
      <c r="Z144" s="826">
        <v>0</v>
      </c>
      <c r="AA144" s="826">
        <v>-1796101.4</v>
      </c>
      <c r="AB144" s="825">
        <v>-1810734.4</v>
      </c>
      <c r="AC144" s="826">
        <v>-1448443.8</v>
      </c>
      <c r="AD144" s="826">
        <v>-1460243.8</v>
      </c>
      <c r="AE144" s="826">
        <v>-1095099.18</v>
      </c>
      <c r="AF144" s="826">
        <v>-877305.05</v>
      </c>
      <c r="AG144" s="826">
        <v>-657927.52</v>
      </c>
      <c r="AH144" s="826">
        <v>-663288.52</v>
      </c>
      <c r="AI144" s="826">
        <v>-442168.02</v>
      </c>
      <c r="AJ144" s="826">
        <v>-445771.02</v>
      </c>
      <c r="AK144" s="826">
        <v>-222878.52</v>
      </c>
      <c r="AL144" s="826">
        <v>-224694.52</v>
      </c>
      <c r="AM144" s="826">
        <v>-1.02</v>
      </c>
      <c r="AN144" s="826">
        <v>-1.02</v>
      </c>
      <c r="AO144" s="826">
        <v>-1187571.46</v>
      </c>
      <c r="AQ144" s="827">
        <f t="shared" si="66"/>
        <v>-1810734.4</v>
      </c>
      <c r="AR144" s="827">
        <f t="shared" si="65"/>
        <v>-1448443.8</v>
      </c>
      <c r="AS144" s="827">
        <f t="shared" si="69"/>
        <v>-1460243.8</v>
      </c>
      <c r="AT144" s="827">
        <f t="shared" si="70"/>
        <v>-1095099.18</v>
      </c>
      <c r="AU144" s="827">
        <f t="shared" si="72"/>
        <v>-877305.05</v>
      </c>
      <c r="AV144" s="827">
        <f t="shared" si="73"/>
        <v>-657927.52</v>
      </c>
      <c r="AW144" s="827">
        <f t="shared" si="74"/>
        <v>-663288.52</v>
      </c>
      <c r="AX144" s="827">
        <f t="shared" si="75"/>
        <v>-442168.02</v>
      </c>
      <c r="AY144" s="827">
        <f t="shared" si="76"/>
        <v>-445771.02</v>
      </c>
      <c r="AZ144" s="827">
        <f t="shared" si="77"/>
        <v>-222878.52</v>
      </c>
      <c r="BA144" s="827">
        <f t="shared" si="78"/>
        <v>-224694.52</v>
      </c>
      <c r="BB144" s="827">
        <f t="shared" si="79"/>
        <v>-1.02</v>
      </c>
      <c r="BC144" s="827">
        <f t="shared" si="80"/>
        <v>-1.02</v>
      </c>
      <c r="BD144" s="827">
        <f t="shared" si="80"/>
        <v>-1187571.46</v>
      </c>
    </row>
    <row r="145" spans="1:56">
      <c r="A145" t="s">
        <v>29</v>
      </c>
      <c r="B145">
        <v>240329</v>
      </c>
      <c r="C145" t="s">
        <v>447</v>
      </c>
      <c r="D145" s="778">
        <f t="shared" si="71"/>
        <v>0</v>
      </c>
      <c r="E145" s="773"/>
      <c r="F145" s="984">
        <f>SUMIFS('General Reclass'!E:E,'General Reclass'!F:F,A145,'General Reclass'!A:A,L145)</f>
        <v>-435967.37118290982</v>
      </c>
      <c r="G145" s="778">
        <f t="shared" si="67"/>
        <v>-435967.37118290982</v>
      </c>
      <c r="H145" s="842" t="s">
        <v>157</v>
      </c>
      <c r="I145" s="841" t="s">
        <v>169</v>
      </c>
      <c r="J145" s="842" t="s">
        <v>573</v>
      </c>
      <c r="K145" s="842" t="s">
        <v>576</v>
      </c>
      <c r="L145" s="843" t="s">
        <v>85</v>
      </c>
      <c r="M145" s="843" t="str">
        <f t="shared" si="68"/>
        <v>- Other financial liabilities | Right of Use Liabilities (Current)</v>
      </c>
      <c r="O145" s="772">
        <v>0</v>
      </c>
      <c r="Q145" s="772">
        <v>-222877.7097105202</v>
      </c>
      <c r="R145" s="772">
        <v>-222877.7097105202</v>
      </c>
      <c r="T145" s="772">
        <v>0</v>
      </c>
      <c r="V145" s="773">
        <v>-435050.1367157707</v>
      </c>
      <c r="W145" s="772">
        <v>-435050.1367157707</v>
      </c>
      <c r="Y145" s="826">
        <v>0</v>
      </c>
      <c r="Z145" s="826">
        <v>0</v>
      </c>
      <c r="AA145" s="826">
        <v>0</v>
      </c>
      <c r="AB145" s="825">
        <v>0</v>
      </c>
      <c r="AC145" s="826">
        <v>0</v>
      </c>
      <c r="AD145" s="826">
        <v>0</v>
      </c>
      <c r="AE145" s="826">
        <v>0</v>
      </c>
      <c r="AF145" s="826">
        <v>0</v>
      </c>
      <c r="AG145" s="826">
        <v>0</v>
      </c>
      <c r="AH145" s="826">
        <v>0</v>
      </c>
      <c r="AI145" s="826">
        <v>0</v>
      </c>
      <c r="AJ145" s="826">
        <v>0</v>
      </c>
      <c r="AK145" s="826">
        <v>0</v>
      </c>
      <c r="AL145" s="826">
        <v>0</v>
      </c>
      <c r="AM145" s="826">
        <v>0</v>
      </c>
      <c r="AN145" s="826">
        <v>0</v>
      </c>
      <c r="AO145" s="826">
        <v>0</v>
      </c>
      <c r="AQ145" s="827">
        <f t="shared" si="66"/>
        <v>0</v>
      </c>
      <c r="AR145" s="827">
        <f t="shared" si="65"/>
        <v>0</v>
      </c>
      <c r="AS145" s="827">
        <f t="shared" si="69"/>
        <v>0</v>
      </c>
      <c r="AT145" s="827">
        <f t="shared" si="70"/>
        <v>0</v>
      </c>
      <c r="AU145" s="827">
        <f t="shared" si="72"/>
        <v>0</v>
      </c>
      <c r="AV145" s="827">
        <f t="shared" si="73"/>
        <v>0</v>
      </c>
      <c r="AW145" s="827">
        <f t="shared" si="74"/>
        <v>0</v>
      </c>
      <c r="AX145" s="827">
        <f t="shared" si="75"/>
        <v>0</v>
      </c>
      <c r="AY145" s="827">
        <f t="shared" si="76"/>
        <v>0</v>
      </c>
      <c r="AZ145" s="827">
        <f t="shared" si="77"/>
        <v>0</v>
      </c>
      <c r="BA145" s="827">
        <f t="shared" si="78"/>
        <v>0</v>
      </c>
      <c r="BB145" s="827">
        <f t="shared" si="79"/>
        <v>0</v>
      </c>
      <c r="BC145" s="827">
        <f t="shared" si="80"/>
        <v>0</v>
      </c>
      <c r="BD145" s="827">
        <f t="shared" si="80"/>
        <v>0</v>
      </c>
    </row>
    <row r="146" spans="1:56">
      <c r="B146">
        <v>250101</v>
      </c>
      <c r="C146" s="648" t="s">
        <v>742</v>
      </c>
      <c r="D146" s="778">
        <f t="shared" si="71"/>
        <v>-3426113.16</v>
      </c>
      <c r="E146" s="778"/>
      <c r="F146" s="984">
        <f>SUMIFS('General Reclass'!E:E,'General Reclass'!F:F,A146,'General Reclass'!A:A,L146)</f>
        <v>0</v>
      </c>
      <c r="G146" s="778">
        <f t="shared" si="67"/>
        <v>-3426113.16</v>
      </c>
      <c r="H146" s="841" t="s">
        <v>157</v>
      </c>
      <c r="I146" s="841" t="s">
        <v>185</v>
      </c>
      <c r="J146" s="841" t="s">
        <v>743</v>
      </c>
      <c r="K146" s="842" t="s">
        <v>576</v>
      </c>
      <c r="L146" s="843" t="s">
        <v>744</v>
      </c>
      <c r="M146" s="843" t="str">
        <f t="shared" si="68"/>
        <v>Employee Benefit Obligations | Employee Benefit Payable - Gratiuty</v>
      </c>
      <c r="O146" s="773">
        <v>-2845770.1</v>
      </c>
      <c r="P146" s="773"/>
      <c r="Q146" s="773">
        <v>0</v>
      </c>
      <c r="R146" s="773">
        <v>-2845770.1</v>
      </c>
      <c r="S146" s="773"/>
      <c r="T146" s="773">
        <v>-2776384.19</v>
      </c>
      <c r="U146" s="773"/>
      <c r="V146" s="773">
        <v>0</v>
      </c>
      <c r="W146" s="773">
        <v>-2776384.19</v>
      </c>
      <c r="Y146" s="826">
        <v>-2974483.79</v>
      </c>
      <c r="Z146" s="826">
        <v>-3001063.42</v>
      </c>
      <c r="AA146" s="826">
        <v>-3017268.28</v>
      </c>
      <c r="AB146" s="826">
        <v>-3118451.99</v>
      </c>
      <c r="AC146" s="826">
        <v>-3232769.32</v>
      </c>
      <c r="AD146" s="826">
        <v>-3136771.3</v>
      </c>
      <c r="AE146" s="826">
        <v>-2702957.17</v>
      </c>
      <c r="AF146" s="826">
        <v>-2773463.19</v>
      </c>
      <c r="AG146" s="826">
        <v>-2776384.19</v>
      </c>
      <c r="AH146" s="826">
        <v>-2656284.15</v>
      </c>
      <c r="AI146" s="826">
        <v>-2824351.36</v>
      </c>
      <c r="AJ146" s="826">
        <v>-2795795.63</v>
      </c>
      <c r="AK146" s="826">
        <v>-2845770.1</v>
      </c>
      <c r="AL146" s="826">
        <v>-2968519.14</v>
      </c>
      <c r="AM146" s="826">
        <v>-3058502.52</v>
      </c>
      <c r="AN146" s="826">
        <v>-3069767.48</v>
      </c>
      <c r="AO146" s="826">
        <v>-3426113.16</v>
      </c>
      <c r="AQ146" s="827">
        <f t="shared" si="66"/>
        <v>-3118451.99</v>
      </c>
      <c r="AR146" s="827">
        <f t="shared" si="65"/>
        <v>-3232769.32</v>
      </c>
      <c r="AS146" s="827">
        <f t="shared" si="69"/>
        <v>-3136771.3</v>
      </c>
      <c r="AT146" s="827">
        <f t="shared" si="70"/>
        <v>-2702957.17</v>
      </c>
      <c r="AU146" s="827">
        <f t="shared" si="72"/>
        <v>-2773463.19</v>
      </c>
      <c r="AV146" s="827">
        <f t="shared" si="73"/>
        <v>-2776384.19</v>
      </c>
      <c r="AW146" s="827">
        <f t="shared" si="74"/>
        <v>-2656284.15</v>
      </c>
      <c r="AX146" s="827">
        <f t="shared" si="75"/>
        <v>-2824351.36</v>
      </c>
      <c r="AY146" s="827">
        <f t="shared" si="76"/>
        <v>-2795795.63</v>
      </c>
      <c r="AZ146" s="827">
        <f t="shared" si="77"/>
        <v>-2845770.1</v>
      </c>
      <c r="BA146" s="827">
        <f t="shared" si="78"/>
        <v>-2968519.14</v>
      </c>
      <c r="BB146" s="827">
        <f t="shared" si="79"/>
        <v>-3058502.52</v>
      </c>
      <c r="BC146" s="827">
        <f t="shared" si="80"/>
        <v>-3069767.48</v>
      </c>
      <c r="BD146" s="827">
        <f t="shared" si="80"/>
        <v>-3426113.16</v>
      </c>
    </row>
    <row r="147" spans="1:56">
      <c r="B147">
        <v>130219</v>
      </c>
      <c r="C147" s="648" t="s">
        <v>745</v>
      </c>
      <c r="D147" s="778">
        <f t="shared" si="71"/>
        <v>0</v>
      </c>
      <c r="E147" s="778"/>
      <c r="F147" s="984">
        <f>SUMIFS('General Reclass'!E:E,'General Reclass'!F:F,A147,'General Reclass'!A:A,L147)</f>
        <v>0</v>
      </c>
      <c r="G147" s="778">
        <f t="shared" si="67"/>
        <v>0</v>
      </c>
      <c r="H147" s="841" t="s">
        <v>95</v>
      </c>
      <c r="I147" s="844" t="s">
        <v>105</v>
      </c>
      <c r="J147" s="844" t="s">
        <v>546</v>
      </c>
      <c r="K147" s="842" t="s">
        <v>576</v>
      </c>
      <c r="L147" s="844" t="s">
        <v>42</v>
      </c>
      <c r="M147" t="str">
        <f>I147&amp;" | "&amp;J147</f>
        <v>- Other financial assets | Receivable from subsidiaries</v>
      </c>
      <c r="O147" s="773">
        <v>0.38</v>
      </c>
      <c r="P147" s="773"/>
      <c r="Q147" s="773">
        <v>0</v>
      </c>
      <c r="R147" s="773">
        <v>0.38</v>
      </c>
      <c r="S147" s="773"/>
      <c r="T147" s="773">
        <v>2287.5</v>
      </c>
      <c r="U147" s="773"/>
      <c r="V147" s="773">
        <v>0</v>
      </c>
      <c r="W147" s="773">
        <v>2287.5</v>
      </c>
      <c r="Y147" s="826">
        <v>0</v>
      </c>
      <c r="Z147" s="826">
        <v>0</v>
      </c>
      <c r="AA147" s="826">
        <v>0</v>
      </c>
      <c r="AB147" s="826">
        <v>0</v>
      </c>
      <c r="AC147" s="826">
        <v>0</v>
      </c>
      <c r="AD147" s="826">
        <v>0</v>
      </c>
      <c r="AE147" s="826">
        <v>0</v>
      </c>
      <c r="AF147" s="826">
        <v>0</v>
      </c>
      <c r="AG147" s="826">
        <v>2287.5</v>
      </c>
      <c r="AH147" s="826">
        <v>0</v>
      </c>
      <c r="AI147" s="826">
        <v>0</v>
      </c>
      <c r="AJ147" s="826">
        <v>2294.38</v>
      </c>
      <c r="AK147" s="826">
        <v>0.38</v>
      </c>
      <c r="AL147" s="826">
        <v>2000.38</v>
      </c>
      <c r="AM147" s="826">
        <v>0</v>
      </c>
      <c r="AN147" s="826">
        <v>0</v>
      </c>
      <c r="AO147" s="826">
        <v>0</v>
      </c>
      <c r="AQ147" s="783">
        <f>+AB147-Y147</f>
        <v>0</v>
      </c>
      <c r="AR147" s="783">
        <f>+(AB147-Y147)+AC147</f>
        <v>0</v>
      </c>
      <c r="AS147" s="828">
        <f>AD147-AC147</f>
        <v>0</v>
      </c>
      <c r="AT147" s="828">
        <f>AE147-AC147</f>
        <v>0</v>
      </c>
      <c r="AU147" s="828">
        <f>AF147-AC147</f>
        <v>0</v>
      </c>
      <c r="AV147" s="827">
        <f>+AG147</f>
        <v>2287.5</v>
      </c>
      <c r="AW147" s="827">
        <f t="shared" si="74"/>
        <v>0</v>
      </c>
      <c r="AX147" s="827">
        <f t="shared" si="75"/>
        <v>0</v>
      </c>
      <c r="AY147" s="827">
        <f t="shared" si="76"/>
        <v>2294.38</v>
      </c>
      <c r="AZ147" s="827">
        <f t="shared" si="77"/>
        <v>0.38</v>
      </c>
      <c r="BA147" s="827">
        <f t="shared" si="78"/>
        <v>2000.38</v>
      </c>
      <c r="BB147" s="827">
        <f t="shared" si="79"/>
        <v>0</v>
      </c>
      <c r="BC147" s="827">
        <f t="shared" si="80"/>
        <v>0</v>
      </c>
      <c r="BD147" s="827">
        <f t="shared" si="80"/>
        <v>0</v>
      </c>
    </row>
    <row r="148" spans="1:56">
      <c r="B148">
        <v>240128</v>
      </c>
      <c r="C148" t="s">
        <v>746</v>
      </c>
      <c r="D148" s="778">
        <f t="shared" si="71"/>
        <v>-7500</v>
      </c>
      <c r="F148" s="984">
        <f>SUMIFS('General Reclass'!E:E,'General Reclass'!F:F,A148,'General Reclass'!A:A,L148)</f>
        <v>0</v>
      </c>
      <c r="G148" s="778">
        <f>SUM(D148:F148)</f>
        <v>-7500</v>
      </c>
      <c r="H148" s="841" t="s">
        <v>157</v>
      </c>
      <c r="I148" s="844" t="s">
        <v>169</v>
      </c>
      <c r="J148" s="841" t="s">
        <v>548</v>
      </c>
      <c r="K148" s="842" t="s">
        <v>576</v>
      </c>
      <c r="L148" s="843" t="s">
        <v>65</v>
      </c>
      <c r="M148" s="843" t="str">
        <f>I148&amp;" | "&amp;J148</f>
        <v>- Other financial liabilities | Others - Current</v>
      </c>
      <c r="O148" s="772">
        <v>-10000.02</v>
      </c>
      <c r="R148" s="772">
        <v>-10000.02</v>
      </c>
      <c r="T148" s="772">
        <v>0</v>
      </c>
      <c r="W148" s="772">
        <v>0</v>
      </c>
      <c r="Y148" s="826">
        <v>0</v>
      </c>
      <c r="Z148" s="826">
        <v>0</v>
      </c>
      <c r="AA148" s="826">
        <v>0</v>
      </c>
      <c r="AB148" s="826">
        <v>0</v>
      </c>
      <c r="AC148" s="826">
        <v>0</v>
      </c>
      <c r="AD148" s="826">
        <v>0</v>
      </c>
      <c r="AE148" s="826">
        <v>0</v>
      </c>
      <c r="AF148" s="826">
        <v>0</v>
      </c>
      <c r="AG148" s="826">
        <v>0</v>
      </c>
      <c r="AH148" s="826">
        <v>0</v>
      </c>
      <c r="AI148" s="826">
        <v>0</v>
      </c>
      <c r="AJ148" s="826">
        <v>0</v>
      </c>
      <c r="AK148" s="826">
        <v>-10000.02</v>
      </c>
      <c r="AL148" s="826">
        <v>-20000.04</v>
      </c>
      <c r="AM148" s="826">
        <v>-30000.06</v>
      </c>
      <c r="AN148" s="826">
        <v>-16666.68</v>
      </c>
      <c r="AO148" s="826">
        <v>-7500</v>
      </c>
      <c r="AQ148" s="783">
        <f t="shared" ref="AQ148" si="81">+AB148-Y148</f>
        <v>0</v>
      </c>
      <c r="AR148" s="783">
        <f t="shared" ref="AR148" si="82">+(AB148-Y148)+AC148</f>
        <v>0</v>
      </c>
      <c r="AS148" s="828">
        <f t="shared" ref="AS148" si="83">AD148-AC148</f>
        <v>0</v>
      </c>
      <c r="AT148" s="828">
        <f t="shared" ref="AT148" si="84">AE148-AC148</f>
        <v>0</v>
      </c>
      <c r="AU148" s="828">
        <f t="shared" ref="AU148" si="85">AF148-AC148</f>
        <v>0</v>
      </c>
      <c r="AV148" s="828">
        <f t="shared" ref="AV148" si="86">AF148-AC148+AG148</f>
        <v>0</v>
      </c>
      <c r="AW148" s="828">
        <f t="shared" ref="AW148" si="87">+AH148-AG148</f>
        <v>0</v>
      </c>
      <c r="AX148" s="828">
        <f t="shared" ref="AX148" si="88">+AI148-AG148</f>
        <v>0</v>
      </c>
      <c r="AY148" s="828">
        <f t="shared" ref="AY148" si="89">+AJ148-AG148</f>
        <v>0</v>
      </c>
      <c r="AZ148" s="827">
        <f>+AK148</f>
        <v>-10000.02</v>
      </c>
      <c r="BA148" s="827">
        <f t="shared" si="78"/>
        <v>-20000.04</v>
      </c>
      <c r="BB148" s="827">
        <f t="shared" si="79"/>
        <v>-30000.06</v>
      </c>
      <c r="BC148" s="827">
        <f t="shared" si="80"/>
        <v>-16666.68</v>
      </c>
      <c r="BD148" s="827">
        <f t="shared" si="80"/>
        <v>-7500</v>
      </c>
    </row>
    <row r="149" spans="1:56">
      <c r="B149">
        <v>110405</v>
      </c>
      <c r="C149" t="s">
        <v>747</v>
      </c>
      <c r="D149" s="778">
        <f t="shared" si="71"/>
        <v>0</v>
      </c>
      <c r="G149" s="778">
        <f t="shared" ref="G149" si="90">SUM(D149:F149)</f>
        <v>0</v>
      </c>
      <c r="H149" s="841" t="s">
        <v>95</v>
      </c>
      <c r="I149" s="841" t="s">
        <v>105</v>
      </c>
      <c r="J149" s="841" t="s">
        <v>548</v>
      </c>
      <c r="K149" s="842" t="s">
        <v>576</v>
      </c>
      <c r="L149" s="843" t="s">
        <v>50</v>
      </c>
      <c r="M149" s="843" t="str">
        <f>I149&amp;" | "&amp;J149</f>
        <v>- Other financial assets | Others - Current</v>
      </c>
      <c r="AL149" s="826">
        <v>-2</v>
      </c>
      <c r="AM149" s="826">
        <v>0</v>
      </c>
      <c r="AN149" s="826">
        <v>0</v>
      </c>
      <c r="AO149" s="826">
        <v>0</v>
      </c>
      <c r="BA149" s="827">
        <f t="shared" si="78"/>
        <v>-2</v>
      </c>
      <c r="BB149" s="827">
        <f t="shared" si="79"/>
        <v>0</v>
      </c>
      <c r="BC149" s="827">
        <f t="shared" si="80"/>
        <v>0</v>
      </c>
      <c r="BD149" s="827">
        <f t="shared" si="80"/>
        <v>0</v>
      </c>
    </row>
    <row r="150" spans="1:56">
      <c r="C150" s="648"/>
      <c r="D150" s="778">
        <f t="shared" si="71"/>
        <v>0</v>
      </c>
      <c r="E150" s="778"/>
      <c r="F150" s="778"/>
      <c r="G150" s="778"/>
      <c r="H150" s="764"/>
      <c r="I150" s="764"/>
      <c r="J150" s="764"/>
      <c r="M150" t="str">
        <f t="shared" si="68"/>
        <v xml:space="preserve"> | </v>
      </c>
      <c r="O150" s="773">
        <v>0</v>
      </c>
      <c r="P150" s="773"/>
      <c r="Q150" s="773"/>
      <c r="R150" s="773"/>
      <c r="S150" s="773"/>
      <c r="T150" s="773"/>
      <c r="U150" s="773"/>
      <c r="W150" s="773"/>
      <c r="Y150" s="773"/>
      <c r="Z150" s="773"/>
      <c r="AC150" s="826">
        <v>0</v>
      </c>
      <c r="AD150" s="826">
        <v>0</v>
      </c>
      <c r="AE150" s="826">
        <v>0</v>
      </c>
      <c r="AF150" s="826">
        <v>0</v>
      </c>
      <c r="AG150" s="826">
        <v>0</v>
      </c>
      <c r="AH150" s="826">
        <v>0</v>
      </c>
      <c r="AI150" s="826">
        <v>0</v>
      </c>
      <c r="AJ150" s="826">
        <v>0</v>
      </c>
      <c r="AK150" s="826">
        <v>0</v>
      </c>
      <c r="AL150" s="826">
        <v>0</v>
      </c>
      <c r="AM150" s="826">
        <v>0</v>
      </c>
      <c r="AN150" s="826">
        <v>0</v>
      </c>
      <c r="AO150" s="826">
        <v>0</v>
      </c>
    </row>
    <row r="151" spans="1:56">
      <c r="B151" s="781">
        <v>260203</v>
      </c>
      <c r="C151" s="782" t="s">
        <v>748</v>
      </c>
      <c r="D151" s="951">
        <f t="shared" si="71"/>
        <v>-300000</v>
      </c>
      <c r="E151" s="951"/>
      <c r="F151" s="951"/>
      <c r="G151" s="951">
        <f>SUM(D151:F151)</f>
        <v>-300000</v>
      </c>
      <c r="H151" s="952" t="s">
        <v>157</v>
      </c>
      <c r="I151" s="952" t="s">
        <v>195</v>
      </c>
      <c r="J151" s="952" t="s">
        <v>195</v>
      </c>
      <c r="K151" s="782" t="s">
        <v>576</v>
      </c>
      <c r="L151" s="781" t="s">
        <v>749</v>
      </c>
      <c r="M151" s="781" t="str">
        <f t="shared" si="68"/>
        <v>Equity share capital | Equity share capital</v>
      </c>
      <c r="N151" s="781"/>
      <c r="O151" s="953">
        <v>-300000</v>
      </c>
      <c r="P151" s="953"/>
      <c r="Q151" s="953"/>
      <c r="R151" s="953">
        <v>-300000</v>
      </c>
      <c r="S151" s="953"/>
      <c r="T151" s="953">
        <v>-300000</v>
      </c>
      <c r="U151" s="953"/>
      <c r="V151" s="953"/>
      <c r="W151" s="953">
        <v>-300000</v>
      </c>
      <c r="X151" s="781"/>
      <c r="Y151" s="954">
        <f>SUMIF('TB Working'!A:A,'Trial Balance'!B151,'TB Working'!H:H)</f>
        <v>-300000</v>
      </c>
      <c r="Z151" s="954">
        <f>SUMIF('TB Working'!J:J,'Trial Balance'!B151,'TB Working'!Q:Q)</f>
        <v>-300000</v>
      </c>
      <c r="AA151" s="954">
        <f>SUMIF('TB Working'!S:S,'Trial Balance'!B151,'TB Working'!Z:Z)</f>
        <v>-300000</v>
      </c>
      <c r="AB151" s="954">
        <v>-300000</v>
      </c>
      <c r="AC151" s="955">
        <v>-300000</v>
      </c>
      <c r="AD151" s="955">
        <v>-300000</v>
      </c>
      <c r="AE151" s="955">
        <v>-300000</v>
      </c>
      <c r="AF151" s="955">
        <v>-300000</v>
      </c>
      <c r="AG151" s="955">
        <v>-300000</v>
      </c>
      <c r="AH151" s="955">
        <v>-300000</v>
      </c>
      <c r="AI151" s="955">
        <v>-300000</v>
      </c>
      <c r="AJ151" s="955">
        <v>-300000</v>
      </c>
      <c r="AK151" s="955">
        <v>-300000</v>
      </c>
      <c r="AL151" s="826">
        <v>-300000</v>
      </c>
      <c r="AM151" s="826">
        <v>-300000</v>
      </c>
      <c r="AN151" s="826">
        <v>-300000</v>
      </c>
      <c r="AO151" s="826">
        <v>-300000</v>
      </c>
      <c r="AQ151" s="956">
        <f>+AB151</f>
        <v>-300000</v>
      </c>
      <c r="AR151" s="956">
        <f>+AC151</f>
        <v>-300000</v>
      </c>
      <c r="AS151" s="956">
        <f>AD151</f>
        <v>-300000</v>
      </c>
      <c r="AT151" s="956">
        <f>AC151</f>
        <v>-300000</v>
      </c>
      <c r="AU151" s="956">
        <f>+AF151</f>
        <v>-300000</v>
      </c>
      <c r="AV151" s="956">
        <f>+AG151</f>
        <v>-300000</v>
      </c>
      <c r="AW151" s="956">
        <f>+AF151</f>
        <v>-300000</v>
      </c>
      <c r="AX151" s="956">
        <f>+AG151</f>
        <v>-300000</v>
      </c>
      <c r="AY151" s="956">
        <f t="shared" ref="AY151:BD152" si="91">AJ151</f>
        <v>-300000</v>
      </c>
      <c r="AZ151" s="956">
        <f t="shared" si="91"/>
        <v>-300000</v>
      </c>
      <c r="BA151" s="956">
        <f t="shared" si="91"/>
        <v>-300000</v>
      </c>
      <c r="BB151" s="956">
        <f t="shared" si="91"/>
        <v>-300000</v>
      </c>
      <c r="BC151" s="956">
        <f t="shared" si="91"/>
        <v>-300000</v>
      </c>
      <c r="BD151" s="956">
        <f t="shared" si="91"/>
        <v>-300000</v>
      </c>
    </row>
    <row r="152" spans="1:56">
      <c r="B152" s="781">
        <v>260204</v>
      </c>
      <c r="C152" s="782" t="s">
        <v>750</v>
      </c>
      <c r="D152" s="951">
        <f t="shared" si="71"/>
        <v>-150000</v>
      </c>
      <c r="E152" s="951"/>
      <c r="F152" s="951"/>
      <c r="G152" s="951">
        <f>SUM(D152:F152)</f>
        <v>-150000</v>
      </c>
      <c r="H152" s="952" t="s">
        <v>157</v>
      </c>
      <c r="I152" s="952" t="s">
        <v>205</v>
      </c>
      <c r="J152" s="952" t="s">
        <v>751</v>
      </c>
      <c r="K152" s="782" t="s">
        <v>576</v>
      </c>
      <c r="L152" s="781" t="s">
        <v>752</v>
      </c>
      <c r="M152" s="781" t="str">
        <f t="shared" si="68"/>
        <v>Reserve and surplus | General Reserve</v>
      </c>
      <c r="N152" s="781"/>
      <c r="O152" s="953">
        <v>-150000</v>
      </c>
      <c r="P152" s="953"/>
      <c r="Q152" s="953"/>
      <c r="R152" s="953">
        <v>-150000</v>
      </c>
      <c r="S152" s="953"/>
      <c r="T152" s="953">
        <v>-150000</v>
      </c>
      <c r="U152" s="953"/>
      <c r="V152" s="953"/>
      <c r="W152" s="953">
        <v>-150000</v>
      </c>
      <c r="X152" s="781"/>
      <c r="Y152" s="954">
        <f>SUMIF('TB Working'!A:A,'Trial Balance'!B152,'TB Working'!H:H)</f>
        <v>-150000</v>
      </c>
      <c r="Z152" s="954">
        <f>SUMIF('TB Working'!J:J,'Trial Balance'!B152,'TB Working'!Q:Q)</f>
        <v>-150000</v>
      </c>
      <c r="AA152" s="954">
        <f>SUMIF('TB Working'!S:S,'Trial Balance'!B152,'TB Working'!Z:Z)</f>
        <v>-150000</v>
      </c>
      <c r="AB152" s="954">
        <v>-150000</v>
      </c>
      <c r="AC152" s="955">
        <v>-150000</v>
      </c>
      <c r="AD152" s="955">
        <v>-150000</v>
      </c>
      <c r="AE152" s="955">
        <v>-150000</v>
      </c>
      <c r="AF152" s="955">
        <v>-150000</v>
      </c>
      <c r="AG152" s="955">
        <v>-150000</v>
      </c>
      <c r="AH152" s="955">
        <v>-150000</v>
      </c>
      <c r="AI152" s="955">
        <v>-150000</v>
      </c>
      <c r="AJ152" s="955">
        <v>-150000</v>
      </c>
      <c r="AK152" s="955">
        <v>-150000</v>
      </c>
      <c r="AL152" s="826">
        <v>-150000</v>
      </c>
      <c r="AM152" s="826">
        <v>-150000</v>
      </c>
      <c r="AN152" s="826">
        <v>-150000</v>
      </c>
      <c r="AO152" s="826">
        <v>-150000</v>
      </c>
      <c r="AQ152" s="956">
        <f>+AB152</f>
        <v>-150000</v>
      </c>
      <c r="AR152" s="956">
        <f>+AC152</f>
        <v>-150000</v>
      </c>
      <c r="AS152" s="956">
        <f>AD152</f>
        <v>-150000</v>
      </c>
      <c r="AT152" s="956">
        <f>AC152</f>
        <v>-150000</v>
      </c>
      <c r="AU152" s="956">
        <f>+AF152</f>
        <v>-150000</v>
      </c>
      <c r="AV152" s="956">
        <f>+AG152</f>
        <v>-150000</v>
      </c>
      <c r="AW152" s="956">
        <f>+AF152</f>
        <v>-150000</v>
      </c>
      <c r="AX152" s="956">
        <f>+AG152</f>
        <v>-150000</v>
      </c>
      <c r="AY152" s="956">
        <f t="shared" si="91"/>
        <v>-150000</v>
      </c>
      <c r="AZ152" s="956">
        <f t="shared" si="91"/>
        <v>-150000</v>
      </c>
      <c r="BA152" s="956">
        <f t="shared" si="91"/>
        <v>-150000</v>
      </c>
      <c r="BB152" s="956">
        <f t="shared" si="91"/>
        <v>-150000</v>
      </c>
      <c r="BC152" s="956">
        <f t="shared" si="91"/>
        <v>-150000</v>
      </c>
      <c r="BD152" s="956">
        <f t="shared" si="91"/>
        <v>-150000</v>
      </c>
    </row>
    <row r="153" spans="1:56">
      <c r="B153" s="781">
        <v>270001</v>
      </c>
      <c r="C153" s="782" t="s">
        <v>753</v>
      </c>
      <c r="D153" s="951">
        <f t="shared" si="71"/>
        <v>52167589.720000014</v>
      </c>
      <c r="E153" s="951"/>
      <c r="F153" s="951"/>
      <c r="G153" s="951">
        <f>SUM(D153:F153)</f>
        <v>52167589.720000014</v>
      </c>
      <c r="H153" s="952" t="s">
        <v>157</v>
      </c>
      <c r="I153" s="952" t="s">
        <v>205</v>
      </c>
      <c r="J153" s="952" t="s">
        <v>753</v>
      </c>
      <c r="K153" s="782" t="s">
        <v>576</v>
      </c>
      <c r="L153" s="781" t="s">
        <v>754</v>
      </c>
      <c r="M153" s="781" t="str">
        <f t="shared" si="68"/>
        <v>Reserve and surplus | Retained Earnings</v>
      </c>
      <c r="N153" s="781"/>
      <c r="O153" s="953">
        <v>54477085.230000041</v>
      </c>
      <c r="P153" s="953"/>
      <c r="Q153" s="953"/>
      <c r="R153" s="953">
        <v>54477085.230000041</v>
      </c>
      <c r="S153" s="953"/>
      <c r="T153" s="953">
        <v>47666988.760000035</v>
      </c>
      <c r="U153" s="953"/>
      <c r="V153" s="953"/>
      <c r="W153" s="953">
        <v>47666988.760000035</v>
      </c>
      <c r="X153" s="781"/>
      <c r="Y153" s="954">
        <f>SUMIF('TB Working'!A:A,'Trial Balance'!B153,'TB Working'!H:H)</f>
        <v>42248770.520000003</v>
      </c>
      <c r="Z153" s="954">
        <f>SUMIF('TB Working'!J:J,'Trial Balance'!B153,'TB Working'!Q:Q)</f>
        <v>42248770.520000003</v>
      </c>
      <c r="AA153" s="954">
        <f>SUMIF('TB Working'!S:S,'Trial Balance'!B153,'TB Working'!Z:Z)</f>
        <v>42248770.520000003</v>
      </c>
      <c r="AB153" s="954">
        <v>42248770.520000003</v>
      </c>
      <c r="AC153" s="955">
        <v>47160536.350000001</v>
      </c>
      <c r="AD153" s="955">
        <v>47160536.350000001</v>
      </c>
      <c r="AE153" s="955">
        <v>47160536.350000001</v>
      </c>
      <c r="AF153" s="955">
        <v>47160536.350000001</v>
      </c>
      <c r="AG153" s="955">
        <v>54612128.369999997</v>
      </c>
      <c r="AH153" s="955">
        <v>54612128.369999997</v>
      </c>
      <c r="AI153" s="955">
        <v>54612128.369999997</v>
      </c>
      <c r="AJ153" s="955">
        <v>54612128.369999997</v>
      </c>
      <c r="AK153" s="955">
        <v>52764503.799999997</v>
      </c>
      <c r="AL153" s="826">
        <v>52764503.799999997</v>
      </c>
      <c r="AM153" s="826">
        <v>52764503.799999997</v>
      </c>
      <c r="AN153" s="826">
        <v>52764503.799999997</v>
      </c>
      <c r="AO153" s="826">
        <v>51832740.270000003</v>
      </c>
      <c r="AQ153" s="956">
        <f>+AB153+SUM(Y156:Y1048576)</f>
        <v>42835682.82</v>
      </c>
      <c r="AR153" s="956">
        <f>AC153-SUM(AB156:AB249)+SUM(Y156:Y249)</f>
        <v>42835682.820000008</v>
      </c>
      <c r="AS153" s="956">
        <f>AR153+SUM(AR156:AR249)</f>
        <v>47666988.760000035</v>
      </c>
      <c r="AT153" s="956">
        <f>AR153+SUM(AR156:AR249)</f>
        <v>47666988.760000035</v>
      </c>
      <c r="AU153" s="956">
        <f>AR153+SUM(AR156:AR249)</f>
        <v>47666988.760000035</v>
      </c>
      <c r="AV153" s="956">
        <f>AR153+SUM(AR156:AR249)</f>
        <v>47666988.760000035</v>
      </c>
      <c r="AW153" s="956">
        <f>AV153+SUM(AV156:AV250)</f>
        <v>54477085.230000041</v>
      </c>
      <c r="AX153" s="956">
        <f>AV153+SUM(AV156:AV250)</f>
        <v>54477085.230000041</v>
      </c>
      <c r="AY153" s="956">
        <f>AV153+SUM(AV156:AV250)</f>
        <v>54477085.230000041</v>
      </c>
      <c r="AZ153" s="956">
        <f>AV153+SUM(AV156:AV250)</f>
        <v>54477085.230000041</v>
      </c>
      <c r="BA153" s="956">
        <f>$AZ$153+SUM($AZ$156:$AZ$300)</f>
        <v>52167589.720000014</v>
      </c>
      <c r="BB153" s="956">
        <f>$AZ$153+SUM($AZ$156:$AZ$300)</f>
        <v>52167589.720000014</v>
      </c>
      <c r="BC153" s="956">
        <f>$AZ$153+SUM($AZ$156:$AZ$300)</f>
        <v>52167589.720000014</v>
      </c>
      <c r="BD153" s="956">
        <f>$AZ$153+SUM($AZ$156:$AZ$300)</f>
        <v>52167589.720000014</v>
      </c>
    </row>
    <row r="154" spans="1:56">
      <c r="B154" s="781">
        <v>270002</v>
      </c>
      <c r="C154" s="782" t="s">
        <v>755</v>
      </c>
      <c r="D154" s="951">
        <f t="shared" si="71"/>
        <v>-9341289.3499999996</v>
      </c>
      <c r="E154" s="951"/>
      <c r="F154" s="951"/>
      <c r="G154" s="951">
        <f>SUM(D154:F154)</f>
        <v>-9341289.3499999996</v>
      </c>
      <c r="H154" s="952" t="s">
        <v>157</v>
      </c>
      <c r="I154" s="952" t="s">
        <v>205</v>
      </c>
      <c r="J154" s="952" t="s">
        <v>753</v>
      </c>
      <c r="K154" s="782" t="s">
        <v>576</v>
      </c>
      <c r="L154" s="781" t="s">
        <v>756</v>
      </c>
      <c r="M154" s="781" t="str">
        <f t="shared" si="68"/>
        <v>Reserve and surplus | Retained Earnings</v>
      </c>
      <c r="N154" s="781"/>
      <c r="O154" s="953">
        <v>-9341289.3499999996</v>
      </c>
      <c r="P154" s="953"/>
      <c r="Q154" s="953"/>
      <c r="R154" s="953">
        <v>-9341289.3499999996</v>
      </c>
      <c r="S154" s="953"/>
      <c r="T154" s="953">
        <v>-9341289.3499999996</v>
      </c>
      <c r="U154" s="953"/>
      <c r="V154" s="953"/>
      <c r="W154" s="953">
        <v>-9341289.3499999996</v>
      </c>
      <c r="X154" s="781"/>
      <c r="Y154" s="954">
        <f>SUMIF('TB Working'!A:A,'Trial Balance'!B154,'TB Working'!H:H)</f>
        <v>-9341289.3499999996</v>
      </c>
      <c r="Z154" s="954">
        <f>SUMIF('TB Working'!J:J,'Trial Balance'!B154,'TB Working'!Q:Q)</f>
        <v>-9341289.3499999996</v>
      </c>
      <c r="AA154" s="954">
        <f>SUMIF('TB Working'!S:S,'Trial Balance'!B154,'TB Working'!Z:Z)</f>
        <v>-9341289.3499999996</v>
      </c>
      <c r="AB154" s="954">
        <v>-9341289.3499999996</v>
      </c>
      <c r="AC154" s="955">
        <v>-9341289.3499999996</v>
      </c>
      <c r="AD154" s="955">
        <v>-9341289.3499999996</v>
      </c>
      <c r="AE154" s="955">
        <v>-9341289.3499999996</v>
      </c>
      <c r="AF154" s="955">
        <v>-9341289.3499999996</v>
      </c>
      <c r="AG154" s="955">
        <v>-9341289.3499999996</v>
      </c>
      <c r="AH154" s="955">
        <v>-9341289.3499999996</v>
      </c>
      <c r="AI154" s="955">
        <v>-9341289.3499999996</v>
      </c>
      <c r="AJ154" s="955">
        <v>-9341289.3499999996</v>
      </c>
      <c r="AK154" s="955">
        <v>-9341289.3499999996</v>
      </c>
      <c r="AL154" s="826">
        <v>-9341289.3499999996</v>
      </c>
      <c r="AM154" s="826">
        <v>-9341289.3499999996</v>
      </c>
      <c r="AN154" s="826">
        <v>-9341289.3499999996</v>
      </c>
      <c r="AO154" s="826">
        <v>-9341289.3499999996</v>
      </c>
      <c r="AQ154" s="956">
        <f>+AB154</f>
        <v>-9341289.3499999996</v>
      </c>
      <c r="AR154" s="956">
        <f>+AC154</f>
        <v>-9341289.3499999996</v>
      </c>
      <c r="AS154" s="956">
        <f>AD154</f>
        <v>-9341289.3499999996</v>
      </c>
      <c r="AT154" s="956">
        <f>AC154</f>
        <v>-9341289.3499999996</v>
      </c>
      <c r="AU154" s="956">
        <f>+AF154</f>
        <v>-9341289.3499999996</v>
      </c>
      <c r="AV154" s="956">
        <f>+AG154</f>
        <v>-9341289.3499999996</v>
      </c>
      <c r="AW154" s="956">
        <f>+AF154</f>
        <v>-9341289.3499999996</v>
      </c>
      <c r="AX154" s="956">
        <f>+AG154</f>
        <v>-9341289.3499999996</v>
      </c>
      <c r="AY154" s="956">
        <f t="shared" ref="AY154:BD154" si="92">AJ154</f>
        <v>-9341289.3499999996</v>
      </c>
      <c r="AZ154" s="956">
        <f t="shared" si="92"/>
        <v>-9341289.3499999996</v>
      </c>
      <c r="BA154" s="956">
        <f t="shared" si="92"/>
        <v>-9341289.3499999996</v>
      </c>
      <c r="BB154" s="956">
        <f t="shared" si="92"/>
        <v>-9341289.3499999996</v>
      </c>
      <c r="BC154" s="956">
        <f t="shared" si="92"/>
        <v>-9341289.3499999996</v>
      </c>
      <c r="BD154" s="956">
        <f t="shared" si="92"/>
        <v>-9341289.3499999996</v>
      </c>
    </row>
    <row r="155" spans="1:56">
      <c r="D155" s="778">
        <f t="shared" si="71"/>
        <v>0</v>
      </c>
      <c r="I155"/>
      <c r="J155"/>
      <c r="K155"/>
      <c r="M155" t="str">
        <f t="shared" si="68"/>
        <v xml:space="preserve"> | </v>
      </c>
      <c r="O155">
        <v>0</v>
      </c>
      <c r="P155"/>
      <c r="Q155"/>
      <c r="R155"/>
      <c r="S155"/>
      <c r="T155"/>
      <c r="U155"/>
      <c r="V155"/>
      <c r="W155"/>
      <c r="Y155" s="773"/>
      <c r="Z155" s="773"/>
      <c r="AC155" s="826">
        <v>0</v>
      </c>
      <c r="AD155" s="826">
        <v>0</v>
      </c>
      <c r="AE155" s="826">
        <v>0</v>
      </c>
      <c r="AF155" s="826">
        <v>0</v>
      </c>
      <c r="AG155" s="826">
        <v>0</v>
      </c>
      <c r="AH155" s="826">
        <v>0</v>
      </c>
      <c r="AI155" s="826">
        <v>0</v>
      </c>
      <c r="AJ155" s="826">
        <v>0</v>
      </c>
      <c r="AK155" s="826">
        <v>0</v>
      </c>
      <c r="AL155" s="826">
        <v>0</v>
      </c>
      <c r="AM155" s="826">
        <v>0</v>
      </c>
      <c r="AN155" s="826">
        <v>0</v>
      </c>
      <c r="AO155" s="826">
        <v>0</v>
      </c>
    </row>
    <row r="156" spans="1:56">
      <c r="B156">
        <v>310000</v>
      </c>
      <c r="C156" s="648" t="s">
        <v>291</v>
      </c>
      <c r="D156" s="778">
        <f t="shared" si="71"/>
        <v>-348219440.99000001</v>
      </c>
      <c r="E156" s="778"/>
      <c r="F156" s="778"/>
      <c r="G156" s="778">
        <f t="shared" ref="G156:G218" si="93">SUM(D156:F156)</f>
        <v>-348219440.99000001</v>
      </c>
      <c r="H156" s="764" t="s">
        <v>92</v>
      </c>
      <c r="I156" s="764" t="s">
        <v>260</v>
      </c>
      <c r="J156" s="764" t="s">
        <v>757</v>
      </c>
      <c r="K156" s="648" t="s">
        <v>92</v>
      </c>
      <c r="L156" t="s">
        <v>758</v>
      </c>
      <c r="M156" t="str">
        <f t="shared" si="68"/>
        <v>Revenue from operations | Sale of Services</v>
      </c>
      <c r="O156" s="773">
        <v>-269303397.22000003</v>
      </c>
      <c r="P156" s="773"/>
      <c r="Q156" s="773"/>
      <c r="R156" s="773">
        <v>-269303397.22000003</v>
      </c>
      <c r="S156" s="773"/>
      <c r="T156" s="773">
        <v>-76954321.689999998</v>
      </c>
      <c r="U156" s="773"/>
      <c r="W156" s="773">
        <v>-76954321.689999998</v>
      </c>
      <c r="Y156" s="826">
        <v>-66016380.090000004</v>
      </c>
      <c r="Z156" s="826">
        <v>-112848733.48</v>
      </c>
      <c r="AA156" s="826">
        <v>-137286965.43000001</v>
      </c>
      <c r="AB156" s="826">
        <v>-247365447.49000001</v>
      </c>
      <c r="AC156" s="826">
        <v>-57772629.770000003</v>
      </c>
      <c r="AD156" s="826">
        <v>-57589554.68</v>
      </c>
      <c r="AE156" s="826">
        <v>-60872803.159999996</v>
      </c>
      <c r="AF156" s="826">
        <v>-85613518.709999993</v>
      </c>
      <c r="AG156" s="826">
        <v>-49113432.75</v>
      </c>
      <c r="AH156" s="826">
        <v>-97666043.269999996</v>
      </c>
      <c r="AI156" s="826">
        <v>-118904640.55</v>
      </c>
      <c r="AJ156" s="826">
        <v>-225279590.53999999</v>
      </c>
      <c r="AK156" s="826">
        <v>-93137239.430000007</v>
      </c>
      <c r="AL156" s="826">
        <v>-164861377.99000001</v>
      </c>
      <c r="AM156" s="826">
        <v>-207793876.47</v>
      </c>
      <c r="AN156" s="826">
        <v>-335368671.31999999</v>
      </c>
      <c r="AO156" s="826">
        <v>-105988009.09999999</v>
      </c>
      <c r="AQ156" s="783">
        <f t="shared" ref="AQ156:AQ187" si="94">+AB156-Y156</f>
        <v>-181349067.40000001</v>
      </c>
      <c r="AR156" s="783">
        <f t="shared" ref="AR156:AR187" si="95">+(AB156-Y156)+AC156</f>
        <v>-239121697.17000002</v>
      </c>
      <c r="AS156" s="828">
        <f t="shared" ref="AS156:AS187" si="96">AD156-AC156</f>
        <v>183075.09000000358</v>
      </c>
      <c r="AT156" s="828">
        <f t="shared" ref="AT156:AT187" si="97">AE156-AC156</f>
        <v>-3100173.3899999931</v>
      </c>
      <c r="AU156" s="828">
        <f t="shared" ref="AU156:AU187" si="98">AF156-AC156</f>
        <v>-27840888.93999999</v>
      </c>
      <c r="AV156" s="828">
        <f t="shared" ref="AV156:AV187" si="99">AF156-AC156+AG156</f>
        <v>-76954321.689999998</v>
      </c>
      <c r="AW156" s="828">
        <f>+AH156-AG156</f>
        <v>-48552610.519999996</v>
      </c>
      <c r="AX156" s="828">
        <f>+AI156-AG156</f>
        <v>-69791207.799999997</v>
      </c>
      <c r="AY156" s="828">
        <f>+AJ156-AG156</f>
        <v>-176166157.78999999</v>
      </c>
      <c r="AZ156" s="828">
        <f>+AJ156-AG156+AK156</f>
        <v>-269303397.22000003</v>
      </c>
      <c r="BA156" s="828">
        <f>AL156-AK156</f>
        <v>-71724138.560000002</v>
      </c>
      <c r="BB156" s="828">
        <f>AM156-$AK156</f>
        <v>-114656637.03999999</v>
      </c>
      <c r="BC156" s="828">
        <f>AN156-$AK156</f>
        <v>-242231431.88999999</v>
      </c>
      <c r="BD156" s="828">
        <f>AN156-$AK156+AO156</f>
        <v>-348219440.99000001</v>
      </c>
    </row>
    <row r="157" spans="1:56">
      <c r="B157">
        <v>310001</v>
      </c>
      <c r="C157" s="648" t="s">
        <v>288</v>
      </c>
      <c r="D157" s="778">
        <f t="shared" si="71"/>
        <v>0</v>
      </c>
      <c r="E157" s="778"/>
      <c r="F157" s="778"/>
      <c r="G157" s="778">
        <f t="shared" si="93"/>
        <v>0</v>
      </c>
      <c r="H157" s="764" t="s">
        <v>92</v>
      </c>
      <c r="I157" s="764" t="s">
        <v>260</v>
      </c>
      <c r="J157" s="764" t="s">
        <v>757</v>
      </c>
      <c r="K157" s="648" t="s">
        <v>92</v>
      </c>
      <c r="L157" t="s">
        <v>758</v>
      </c>
      <c r="M157" t="str">
        <f t="shared" si="68"/>
        <v>Revenue from operations | Sale of Services</v>
      </c>
      <c r="O157" s="773">
        <v>0</v>
      </c>
      <c r="P157" s="773"/>
      <c r="Q157" s="773"/>
      <c r="R157" s="773">
        <v>0</v>
      </c>
      <c r="S157" s="773"/>
      <c r="T157" s="773">
        <v>0</v>
      </c>
      <c r="U157" s="773"/>
      <c r="W157" s="773">
        <v>0</v>
      </c>
      <c r="Y157" s="826">
        <v>-1986631.73</v>
      </c>
      <c r="Z157" s="826">
        <v>-1986631.73</v>
      </c>
      <c r="AA157" s="826">
        <v>-1986631.73</v>
      </c>
      <c r="AB157" s="826">
        <v>-1986631.73</v>
      </c>
      <c r="AC157" s="826">
        <v>0</v>
      </c>
      <c r="AD157" s="826">
        <v>0</v>
      </c>
      <c r="AE157" s="826">
        <v>0</v>
      </c>
      <c r="AF157" s="826">
        <v>0</v>
      </c>
      <c r="AG157" s="826">
        <v>0</v>
      </c>
      <c r="AH157" s="826">
        <v>0</v>
      </c>
      <c r="AI157" s="826">
        <v>0</v>
      </c>
      <c r="AJ157" s="826">
        <v>0</v>
      </c>
      <c r="AK157" s="826">
        <v>0</v>
      </c>
      <c r="AL157" s="826">
        <v>0</v>
      </c>
      <c r="AM157" s="826">
        <v>0</v>
      </c>
      <c r="AN157" s="826">
        <v>0</v>
      </c>
      <c r="AO157" s="826">
        <v>0</v>
      </c>
      <c r="AQ157" s="783">
        <f t="shared" si="94"/>
        <v>0</v>
      </c>
      <c r="AR157" s="783">
        <f t="shared" si="95"/>
        <v>0</v>
      </c>
      <c r="AS157" s="828">
        <f t="shared" si="96"/>
        <v>0</v>
      </c>
      <c r="AT157" s="828">
        <f t="shared" si="97"/>
        <v>0</v>
      </c>
      <c r="AU157" s="828">
        <f t="shared" si="98"/>
        <v>0</v>
      </c>
      <c r="AV157" s="828">
        <f t="shared" si="99"/>
        <v>0</v>
      </c>
      <c r="AW157" s="828">
        <f t="shared" ref="AW157:AW220" si="100">+AH157-AG157</f>
        <v>0</v>
      </c>
      <c r="AX157" s="828">
        <f t="shared" ref="AX157:AX220" si="101">+AI157-AG157</f>
        <v>0</v>
      </c>
      <c r="AY157" s="828">
        <f t="shared" ref="AY157:AY220" si="102">+AJ157-AG157</f>
        <v>0</v>
      </c>
      <c r="AZ157" s="828">
        <f t="shared" ref="AZ157:AZ220" si="103">+AJ157-AG157+AK157</f>
        <v>0</v>
      </c>
      <c r="BA157" s="828">
        <f t="shared" ref="BA157:BA220" si="104">AL157-AK157</f>
        <v>0</v>
      </c>
      <c r="BB157" s="828">
        <f t="shared" ref="BB157:BB220" si="105">AM157-$AK157</f>
        <v>0</v>
      </c>
      <c r="BC157" s="828">
        <f t="shared" ref="BC157:BC220" si="106">AN157-$AK157</f>
        <v>0</v>
      </c>
      <c r="BD157" s="828">
        <f t="shared" ref="BD157:BD220" si="107">AN157-$AK157+AO157</f>
        <v>0</v>
      </c>
    </row>
    <row r="158" spans="1:56">
      <c r="B158">
        <v>312000</v>
      </c>
      <c r="C158" s="648" t="s">
        <v>277</v>
      </c>
      <c r="D158" s="778">
        <f t="shared" si="71"/>
        <v>-896274.79</v>
      </c>
      <c r="E158" s="778"/>
      <c r="F158" s="778"/>
      <c r="G158" s="778">
        <f t="shared" si="93"/>
        <v>-896274.79</v>
      </c>
      <c r="H158" s="764" t="s">
        <v>92</v>
      </c>
      <c r="I158" s="764" t="s">
        <v>250</v>
      </c>
      <c r="J158" s="764" t="s">
        <v>759</v>
      </c>
      <c r="K158" s="648" t="s">
        <v>92</v>
      </c>
      <c r="L158" t="s">
        <v>760</v>
      </c>
      <c r="M158" t="str">
        <f t="shared" si="68"/>
        <v>Other Income | Exchange gain other than in the normal course of business as an authorised foreign exchange dealer</v>
      </c>
      <c r="O158" s="773">
        <v>-687386.15</v>
      </c>
      <c r="P158" s="773"/>
      <c r="Q158" s="773"/>
      <c r="R158" s="773">
        <v>-687386.15</v>
      </c>
      <c r="S158" s="773"/>
      <c r="T158" s="773">
        <v>-256882.38999999998</v>
      </c>
      <c r="U158" s="773"/>
      <c r="W158" s="773">
        <v>-256882.38999999998</v>
      </c>
      <c r="Y158" s="826">
        <v>-214529.05</v>
      </c>
      <c r="Z158" s="826">
        <v>-272726.96000000002</v>
      </c>
      <c r="AA158" s="826">
        <v>-329141.88</v>
      </c>
      <c r="AB158" s="826">
        <v>-530829.57999999996</v>
      </c>
      <c r="AC158" s="826">
        <v>-155936.16</v>
      </c>
      <c r="AD158" s="826">
        <v>-170572.5</v>
      </c>
      <c r="AE158" s="826">
        <v>-208567</v>
      </c>
      <c r="AF158" s="826">
        <v>-293311.43</v>
      </c>
      <c r="AG158" s="826">
        <v>-119507.12</v>
      </c>
      <c r="AH158" s="826">
        <v>-246815.86</v>
      </c>
      <c r="AI158" s="826">
        <v>-321766.67</v>
      </c>
      <c r="AJ158" s="826">
        <v>-620638.52</v>
      </c>
      <c r="AK158" s="826">
        <v>-186254.75</v>
      </c>
      <c r="AL158" s="826">
        <v>-381972.41</v>
      </c>
      <c r="AM158" s="826">
        <v>-523742.84</v>
      </c>
      <c r="AN158" s="826">
        <v>-776928.62</v>
      </c>
      <c r="AO158" s="826">
        <v>-305600.92</v>
      </c>
      <c r="AQ158" s="783">
        <f t="shared" si="94"/>
        <v>-316300.52999999997</v>
      </c>
      <c r="AR158" s="783">
        <f t="shared" si="95"/>
        <v>-472236.68999999994</v>
      </c>
      <c r="AS158" s="828">
        <f t="shared" si="96"/>
        <v>-14636.339999999997</v>
      </c>
      <c r="AT158" s="828">
        <f t="shared" si="97"/>
        <v>-52630.84</v>
      </c>
      <c r="AU158" s="828">
        <f t="shared" si="98"/>
        <v>-137375.26999999999</v>
      </c>
      <c r="AV158" s="828">
        <f t="shared" si="99"/>
        <v>-256882.38999999998</v>
      </c>
      <c r="AW158" s="828">
        <f t="shared" si="100"/>
        <v>-127308.73999999999</v>
      </c>
      <c r="AX158" s="828">
        <f t="shared" si="101"/>
        <v>-202259.55</v>
      </c>
      <c r="AY158" s="828">
        <f t="shared" si="102"/>
        <v>-501131.4</v>
      </c>
      <c r="AZ158" s="828">
        <f t="shared" si="103"/>
        <v>-687386.15</v>
      </c>
      <c r="BA158" s="828">
        <f t="shared" si="104"/>
        <v>-195717.65999999997</v>
      </c>
      <c r="BB158" s="828">
        <f t="shared" si="105"/>
        <v>-337488.09</v>
      </c>
      <c r="BC158" s="828">
        <f t="shared" si="106"/>
        <v>-590673.87</v>
      </c>
      <c r="BD158" s="828">
        <f t="shared" si="107"/>
        <v>-896274.79</v>
      </c>
    </row>
    <row r="159" spans="1:56">
      <c r="B159">
        <v>320000</v>
      </c>
      <c r="C159" s="648" t="s">
        <v>282</v>
      </c>
      <c r="D159" s="778">
        <f t="shared" si="71"/>
        <v>0</v>
      </c>
      <c r="E159" s="778"/>
      <c r="F159" s="778"/>
      <c r="G159" s="778">
        <f t="shared" si="93"/>
        <v>0</v>
      </c>
      <c r="H159" s="764" t="s">
        <v>92</v>
      </c>
      <c r="I159" s="765" t="s">
        <v>250</v>
      </c>
      <c r="J159" s="765" t="s">
        <v>761</v>
      </c>
      <c r="K159" s="648" t="s">
        <v>92</v>
      </c>
      <c r="L159" t="s">
        <v>762</v>
      </c>
      <c r="M159" t="str">
        <f t="shared" si="68"/>
        <v>Other Income | Miscellaneous Income</v>
      </c>
      <c r="O159" s="773">
        <v>0</v>
      </c>
      <c r="P159" s="773"/>
      <c r="Q159" s="773"/>
      <c r="R159" s="773">
        <v>0</v>
      </c>
      <c r="S159" s="773"/>
      <c r="T159" s="773">
        <v>0</v>
      </c>
      <c r="U159" s="773"/>
      <c r="W159" s="773">
        <v>0</v>
      </c>
      <c r="Y159" s="826">
        <v>0</v>
      </c>
      <c r="Z159" s="826">
        <v>0</v>
      </c>
      <c r="AA159" s="826">
        <v>0</v>
      </c>
      <c r="AB159" s="826">
        <v>0</v>
      </c>
      <c r="AC159" s="826">
        <v>0</v>
      </c>
      <c r="AD159" s="826">
        <v>0</v>
      </c>
      <c r="AE159" s="826">
        <v>0</v>
      </c>
      <c r="AF159" s="826">
        <v>0</v>
      </c>
      <c r="AG159" s="826">
        <v>0</v>
      </c>
      <c r="AH159" s="826">
        <v>0</v>
      </c>
      <c r="AI159" s="826">
        <v>0</v>
      </c>
      <c r="AJ159" s="826">
        <v>0</v>
      </c>
      <c r="AK159" s="826">
        <v>0</v>
      </c>
      <c r="AL159" s="826">
        <v>0</v>
      </c>
      <c r="AM159" s="826">
        <v>0</v>
      </c>
      <c r="AN159" s="826">
        <v>0</v>
      </c>
      <c r="AO159" s="826">
        <v>0</v>
      </c>
      <c r="AQ159" s="783">
        <f t="shared" si="94"/>
        <v>0</v>
      </c>
      <c r="AR159" s="783">
        <f t="shared" si="95"/>
        <v>0</v>
      </c>
      <c r="AS159" s="828">
        <f t="shared" si="96"/>
        <v>0</v>
      </c>
      <c r="AT159" s="828">
        <f t="shared" si="97"/>
        <v>0</v>
      </c>
      <c r="AU159" s="828">
        <f t="shared" si="98"/>
        <v>0</v>
      </c>
      <c r="AV159" s="828">
        <f t="shared" si="99"/>
        <v>0</v>
      </c>
      <c r="AW159" s="828">
        <f t="shared" si="100"/>
        <v>0</v>
      </c>
      <c r="AX159" s="828">
        <f t="shared" si="101"/>
        <v>0</v>
      </c>
      <c r="AY159" s="828">
        <f t="shared" si="102"/>
        <v>0</v>
      </c>
      <c r="AZ159" s="828">
        <f t="shared" si="103"/>
        <v>0</v>
      </c>
      <c r="BA159" s="828">
        <f t="shared" si="104"/>
        <v>0</v>
      </c>
      <c r="BB159" s="828">
        <f t="shared" si="105"/>
        <v>0</v>
      </c>
      <c r="BC159" s="828">
        <f t="shared" si="106"/>
        <v>0</v>
      </c>
      <c r="BD159" s="828">
        <f t="shared" si="107"/>
        <v>0</v>
      </c>
    </row>
    <row r="160" spans="1:56">
      <c r="B160">
        <v>320010</v>
      </c>
      <c r="C160" s="648" t="s">
        <v>287</v>
      </c>
      <c r="D160" s="778">
        <f t="shared" si="71"/>
        <v>962146.72</v>
      </c>
      <c r="E160" s="778"/>
      <c r="F160" s="778"/>
      <c r="G160" s="778">
        <f t="shared" si="93"/>
        <v>962146.72</v>
      </c>
      <c r="H160" s="764" t="s">
        <v>92</v>
      </c>
      <c r="I160" s="764" t="s">
        <v>260</v>
      </c>
      <c r="J160" s="764" t="s">
        <v>757</v>
      </c>
      <c r="K160" s="648" t="s">
        <v>92</v>
      </c>
      <c r="L160" t="s">
        <v>763</v>
      </c>
      <c r="M160" t="str">
        <f t="shared" si="68"/>
        <v>Revenue from operations | Sale of Services</v>
      </c>
      <c r="O160" s="773">
        <v>661608.38</v>
      </c>
      <c r="P160" s="773"/>
      <c r="Q160" s="773"/>
      <c r="R160" s="773">
        <v>661608.38</v>
      </c>
      <c r="S160" s="773"/>
      <c r="T160" s="773">
        <v>237610.36</v>
      </c>
      <c r="U160" s="773"/>
      <c r="W160" s="773">
        <v>237610.36</v>
      </c>
      <c r="Y160" s="826">
        <v>446378.33</v>
      </c>
      <c r="Z160" s="826">
        <v>842945.27</v>
      </c>
      <c r="AA160" s="826">
        <v>1025558.5</v>
      </c>
      <c r="AB160" s="826">
        <v>1292650.07</v>
      </c>
      <c r="AC160" s="826">
        <v>262068.25</v>
      </c>
      <c r="AD160" s="826">
        <v>263570.40000000002</v>
      </c>
      <c r="AE160" s="826">
        <v>337866.11</v>
      </c>
      <c r="AF160" s="826">
        <v>426659.38</v>
      </c>
      <c r="AG160" s="826">
        <v>73019.23</v>
      </c>
      <c r="AH160" s="826">
        <v>208967.18</v>
      </c>
      <c r="AI160" s="826">
        <v>287448.82</v>
      </c>
      <c r="AJ160" s="826">
        <v>431917.11</v>
      </c>
      <c r="AK160" s="826">
        <v>302710.5</v>
      </c>
      <c r="AL160" s="826">
        <v>636299.9</v>
      </c>
      <c r="AM160" s="826">
        <v>798464.57</v>
      </c>
      <c r="AN160" s="826">
        <v>1134911.5</v>
      </c>
      <c r="AO160" s="826">
        <v>129945.72</v>
      </c>
      <c r="AQ160" s="783">
        <f t="shared" si="94"/>
        <v>846271.74</v>
      </c>
      <c r="AR160" s="783">
        <f t="shared" si="95"/>
        <v>1108339.99</v>
      </c>
      <c r="AS160" s="828">
        <f t="shared" si="96"/>
        <v>1502.1500000000233</v>
      </c>
      <c r="AT160" s="828">
        <f t="shared" si="97"/>
        <v>75797.859999999986</v>
      </c>
      <c r="AU160" s="828">
        <f t="shared" si="98"/>
        <v>164591.13</v>
      </c>
      <c r="AV160" s="828">
        <f t="shared" si="99"/>
        <v>237610.36</v>
      </c>
      <c r="AW160" s="828">
        <f t="shared" si="100"/>
        <v>135947.95000000001</v>
      </c>
      <c r="AX160" s="828">
        <f t="shared" si="101"/>
        <v>214429.59000000003</v>
      </c>
      <c r="AY160" s="828">
        <f t="shared" si="102"/>
        <v>358897.88</v>
      </c>
      <c r="AZ160" s="828">
        <f t="shared" si="103"/>
        <v>661608.38</v>
      </c>
      <c r="BA160" s="828">
        <f t="shared" si="104"/>
        <v>333589.40000000002</v>
      </c>
      <c r="BB160" s="828">
        <f t="shared" si="105"/>
        <v>495754.06999999995</v>
      </c>
      <c r="BC160" s="828">
        <f t="shared" si="106"/>
        <v>832201</v>
      </c>
      <c r="BD160" s="828">
        <f t="shared" si="107"/>
        <v>962146.72</v>
      </c>
    </row>
    <row r="161" spans="2:56">
      <c r="B161">
        <v>320020</v>
      </c>
      <c r="C161" s="648" t="s">
        <v>289</v>
      </c>
      <c r="D161" s="778">
        <f t="shared" si="71"/>
        <v>-4904247.6100000003</v>
      </c>
      <c r="E161" s="778"/>
      <c r="F161" s="778"/>
      <c r="G161" s="778">
        <f t="shared" si="93"/>
        <v>-4904247.6100000003</v>
      </c>
      <c r="H161" s="764" t="s">
        <v>92</v>
      </c>
      <c r="I161" s="764" t="s">
        <v>764</v>
      </c>
      <c r="J161" s="764" t="s">
        <v>757</v>
      </c>
      <c r="K161" s="648" t="s">
        <v>92</v>
      </c>
      <c r="L161" t="s">
        <v>765</v>
      </c>
      <c r="M161" t="str">
        <f t="shared" si="68"/>
        <v>Revenue from Operations | Sale of Services</v>
      </c>
      <c r="O161" s="773">
        <v>-2734749.83</v>
      </c>
      <c r="P161" s="773"/>
      <c r="Q161" s="773"/>
      <c r="R161" s="773">
        <v>-2734749.83</v>
      </c>
      <c r="S161" s="773"/>
      <c r="T161" s="773">
        <v>-720158.59</v>
      </c>
      <c r="U161" s="773"/>
      <c r="W161" s="773">
        <v>-720158.59</v>
      </c>
      <c r="Y161" s="826">
        <v>-823480.14</v>
      </c>
      <c r="Z161" s="826">
        <v>-1493200.88</v>
      </c>
      <c r="AA161" s="826">
        <v>-1654984.23</v>
      </c>
      <c r="AB161" s="826">
        <v>-2345303.7799999998</v>
      </c>
      <c r="AC161" s="826">
        <v>-1285078.8</v>
      </c>
      <c r="AD161" s="826">
        <v>-1285078.8</v>
      </c>
      <c r="AE161" s="826">
        <v>-1447437.8</v>
      </c>
      <c r="AF161" s="826">
        <v>-1675578.79</v>
      </c>
      <c r="AG161" s="826">
        <v>-329658.59999999998</v>
      </c>
      <c r="AH161" s="826">
        <v>-818722.45</v>
      </c>
      <c r="AI161" s="826">
        <v>-915653</v>
      </c>
      <c r="AJ161" s="826">
        <v>-2881325.95</v>
      </c>
      <c r="AK161" s="826">
        <v>-183082.48</v>
      </c>
      <c r="AL161" s="826">
        <v>-561576.48</v>
      </c>
      <c r="AM161" s="826">
        <v>-1197535.22</v>
      </c>
      <c r="AN161" s="826">
        <v>-3890983.74</v>
      </c>
      <c r="AO161" s="826">
        <v>-1196346.3500000001</v>
      </c>
      <c r="AQ161" s="783">
        <f t="shared" si="94"/>
        <v>-1521823.6399999997</v>
      </c>
      <c r="AR161" s="783">
        <f t="shared" si="95"/>
        <v>-2806902.4399999995</v>
      </c>
      <c r="AS161" s="828">
        <f t="shared" si="96"/>
        <v>0</v>
      </c>
      <c r="AT161" s="828">
        <f t="shared" si="97"/>
        <v>-162359</v>
      </c>
      <c r="AU161" s="828">
        <f t="shared" si="98"/>
        <v>-390499.99</v>
      </c>
      <c r="AV161" s="828">
        <f t="shared" si="99"/>
        <v>-720158.59</v>
      </c>
      <c r="AW161" s="828">
        <f t="shared" si="100"/>
        <v>-489063.85</v>
      </c>
      <c r="AX161" s="828">
        <f t="shared" si="101"/>
        <v>-585994.4</v>
      </c>
      <c r="AY161" s="828">
        <f t="shared" si="102"/>
        <v>-2551667.35</v>
      </c>
      <c r="AZ161" s="828">
        <f t="shared" si="103"/>
        <v>-2734749.83</v>
      </c>
      <c r="BA161" s="828">
        <f t="shared" si="104"/>
        <v>-378494</v>
      </c>
      <c r="BB161" s="828">
        <f t="shared" si="105"/>
        <v>-1014452.74</v>
      </c>
      <c r="BC161" s="828">
        <f t="shared" si="106"/>
        <v>-3707901.2600000002</v>
      </c>
      <c r="BD161" s="828">
        <f t="shared" si="107"/>
        <v>-4904247.6100000003</v>
      </c>
    </row>
    <row r="162" spans="2:56">
      <c r="B162">
        <v>320030</v>
      </c>
      <c r="C162" s="648" t="s">
        <v>286</v>
      </c>
      <c r="D162" s="778">
        <f t="shared" si="71"/>
        <v>0</v>
      </c>
      <c r="E162" s="778"/>
      <c r="F162" s="778"/>
      <c r="G162" s="778">
        <f t="shared" si="93"/>
        <v>0</v>
      </c>
      <c r="H162" s="764" t="s">
        <v>92</v>
      </c>
      <c r="I162" s="764" t="s">
        <v>250</v>
      </c>
      <c r="J162" s="764" t="s">
        <v>766</v>
      </c>
      <c r="K162" s="648" t="s">
        <v>92</v>
      </c>
      <c r="L162" t="s">
        <v>767</v>
      </c>
      <c r="M162" t="str">
        <f t="shared" si="68"/>
        <v>Other Income | Profit on sale of property, plant and equipment, net</v>
      </c>
      <c r="O162" s="773">
        <v>-42000</v>
      </c>
      <c r="P162" s="773"/>
      <c r="Q162" s="773"/>
      <c r="R162" s="773">
        <v>-42000</v>
      </c>
      <c r="S162" s="773"/>
      <c r="T162" s="773">
        <v>-66000</v>
      </c>
      <c r="U162" s="773"/>
      <c r="W162" s="773">
        <v>-66000</v>
      </c>
      <c r="Y162" s="826">
        <v>-58264</v>
      </c>
      <c r="Z162" s="826">
        <v>-58264</v>
      </c>
      <c r="AA162" s="826">
        <v>-64264</v>
      </c>
      <c r="AB162" s="826">
        <v>-64264</v>
      </c>
      <c r="AC162" s="826">
        <v>0</v>
      </c>
      <c r="AD162" s="826">
        <v>0</v>
      </c>
      <c r="AE162" s="826">
        <v>0</v>
      </c>
      <c r="AF162" s="826">
        <v>0</v>
      </c>
      <c r="AG162" s="826">
        <v>-66000</v>
      </c>
      <c r="AH162" s="826">
        <v>-66000</v>
      </c>
      <c r="AI162" s="826">
        <v>-108000</v>
      </c>
      <c r="AJ162" s="826">
        <v>-108000</v>
      </c>
      <c r="AK162" s="826">
        <v>0</v>
      </c>
      <c r="AL162" s="826">
        <v>0</v>
      </c>
      <c r="AM162" s="826">
        <v>0</v>
      </c>
      <c r="AN162" s="826">
        <v>0</v>
      </c>
      <c r="AO162" s="826">
        <v>0</v>
      </c>
      <c r="AQ162" s="783">
        <f t="shared" si="94"/>
        <v>-6000</v>
      </c>
      <c r="AR162" s="783">
        <f t="shared" si="95"/>
        <v>-6000</v>
      </c>
      <c r="AS162" s="828">
        <f t="shared" si="96"/>
        <v>0</v>
      </c>
      <c r="AT162" s="828">
        <f t="shared" si="97"/>
        <v>0</v>
      </c>
      <c r="AU162" s="828">
        <f t="shared" si="98"/>
        <v>0</v>
      </c>
      <c r="AV162" s="828">
        <f t="shared" si="99"/>
        <v>-66000</v>
      </c>
      <c r="AW162" s="828">
        <f t="shared" si="100"/>
        <v>0</v>
      </c>
      <c r="AX162" s="828">
        <f t="shared" si="101"/>
        <v>-42000</v>
      </c>
      <c r="AY162" s="828">
        <f t="shared" si="102"/>
        <v>-42000</v>
      </c>
      <c r="AZ162" s="828">
        <f t="shared" si="103"/>
        <v>-42000</v>
      </c>
      <c r="BA162" s="828">
        <f t="shared" si="104"/>
        <v>0</v>
      </c>
      <c r="BB162" s="828">
        <f t="shared" si="105"/>
        <v>0</v>
      </c>
      <c r="BC162" s="828">
        <f t="shared" si="106"/>
        <v>0</v>
      </c>
      <c r="BD162" s="828">
        <f t="shared" si="107"/>
        <v>0</v>
      </c>
    </row>
    <row r="163" spans="2:56">
      <c r="B163">
        <v>320041</v>
      </c>
      <c r="C163" s="648" t="s">
        <v>283</v>
      </c>
      <c r="D163" s="778">
        <f t="shared" si="71"/>
        <v>-1519638.88</v>
      </c>
      <c r="E163" s="778"/>
      <c r="F163" s="778"/>
      <c r="G163" s="778">
        <f t="shared" si="93"/>
        <v>-1519638.88</v>
      </c>
      <c r="H163" s="764" t="s">
        <v>92</v>
      </c>
      <c r="I163" s="764" t="s">
        <v>250</v>
      </c>
      <c r="J163" s="764" t="s">
        <v>761</v>
      </c>
      <c r="K163" s="648" t="s">
        <v>92</v>
      </c>
      <c r="L163" t="s">
        <v>762</v>
      </c>
      <c r="M163" t="str">
        <f t="shared" si="68"/>
        <v>Other Income | Miscellaneous Income</v>
      </c>
      <c r="O163" s="773">
        <v>-1656149.6600000001</v>
      </c>
      <c r="P163" s="773"/>
      <c r="Q163" s="773"/>
      <c r="R163" s="773">
        <v>-1656149.6600000001</v>
      </c>
      <c r="S163" s="773"/>
      <c r="T163" s="773">
        <v>-244307.55</v>
      </c>
      <c r="U163" s="773"/>
      <c r="W163" s="773">
        <v>-244307.55</v>
      </c>
      <c r="Y163" s="826">
        <v>-279198.27</v>
      </c>
      <c r="Z163" s="826">
        <v>-279198.27</v>
      </c>
      <c r="AA163" s="826">
        <v>-279198.27</v>
      </c>
      <c r="AB163" s="826">
        <v>-804408.69</v>
      </c>
      <c r="AC163" s="826">
        <v>-232414.28</v>
      </c>
      <c r="AD163" s="826">
        <v>-176506.95</v>
      </c>
      <c r="AE163" s="826">
        <v>-114506.72</v>
      </c>
      <c r="AF163" s="826">
        <v>-214613.43</v>
      </c>
      <c r="AG163" s="826">
        <v>-262108.4</v>
      </c>
      <c r="AH163" s="826">
        <v>-326408.64</v>
      </c>
      <c r="AI163" s="826">
        <v>-347012.52</v>
      </c>
      <c r="AJ163" s="826">
        <v>-1659229.2</v>
      </c>
      <c r="AK163" s="826">
        <v>-259028.86</v>
      </c>
      <c r="AL163" s="826">
        <v>-359450.86</v>
      </c>
      <c r="AM163" s="826">
        <v>-513620.74</v>
      </c>
      <c r="AN163" s="826">
        <v>-1646076.74</v>
      </c>
      <c r="AO163" s="826">
        <v>-132591</v>
      </c>
      <c r="AQ163" s="783">
        <f t="shared" si="94"/>
        <v>-525210.41999999993</v>
      </c>
      <c r="AR163" s="783">
        <f t="shared" si="95"/>
        <v>-757624.7</v>
      </c>
      <c r="AS163" s="828">
        <f t="shared" si="96"/>
        <v>55907.329999999987</v>
      </c>
      <c r="AT163" s="828">
        <f t="shared" si="97"/>
        <v>117907.56</v>
      </c>
      <c r="AU163" s="828">
        <f t="shared" si="98"/>
        <v>17800.850000000006</v>
      </c>
      <c r="AV163" s="828">
        <f t="shared" si="99"/>
        <v>-244307.55</v>
      </c>
      <c r="AW163" s="828">
        <f t="shared" si="100"/>
        <v>-64300.24000000002</v>
      </c>
      <c r="AX163" s="828">
        <f t="shared" si="101"/>
        <v>-84904.120000000024</v>
      </c>
      <c r="AY163" s="828">
        <f t="shared" si="102"/>
        <v>-1397120.8</v>
      </c>
      <c r="AZ163" s="828">
        <f t="shared" si="103"/>
        <v>-1656149.6600000001</v>
      </c>
      <c r="BA163" s="828">
        <f t="shared" si="104"/>
        <v>-100422</v>
      </c>
      <c r="BB163" s="828">
        <f t="shared" si="105"/>
        <v>-254591.88</v>
      </c>
      <c r="BC163" s="828">
        <f t="shared" si="106"/>
        <v>-1387047.88</v>
      </c>
      <c r="BD163" s="828">
        <f t="shared" si="107"/>
        <v>-1519638.88</v>
      </c>
    </row>
    <row r="164" spans="2:56">
      <c r="B164">
        <v>320060</v>
      </c>
      <c r="C164" s="648" t="s">
        <v>290</v>
      </c>
      <c r="D164" s="778">
        <f t="shared" si="71"/>
        <v>0</v>
      </c>
      <c r="E164" s="778"/>
      <c r="F164" s="778"/>
      <c r="G164" s="778">
        <f t="shared" si="93"/>
        <v>0</v>
      </c>
      <c r="H164" s="764" t="s">
        <v>92</v>
      </c>
      <c r="I164" s="764" t="s">
        <v>764</v>
      </c>
      <c r="J164" s="764" t="s">
        <v>757</v>
      </c>
      <c r="K164" s="648" t="s">
        <v>92</v>
      </c>
      <c r="L164" t="s">
        <v>768</v>
      </c>
      <c r="M164" t="str">
        <f t="shared" si="68"/>
        <v>Revenue from Operations | Sale of Services</v>
      </c>
      <c r="O164" s="773">
        <v>0</v>
      </c>
      <c r="P164" s="773"/>
      <c r="Q164" s="773"/>
      <c r="R164" s="773">
        <v>0</v>
      </c>
      <c r="S164" s="773"/>
      <c r="T164" s="773">
        <v>0</v>
      </c>
      <c r="U164" s="773"/>
      <c r="W164" s="773">
        <v>0</v>
      </c>
      <c r="Y164" s="826">
        <v>0</v>
      </c>
      <c r="Z164" s="826">
        <v>0</v>
      </c>
      <c r="AA164" s="826">
        <v>0</v>
      </c>
      <c r="AB164" s="826">
        <v>0</v>
      </c>
      <c r="AC164" s="826">
        <v>0</v>
      </c>
      <c r="AD164" s="826">
        <v>0</v>
      </c>
      <c r="AE164" s="826">
        <v>0</v>
      </c>
      <c r="AF164" s="826">
        <v>0</v>
      </c>
      <c r="AG164" s="826">
        <v>0</v>
      </c>
      <c r="AH164" s="826">
        <v>0</v>
      </c>
      <c r="AI164" s="826">
        <v>0</v>
      </c>
      <c r="AJ164" s="826">
        <v>0</v>
      </c>
      <c r="AK164" s="826">
        <v>0</v>
      </c>
      <c r="AL164" s="826">
        <v>0</v>
      </c>
      <c r="AM164" s="826">
        <v>0</v>
      </c>
      <c r="AN164" s="826">
        <v>0</v>
      </c>
      <c r="AO164" s="826">
        <v>0</v>
      </c>
      <c r="AQ164" s="783">
        <f t="shared" si="94"/>
        <v>0</v>
      </c>
      <c r="AR164" s="783">
        <f t="shared" si="95"/>
        <v>0</v>
      </c>
      <c r="AS164" s="828">
        <f t="shared" si="96"/>
        <v>0</v>
      </c>
      <c r="AT164" s="828">
        <f t="shared" si="97"/>
        <v>0</v>
      </c>
      <c r="AU164" s="828">
        <f t="shared" si="98"/>
        <v>0</v>
      </c>
      <c r="AV164" s="828">
        <f t="shared" si="99"/>
        <v>0</v>
      </c>
      <c r="AW164" s="828">
        <f t="shared" si="100"/>
        <v>0</v>
      </c>
      <c r="AX164" s="828">
        <f t="shared" si="101"/>
        <v>0</v>
      </c>
      <c r="AY164" s="828">
        <f t="shared" si="102"/>
        <v>0</v>
      </c>
      <c r="AZ164" s="828">
        <f t="shared" si="103"/>
        <v>0</v>
      </c>
      <c r="BA164" s="828">
        <f t="shared" si="104"/>
        <v>0</v>
      </c>
      <c r="BB164" s="828">
        <f t="shared" si="105"/>
        <v>0</v>
      </c>
      <c r="BC164" s="828">
        <f t="shared" si="106"/>
        <v>0</v>
      </c>
      <c r="BD164" s="828">
        <f t="shared" si="107"/>
        <v>0</v>
      </c>
    </row>
    <row r="165" spans="2:56" s="817" customFormat="1">
      <c r="B165" s="817">
        <v>410000</v>
      </c>
      <c r="C165" s="1090" t="s">
        <v>124</v>
      </c>
      <c r="D165" s="788">
        <f t="shared" si="71"/>
        <v>326541293.66000003</v>
      </c>
      <c r="E165" s="788"/>
      <c r="F165" s="788"/>
      <c r="G165" s="788">
        <f t="shared" si="93"/>
        <v>326541293.66000003</v>
      </c>
      <c r="H165" s="821" t="s">
        <v>92</v>
      </c>
      <c r="I165" s="821" t="s">
        <v>120</v>
      </c>
      <c r="J165" s="821" t="s">
        <v>120</v>
      </c>
      <c r="K165" s="1090" t="s">
        <v>92</v>
      </c>
      <c r="L165" s="817" t="s">
        <v>769</v>
      </c>
      <c r="M165" s="817" t="str">
        <f t="shared" si="68"/>
        <v>Cost of services | Cost of services</v>
      </c>
      <c r="O165" s="777">
        <v>251373514.97999999</v>
      </c>
      <c r="P165" s="777"/>
      <c r="Q165" s="777"/>
      <c r="R165" s="777">
        <v>251373514.97999999</v>
      </c>
      <c r="S165" s="777"/>
      <c r="T165" s="777">
        <v>70762226.820000008</v>
      </c>
      <c r="U165" s="777"/>
      <c r="V165" s="777"/>
      <c r="W165" s="777">
        <v>70762226.820000008</v>
      </c>
      <c r="Y165" s="1091">
        <v>61995732.979999997</v>
      </c>
      <c r="Z165" s="1091">
        <v>105173899.31999999</v>
      </c>
      <c r="AA165" s="1091">
        <v>127382561.48</v>
      </c>
      <c r="AB165" s="1091">
        <v>230072624.87</v>
      </c>
      <c r="AC165" s="1091">
        <v>53744206.780000001</v>
      </c>
      <c r="AD165" s="1091">
        <v>53551313.719999999</v>
      </c>
      <c r="AE165" s="1091">
        <v>56355261.309999995</v>
      </c>
      <c r="AF165" s="1091">
        <v>78719306.790000007</v>
      </c>
      <c r="AG165" s="1091">
        <v>45787126.810000002</v>
      </c>
      <c r="AH165" s="1091">
        <v>91819701.129999995</v>
      </c>
      <c r="AI165" s="1091">
        <v>111363061.31</v>
      </c>
      <c r="AJ165" s="1091">
        <v>210744813.78999999</v>
      </c>
      <c r="AK165" s="1091">
        <v>86415828</v>
      </c>
      <c r="AL165" s="1091">
        <v>153632793.15000001</v>
      </c>
      <c r="AM165" s="1091">
        <v>193737923.56999999</v>
      </c>
      <c r="AN165" s="1091">
        <v>313483306.62</v>
      </c>
      <c r="AO165" s="1091">
        <v>99473815.040000007</v>
      </c>
      <c r="AQ165" s="1092">
        <f t="shared" si="94"/>
        <v>168076891.89000002</v>
      </c>
      <c r="AR165" s="1092">
        <f t="shared" si="95"/>
        <v>221821098.67000002</v>
      </c>
      <c r="AS165" s="1093">
        <f t="shared" si="96"/>
        <v>-192893.06000000238</v>
      </c>
      <c r="AT165" s="1093">
        <f t="shared" si="97"/>
        <v>2611054.5299999937</v>
      </c>
      <c r="AU165" s="1093">
        <f t="shared" si="98"/>
        <v>24975100.010000005</v>
      </c>
      <c r="AV165" s="1093">
        <f t="shared" si="99"/>
        <v>70762226.820000008</v>
      </c>
      <c r="AW165" s="1093">
        <f t="shared" si="100"/>
        <v>46032574.319999993</v>
      </c>
      <c r="AX165" s="1093">
        <f t="shared" si="101"/>
        <v>65575934.5</v>
      </c>
      <c r="AY165" s="1093">
        <f t="shared" si="102"/>
        <v>164957686.97999999</v>
      </c>
      <c r="AZ165" s="1093">
        <f t="shared" si="103"/>
        <v>251373514.97999999</v>
      </c>
      <c r="BA165" s="1093">
        <f t="shared" si="104"/>
        <v>67216965.150000006</v>
      </c>
      <c r="BB165" s="1093">
        <f t="shared" si="105"/>
        <v>107322095.56999999</v>
      </c>
      <c r="BC165" s="1093">
        <f t="shared" si="106"/>
        <v>227067478.62</v>
      </c>
      <c r="BD165" s="1093">
        <f t="shared" si="107"/>
        <v>326541293.66000003</v>
      </c>
    </row>
    <row r="166" spans="2:56">
      <c r="B166">
        <v>420101</v>
      </c>
      <c r="C166" s="648" t="s">
        <v>159</v>
      </c>
      <c r="D166" s="778">
        <f t="shared" si="71"/>
        <v>12232258.02</v>
      </c>
      <c r="E166" s="778"/>
      <c r="F166" s="778"/>
      <c r="G166" s="778">
        <f t="shared" si="93"/>
        <v>12232258.02</v>
      </c>
      <c r="H166" s="764" t="s">
        <v>92</v>
      </c>
      <c r="I166" s="764" t="s">
        <v>150</v>
      </c>
      <c r="J166" s="764" t="s">
        <v>770</v>
      </c>
      <c r="K166" s="648" t="s">
        <v>92</v>
      </c>
      <c r="L166" t="s">
        <v>771</v>
      </c>
      <c r="M166" t="str">
        <f t="shared" si="68"/>
        <v>Employee Benefit Expenses | Salaries Wages and Bonus</v>
      </c>
      <c r="O166" s="773">
        <v>9868165.3199999984</v>
      </c>
      <c r="P166" s="773"/>
      <c r="Q166" s="773"/>
      <c r="R166" s="773">
        <v>9868165.3199999984</v>
      </c>
      <c r="S166" s="773"/>
      <c r="T166" s="773">
        <v>6154505.9900000002</v>
      </c>
      <c r="U166" s="773"/>
      <c r="W166" s="773">
        <v>6154505.9900000002</v>
      </c>
      <c r="Y166" s="826">
        <v>3947367.33</v>
      </c>
      <c r="Z166" s="826">
        <v>7795815.9199999999</v>
      </c>
      <c r="AA166" s="826">
        <v>11405655.199999999</v>
      </c>
      <c r="AB166" s="826">
        <v>15386152.25</v>
      </c>
      <c r="AC166" s="826">
        <v>3326570.36</v>
      </c>
      <c r="AD166" s="826">
        <v>4370089</v>
      </c>
      <c r="AE166" s="826">
        <v>5933977.7999999998</v>
      </c>
      <c r="AF166" s="826">
        <v>7533008.2699999996</v>
      </c>
      <c r="AG166" s="826">
        <v>1948068.08</v>
      </c>
      <c r="AH166" s="826">
        <v>4045670.95</v>
      </c>
      <c r="AI166" s="826">
        <v>6345920.5599999996</v>
      </c>
      <c r="AJ166" s="826">
        <v>8939195.0399999991</v>
      </c>
      <c r="AK166" s="826">
        <v>2877038.36</v>
      </c>
      <c r="AL166" s="826">
        <v>5857577.1799999997</v>
      </c>
      <c r="AM166" s="826">
        <v>8669567.3100000005</v>
      </c>
      <c r="AN166" s="826">
        <v>11745171.42</v>
      </c>
      <c r="AO166" s="826">
        <v>3364124.96</v>
      </c>
      <c r="AQ166" s="783">
        <f t="shared" si="94"/>
        <v>11438784.92</v>
      </c>
      <c r="AR166" s="783">
        <f t="shared" si="95"/>
        <v>14765355.279999999</v>
      </c>
      <c r="AS166" s="828">
        <f t="shared" si="96"/>
        <v>1043518.6400000001</v>
      </c>
      <c r="AT166" s="828">
        <f t="shared" si="97"/>
        <v>2607407.44</v>
      </c>
      <c r="AU166" s="828">
        <f t="shared" si="98"/>
        <v>4206437.91</v>
      </c>
      <c r="AV166" s="828">
        <f t="shared" si="99"/>
        <v>6154505.9900000002</v>
      </c>
      <c r="AW166" s="828">
        <f t="shared" si="100"/>
        <v>2097602.87</v>
      </c>
      <c r="AX166" s="828">
        <f t="shared" si="101"/>
        <v>4397852.4799999995</v>
      </c>
      <c r="AY166" s="828">
        <f t="shared" si="102"/>
        <v>6991126.959999999</v>
      </c>
      <c r="AZ166" s="828">
        <f t="shared" si="103"/>
        <v>9868165.3199999984</v>
      </c>
      <c r="BA166" s="828">
        <f t="shared" si="104"/>
        <v>2980538.82</v>
      </c>
      <c r="BB166" s="828">
        <f t="shared" si="105"/>
        <v>5792528.9500000011</v>
      </c>
      <c r="BC166" s="828">
        <f t="shared" si="106"/>
        <v>8868133.0600000005</v>
      </c>
      <c r="BD166" s="828">
        <f t="shared" si="107"/>
        <v>12232258.02</v>
      </c>
    </row>
    <row r="167" spans="2:56">
      <c r="B167">
        <v>420102</v>
      </c>
      <c r="C167" t="s">
        <v>158</v>
      </c>
      <c r="D167" s="778">
        <f t="shared" si="71"/>
        <v>198515.56</v>
      </c>
      <c r="G167" s="778">
        <f t="shared" si="93"/>
        <v>198515.56</v>
      </c>
      <c r="H167" s="764" t="s">
        <v>92</v>
      </c>
      <c r="I167" s="764" t="s">
        <v>150</v>
      </c>
      <c r="J167" s="764" t="s">
        <v>770</v>
      </c>
      <c r="K167" s="648" t="s">
        <v>92</v>
      </c>
      <c r="L167" t="s">
        <v>771</v>
      </c>
      <c r="M167" t="str">
        <f t="shared" si="68"/>
        <v>Employee Benefit Expenses | Salaries Wages and Bonus</v>
      </c>
      <c r="O167" s="772">
        <v>333272.39</v>
      </c>
      <c r="R167" s="772">
        <v>333272.39</v>
      </c>
      <c r="T167" s="772">
        <v>466245.74</v>
      </c>
      <c r="W167" s="772">
        <v>466245.74</v>
      </c>
      <c r="Y167" s="826">
        <v>0</v>
      </c>
      <c r="Z167" s="826">
        <v>0</v>
      </c>
      <c r="AA167" s="826">
        <v>117414.48</v>
      </c>
      <c r="AB167" s="825">
        <v>301956.81</v>
      </c>
      <c r="AC167" s="826">
        <v>161013.72</v>
      </c>
      <c r="AD167" s="826">
        <v>268568.07</v>
      </c>
      <c r="AE167" s="826">
        <v>371872.07</v>
      </c>
      <c r="AF167" s="826">
        <v>494509.46</v>
      </c>
      <c r="AG167" s="826">
        <v>132750</v>
      </c>
      <c r="AH167" s="826">
        <v>199249.44</v>
      </c>
      <c r="AI167" s="826">
        <v>283611.61</v>
      </c>
      <c r="AJ167" s="826">
        <v>377955.36</v>
      </c>
      <c r="AK167" s="826">
        <v>88067.03</v>
      </c>
      <c r="AL167" s="826">
        <v>162902.88</v>
      </c>
      <c r="AM167" s="826">
        <v>183789.78</v>
      </c>
      <c r="AN167" s="826">
        <v>236684.09</v>
      </c>
      <c r="AO167" s="826">
        <v>49898.5</v>
      </c>
      <c r="AQ167" s="783">
        <f t="shared" si="94"/>
        <v>301956.81</v>
      </c>
      <c r="AR167" s="783">
        <f t="shared" si="95"/>
        <v>462970.53</v>
      </c>
      <c r="AS167" s="828">
        <f t="shared" si="96"/>
        <v>107554.35</v>
      </c>
      <c r="AT167" s="828">
        <f t="shared" si="97"/>
        <v>210858.35</v>
      </c>
      <c r="AU167" s="828">
        <f t="shared" si="98"/>
        <v>333495.74</v>
      </c>
      <c r="AV167" s="828">
        <f t="shared" si="99"/>
        <v>466245.74</v>
      </c>
      <c r="AW167" s="828">
        <f t="shared" si="100"/>
        <v>66499.44</v>
      </c>
      <c r="AX167" s="828">
        <f t="shared" si="101"/>
        <v>150861.60999999999</v>
      </c>
      <c r="AY167" s="828">
        <f t="shared" si="102"/>
        <v>245205.36</v>
      </c>
      <c r="AZ167" s="828">
        <f t="shared" si="103"/>
        <v>333272.39</v>
      </c>
      <c r="BA167" s="828">
        <f t="shared" si="104"/>
        <v>74835.850000000006</v>
      </c>
      <c r="BB167" s="828">
        <f t="shared" si="105"/>
        <v>95722.75</v>
      </c>
      <c r="BC167" s="828">
        <f t="shared" si="106"/>
        <v>148617.06</v>
      </c>
      <c r="BD167" s="828">
        <f t="shared" si="107"/>
        <v>198515.56</v>
      </c>
    </row>
    <row r="168" spans="2:56">
      <c r="B168">
        <v>420103</v>
      </c>
      <c r="C168" s="648" t="s">
        <v>154</v>
      </c>
      <c r="D168" s="778">
        <f t="shared" si="71"/>
        <v>728563.90999999992</v>
      </c>
      <c r="E168" s="778"/>
      <c r="F168" s="778"/>
      <c r="G168" s="778">
        <f t="shared" si="93"/>
        <v>728563.90999999992</v>
      </c>
      <c r="H168" s="764" t="s">
        <v>92</v>
      </c>
      <c r="I168" s="764" t="s">
        <v>150</v>
      </c>
      <c r="J168" s="764" t="s">
        <v>772</v>
      </c>
      <c r="K168" s="648" t="s">
        <v>92</v>
      </c>
      <c r="L168" t="s">
        <v>771</v>
      </c>
      <c r="M168" t="str">
        <f t="shared" si="68"/>
        <v>Employee Benefit Expenses | Gratuity</v>
      </c>
      <c r="O168" s="773">
        <v>500082.21</v>
      </c>
      <c r="P168" s="773"/>
      <c r="Q168" s="773"/>
      <c r="R168" s="773">
        <v>500082.21</v>
      </c>
      <c r="S168" s="773"/>
      <c r="T168" s="773">
        <v>481997.68000000005</v>
      </c>
      <c r="U168" s="773"/>
      <c r="W168" s="773">
        <v>481997.68000000005</v>
      </c>
      <c r="Y168" s="826">
        <v>86989.98</v>
      </c>
      <c r="Z168" s="826">
        <v>176203.45</v>
      </c>
      <c r="AA168" s="826">
        <v>284827.93</v>
      </c>
      <c r="AB168" s="826">
        <v>398476.75</v>
      </c>
      <c r="AC168" s="826">
        <v>180619.09</v>
      </c>
      <c r="AD168" s="826">
        <v>297839.3</v>
      </c>
      <c r="AE168" s="826">
        <v>399284.34</v>
      </c>
      <c r="AF168" s="826">
        <v>546652.62</v>
      </c>
      <c r="AG168" s="826">
        <v>115964.15</v>
      </c>
      <c r="AH168" s="826">
        <v>221853.33</v>
      </c>
      <c r="AI168" s="826">
        <v>391969.4</v>
      </c>
      <c r="AJ168" s="826">
        <v>513612.31</v>
      </c>
      <c r="AK168" s="826">
        <v>102434.05</v>
      </c>
      <c r="AL168" s="826">
        <v>232351.86</v>
      </c>
      <c r="AM168" s="826">
        <v>338001.21</v>
      </c>
      <c r="AN168" s="826">
        <v>467565.98</v>
      </c>
      <c r="AO168" s="826">
        <v>363431.98</v>
      </c>
      <c r="AQ168" s="783">
        <f t="shared" si="94"/>
        <v>311486.77</v>
      </c>
      <c r="AR168" s="783">
        <f t="shared" si="95"/>
        <v>492105.86</v>
      </c>
      <c r="AS168" s="828">
        <f t="shared" si="96"/>
        <v>117220.20999999999</v>
      </c>
      <c r="AT168" s="828">
        <f t="shared" si="97"/>
        <v>218665.25000000003</v>
      </c>
      <c r="AU168" s="828">
        <f t="shared" si="98"/>
        <v>366033.53</v>
      </c>
      <c r="AV168" s="828">
        <f t="shared" si="99"/>
        <v>481997.68000000005</v>
      </c>
      <c r="AW168" s="828">
        <f t="shared" si="100"/>
        <v>105889.18</v>
      </c>
      <c r="AX168" s="828">
        <f t="shared" si="101"/>
        <v>276005.25</v>
      </c>
      <c r="AY168" s="828">
        <f t="shared" si="102"/>
        <v>397648.16000000003</v>
      </c>
      <c r="AZ168" s="828">
        <f t="shared" si="103"/>
        <v>500082.21</v>
      </c>
      <c r="BA168" s="828">
        <f t="shared" si="104"/>
        <v>129917.80999999998</v>
      </c>
      <c r="BB168" s="828">
        <f t="shared" si="105"/>
        <v>235567.16000000003</v>
      </c>
      <c r="BC168" s="828">
        <f t="shared" si="106"/>
        <v>365131.93</v>
      </c>
      <c r="BD168" s="828">
        <f t="shared" si="107"/>
        <v>728563.90999999992</v>
      </c>
    </row>
    <row r="169" spans="2:56">
      <c r="B169">
        <v>420104</v>
      </c>
      <c r="C169" s="648" t="s">
        <v>174</v>
      </c>
      <c r="D169" s="778">
        <f t="shared" si="71"/>
        <v>259111.71000000002</v>
      </c>
      <c r="E169" s="778"/>
      <c r="F169" s="778"/>
      <c r="G169" s="778">
        <f t="shared" si="93"/>
        <v>259111.71000000002</v>
      </c>
      <c r="H169" s="764" t="s">
        <v>92</v>
      </c>
      <c r="I169" s="764" t="s">
        <v>150</v>
      </c>
      <c r="J169" s="764" t="s">
        <v>773</v>
      </c>
      <c r="K169" s="648" t="s">
        <v>92</v>
      </c>
      <c r="L169" t="s">
        <v>771</v>
      </c>
      <c r="M169" t="str">
        <f t="shared" si="68"/>
        <v>Employee Benefit Expenses | Staff welfare expenses</v>
      </c>
      <c r="O169" s="773">
        <v>180166.68</v>
      </c>
      <c r="P169" s="773"/>
      <c r="Q169" s="773"/>
      <c r="R169" s="773">
        <v>180166.68</v>
      </c>
      <c r="S169" s="773"/>
      <c r="T169" s="773">
        <v>167377.07</v>
      </c>
      <c r="U169" s="773"/>
      <c r="W169" s="773">
        <v>167377.07</v>
      </c>
      <c r="Y169" s="826">
        <v>45583.33</v>
      </c>
      <c r="Z169" s="826">
        <v>114073.97</v>
      </c>
      <c r="AA169" s="826">
        <v>262782.32</v>
      </c>
      <c r="AB169" s="826">
        <v>265511.69</v>
      </c>
      <c r="AC169" s="826">
        <v>130132.67</v>
      </c>
      <c r="AD169" s="826">
        <v>143938.48000000001</v>
      </c>
      <c r="AE169" s="826">
        <v>202677.29</v>
      </c>
      <c r="AF169" s="826">
        <v>245942.32</v>
      </c>
      <c r="AG169" s="826">
        <v>51567.42</v>
      </c>
      <c r="AH169" s="826">
        <v>98317.41</v>
      </c>
      <c r="AI169" s="826">
        <v>146609.07999999999</v>
      </c>
      <c r="AJ169" s="826">
        <v>184942.41</v>
      </c>
      <c r="AK169" s="826">
        <v>46791.69</v>
      </c>
      <c r="AL169" s="826">
        <v>107833.38</v>
      </c>
      <c r="AM169" s="826">
        <v>161166.73000000001</v>
      </c>
      <c r="AN169" s="826">
        <v>243195.07</v>
      </c>
      <c r="AO169" s="826">
        <v>62708.33</v>
      </c>
      <c r="AQ169" s="783">
        <f t="shared" si="94"/>
        <v>219928.36</v>
      </c>
      <c r="AR169" s="783">
        <f t="shared" si="95"/>
        <v>350061.02999999997</v>
      </c>
      <c r="AS169" s="828">
        <f t="shared" si="96"/>
        <v>13805.810000000012</v>
      </c>
      <c r="AT169" s="828">
        <f t="shared" si="97"/>
        <v>72544.62000000001</v>
      </c>
      <c r="AU169" s="828">
        <f t="shared" si="98"/>
        <v>115809.65000000001</v>
      </c>
      <c r="AV169" s="828">
        <f t="shared" si="99"/>
        <v>167377.07</v>
      </c>
      <c r="AW169" s="828">
        <f t="shared" si="100"/>
        <v>46749.990000000005</v>
      </c>
      <c r="AX169" s="828">
        <f t="shared" si="101"/>
        <v>95041.659999999989</v>
      </c>
      <c r="AY169" s="828">
        <f t="shared" si="102"/>
        <v>133374.99</v>
      </c>
      <c r="AZ169" s="828">
        <f t="shared" si="103"/>
        <v>180166.68</v>
      </c>
      <c r="BA169" s="828">
        <f t="shared" si="104"/>
        <v>61041.69</v>
      </c>
      <c r="BB169" s="828">
        <f t="shared" si="105"/>
        <v>114375.04000000001</v>
      </c>
      <c r="BC169" s="828">
        <f t="shared" si="106"/>
        <v>196403.38</v>
      </c>
      <c r="BD169" s="828">
        <f t="shared" si="107"/>
        <v>259111.71000000002</v>
      </c>
    </row>
    <row r="170" spans="2:56">
      <c r="B170">
        <v>420201</v>
      </c>
      <c r="C170" s="648" t="s">
        <v>162</v>
      </c>
      <c r="D170" s="778">
        <f t="shared" si="71"/>
        <v>2508462.5</v>
      </c>
      <c r="E170" s="778"/>
      <c r="F170" s="778"/>
      <c r="G170" s="778">
        <f t="shared" si="93"/>
        <v>2508462.5</v>
      </c>
      <c r="H170" s="764" t="s">
        <v>92</v>
      </c>
      <c r="I170" s="764" t="s">
        <v>150</v>
      </c>
      <c r="J170" s="764" t="s">
        <v>770</v>
      </c>
      <c r="K170" s="648" t="s">
        <v>92</v>
      </c>
      <c r="L170" t="s">
        <v>774</v>
      </c>
      <c r="M170" t="str">
        <f t="shared" si="68"/>
        <v>Employee Benefit Expenses | Salaries Wages and Bonus</v>
      </c>
      <c r="O170" s="773">
        <v>1017886</v>
      </c>
      <c r="P170" s="773"/>
      <c r="Q170" s="773"/>
      <c r="R170" s="773">
        <v>1017886</v>
      </c>
      <c r="S170" s="773"/>
      <c r="T170" s="773">
        <v>434082.78</v>
      </c>
      <c r="U170" s="773"/>
      <c r="W170" s="773">
        <v>434082.78</v>
      </c>
      <c r="Y170" s="826">
        <v>1177330</v>
      </c>
      <c r="Z170" s="826">
        <v>1287460</v>
      </c>
      <c r="AA170" s="826">
        <v>1317460</v>
      </c>
      <c r="AB170" s="826">
        <v>1317460</v>
      </c>
      <c r="AC170" s="826">
        <v>0</v>
      </c>
      <c r="AD170" s="826">
        <v>0</v>
      </c>
      <c r="AE170" s="826">
        <v>0</v>
      </c>
      <c r="AF170" s="826">
        <v>434082.78</v>
      </c>
      <c r="AG170" s="826">
        <v>0</v>
      </c>
      <c r="AH170" s="826">
        <v>0</v>
      </c>
      <c r="AI170" s="826">
        <v>0</v>
      </c>
      <c r="AJ170" s="826">
        <v>0</v>
      </c>
      <c r="AK170" s="826">
        <v>1017886</v>
      </c>
      <c r="AL170" s="826">
        <v>1193985.5</v>
      </c>
      <c r="AM170" s="826">
        <v>1193985.5</v>
      </c>
      <c r="AN170" s="826">
        <v>1993985.5</v>
      </c>
      <c r="AO170" s="826">
        <v>1532363</v>
      </c>
      <c r="AQ170" s="783">
        <f t="shared" si="94"/>
        <v>140130</v>
      </c>
      <c r="AR170" s="783">
        <f t="shared" si="95"/>
        <v>140130</v>
      </c>
      <c r="AS170" s="828">
        <f t="shared" si="96"/>
        <v>0</v>
      </c>
      <c r="AT170" s="828">
        <f t="shared" si="97"/>
        <v>0</v>
      </c>
      <c r="AU170" s="828">
        <f t="shared" si="98"/>
        <v>434082.78</v>
      </c>
      <c r="AV170" s="828">
        <f t="shared" si="99"/>
        <v>434082.78</v>
      </c>
      <c r="AW170" s="828">
        <f t="shared" si="100"/>
        <v>0</v>
      </c>
      <c r="AX170" s="828">
        <f t="shared" si="101"/>
        <v>0</v>
      </c>
      <c r="AY170" s="828">
        <f t="shared" si="102"/>
        <v>0</v>
      </c>
      <c r="AZ170" s="828">
        <f t="shared" si="103"/>
        <v>1017886</v>
      </c>
      <c r="BA170" s="828">
        <f t="shared" si="104"/>
        <v>176099.5</v>
      </c>
      <c r="BB170" s="828">
        <f t="shared" si="105"/>
        <v>176099.5</v>
      </c>
      <c r="BC170" s="828">
        <f t="shared" si="106"/>
        <v>976099.5</v>
      </c>
      <c r="BD170" s="828">
        <f t="shared" si="107"/>
        <v>2508462.5</v>
      </c>
    </row>
    <row r="171" spans="2:56">
      <c r="B171">
        <v>420301</v>
      </c>
      <c r="C171" s="648" t="s">
        <v>178</v>
      </c>
      <c r="D171" s="778">
        <f t="shared" si="71"/>
        <v>985603.21</v>
      </c>
      <c r="E171" s="778"/>
      <c r="F171" s="778"/>
      <c r="G171" s="778">
        <f t="shared" si="93"/>
        <v>985603.21</v>
      </c>
      <c r="H171" s="764" t="s">
        <v>92</v>
      </c>
      <c r="I171" s="764" t="s">
        <v>150</v>
      </c>
      <c r="J171" s="764" t="s">
        <v>773</v>
      </c>
      <c r="K171" s="648" t="s">
        <v>92</v>
      </c>
      <c r="L171" t="s">
        <v>775</v>
      </c>
      <c r="M171" t="str">
        <f t="shared" si="68"/>
        <v>Employee Benefit Expenses | Staff welfare expenses</v>
      </c>
      <c r="O171" s="773">
        <v>767122.09000000008</v>
      </c>
      <c r="P171" s="773"/>
      <c r="Q171" s="773"/>
      <c r="R171" s="773">
        <v>767122.09000000008</v>
      </c>
      <c r="S171" s="773"/>
      <c r="T171" s="773">
        <v>735075.33</v>
      </c>
      <c r="U171" s="773"/>
      <c r="W171" s="773">
        <v>735075.33</v>
      </c>
      <c r="Y171" s="826">
        <v>292097.05</v>
      </c>
      <c r="Z171" s="826">
        <v>577087.1</v>
      </c>
      <c r="AA171" s="826">
        <v>849481.69</v>
      </c>
      <c r="AB171" s="826">
        <v>1119167.52</v>
      </c>
      <c r="AC171" s="826">
        <v>275210.43</v>
      </c>
      <c r="AD171" s="826">
        <v>514788.84</v>
      </c>
      <c r="AE171" s="826">
        <v>643996.88</v>
      </c>
      <c r="AF171" s="826">
        <v>856277.88</v>
      </c>
      <c r="AG171" s="826">
        <v>154007.88</v>
      </c>
      <c r="AH171" s="826">
        <v>329825.21000000002</v>
      </c>
      <c r="AI171" s="826">
        <v>516985.32</v>
      </c>
      <c r="AJ171" s="826">
        <v>717168.56</v>
      </c>
      <c r="AK171" s="826">
        <v>203961.41</v>
      </c>
      <c r="AL171" s="826">
        <v>433362.56</v>
      </c>
      <c r="AM171" s="826">
        <v>683727.85</v>
      </c>
      <c r="AN171" s="826">
        <v>943047.3</v>
      </c>
      <c r="AO171" s="826">
        <v>246517.32</v>
      </c>
      <c r="AQ171" s="783">
        <f t="shared" si="94"/>
        <v>827070.47</v>
      </c>
      <c r="AR171" s="783">
        <f t="shared" si="95"/>
        <v>1102280.8999999999</v>
      </c>
      <c r="AS171" s="828">
        <f t="shared" si="96"/>
        <v>239578.41000000003</v>
      </c>
      <c r="AT171" s="828">
        <f t="shared" si="97"/>
        <v>368786.45</v>
      </c>
      <c r="AU171" s="828">
        <f t="shared" si="98"/>
        <v>581067.44999999995</v>
      </c>
      <c r="AV171" s="828">
        <f t="shared" si="99"/>
        <v>735075.33</v>
      </c>
      <c r="AW171" s="828">
        <f t="shared" si="100"/>
        <v>175817.33000000002</v>
      </c>
      <c r="AX171" s="828">
        <f t="shared" si="101"/>
        <v>362977.44</v>
      </c>
      <c r="AY171" s="828">
        <f t="shared" si="102"/>
        <v>563160.68000000005</v>
      </c>
      <c r="AZ171" s="828">
        <f t="shared" si="103"/>
        <v>767122.09000000008</v>
      </c>
      <c r="BA171" s="828">
        <f t="shared" si="104"/>
        <v>229401.15</v>
      </c>
      <c r="BB171" s="828">
        <f t="shared" si="105"/>
        <v>479766.43999999994</v>
      </c>
      <c r="BC171" s="828">
        <f t="shared" si="106"/>
        <v>739085.89</v>
      </c>
      <c r="BD171" s="828">
        <f t="shared" si="107"/>
        <v>985603.21</v>
      </c>
    </row>
    <row r="172" spans="2:56">
      <c r="B172">
        <v>420302</v>
      </c>
      <c r="C172" t="s">
        <v>160</v>
      </c>
      <c r="D172" s="778">
        <f t="shared" si="71"/>
        <v>0</v>
      </c>
      <c r="E172" s="778"/>
      <c r="F172" s="778"/>
      <c r="G172" s="778">
        <f t="shared" si="93"/>
        <v>0</v>
      </c>
      <c r="H172" s="764" t="s">
        <v>92</v>
      </c>
      <c r="I172" s="648" t="s">
        <v>150</v>
      </c>
      <c r="J172" s="648" t="s">
        <v>770</v>
      </c>
      <c r="K172" s="648" t="s">
        <v>92</v>
      </c>
      <c r="L172" t="s">
        <v>775</v>
      </c>
      <c r="M172" t="str">
        <f t="shared" si="68"/>
        <v>Employee Benefit Expenses | Salaries Wages and Bonus</v>
      </c>
      <c r="O172" s="773">
        <v>0</v>
      </c>
      <c r="P172" s="773"/>
      <c r="Q172" s="773"/>
      <c r="R172" s="773">
        <v>0</v>
      </c>
      <c r="S172" s="773"/>
      <c r="T172" s="773">
        <v>0</v>
      </c>
      <c r="U172" s="773"/>
      <c r="W172" s="773">
        <v>0</v>
      </c>
      <c r="Y172" s="826">
        <v>0</v>
      </c>
      <c r="Z172" s="826">
        <v>0</v>
      </c>
      <c r="AA172" s="826">
        <v>0</v>
      </c>
      <c r="AB172" s="826">
        <v>0</v>
      </c>
      <c r="AC172" s="826">
        <v>0</v>
      </c>
      <c r="AD172" s="826">
        <v>0</v>
      </c>
      <c r="AE172" s="826">
        <v>0</v>
      </c>
      <c r="AF172" s="826">
        <v>0</v>
      </c>
      <c r="AG172" s="826">
        <v>0</v>
      </c>
      <c r="AH172" s="826">
        <v>0</v>
      </c>
      <c r="AI172" s="826">
        <v>0</v>
      </c>
      <c r="AJ172" s="826">
        <v>0</v>
      </c>
      <c r="AK172" s="826">
        <v>0</v>
      </c>
      <c r="AL172" s="826">
        <v>0</v>
      </c>
      <c r="AM172" s="826">
        <v>0</v>
      </c>
      <c r="AN172" s="826">
        <v>0</v>
      </c>
      <c r="AO172" s="826">
        <v>0</v>
      </c>
      <c r="AQ172" s="783">
        <f t="shared" si="94"/>
        <v>0</v>
      </c>
      <c r="AR172" s="783">
        <f t="shared" si="95"/>
        <v>0</v>
      </c>
      <c r="AS172" s="828">
        <f t="shared" si="96"/>
        <v>0</v>
      </c>
      <c r="AT172" s="828">
        <f t="shared" si="97"/>
        <v>0</v>
      </c>
      <c r="AU172" s="828">
        <f t="shared" si="98"/>
        <v>0</v>
      </c>
      <c r="AV172" s="828">
        <f t="shared" si="99"/>
        <v>0</v>
      </c>
      <c r="AW172" s="828">
        <f t="shared" si="100"/>
        <v>0</v>
      </c>
      <c r="AX172" s="828">
        <f t="shared" si="101"/>
        <v>0</v>
      </c>
      <c r="AY172" s="828">
        <f t="shared" si="102"/>
        <v>0</v>
      </c>
      <c r="AZ172" s="828">
        <f t="shared" si="103"/>
        <v>0</v>
      </c>
      <c r="BA172" s="828">
        <f t="shared" si="104"/>
        <v>0</v>
      </c>
      <c r="BB172" s="828">
        <f t="shared" si="105"/>
        <v>0</v>
      </c>
      <c r="BC172" s="828">
        <f t="shared" si="106"/>
        <v>0</v>
      </c>
      <c r="BD172" s="828">
        <f t="shared" si="107"/>
        <v>0</v>
      </c>
    </row>
    <row r="173" spans="2:56">
      <c r="B173">
        <v>420304</v>
      </c>
      <c r="C173" s="648" t="s">
        <v>182</v>
      </c>
      <c r="D173" s="778">
        <f t="shared" si="71"/>
        <v>22387</v>
      </c>
      <c r="E173" s="778"/>
      <c r="F173" s="778"/>
      <c r="G173" s="778">
        <f t="shared" si="93"/>
        <v>22387</v>
      </c>
      <c r="H173" s="764" t="s">
        <v>92</v>
      </c>
      <c r="I173" s="764" t="s">
        <v>150</v>
      </c>
      <c r="J173" s="764" t="s">
        <v>773</v>
      </c>
      <c r="K173" s="648" t="s">
        <v>92</v>
      </c>
      <c r="L173" t="s">
        <v>775</v>
      </c>
      <c r="M173" t="str">
        <f t="shared" si="68"/>
        <v>Employee Benefit Expenses | Staff welfare expenses</v>
      </c>
      <c r="O173" s="773">
        <v>967</v>
      </c>
      <c r="P173" s="773"/>
      <c r="Q173" s="773"/>
      <c r="R173" s="773">
        <v>967</v>
      </c>
      <c r="S173" s="773"/>
      <c r="T173" s="773">
        <v>7042.5</v>
      </c>
      <c r="U173" s="773"/>
      <c r="W173" s="773">
        <v>7042.5</v>
      </c>
      <c r="Y173" s="826">
        <v>315</v>
      </c>
      <c r="Z173" s="826">
        <v>2726.9</v>
      </c>
      <c r="AA173" s="826">
        <v>20427.38</v>
      </c>
      <c r="AB173" s="826">
        <v>26086.76</v>
      </c>
      <c r="AC173" s="826">
        <v>2100</v>
      </c>
      <c r="AD173" s="826">
        <v>2100</v>
      </c>
      <c r="AE173" s="826">
        <v>2100</v>
      </c>
      <c r="AF173" s="826">
        <v>7390</v>
      </c>
      <c r="AG173" s="826">
        <v>1752.5</v>
      </c>
      <c r="AH173" s="826">
        <v>1902.5</v>
      </c>
      <c r="AI173" s="826">
        <v>2719.5</v>
      </c>
      <c r="AJ173" s="826">
        <v>2719.5</v>
      </c>
      <c r="AK173" s="826">
        <v>0</v>
      </c>
      <c r="AL173" s="826">
        <v>462</v>
      </c>
      <c r="AM173" s="826">
        <v>462</v>
      </c>
      <c r="AN173" s="826">
        <v>22087</v>
      </c>
      <c r="AO173" s="826">
        <v>300</v>
      </c>
      <c r="AQ173" s="783">
        <f t="shared" si="94"/>
        <v>25771.759999999998</v>
      </c>
      <c r="AR173" s="783">
        <f t="shared" si="95"/>
        <v>27871.759999999998</v>
      </c>
      <c r="AS173" s="828">
        <f t="shared" si="96"/>
        <v>0</v>
      </c>
      <c r="AT173" s="828">
        <f t="shared" si="97"/>
        <v>0</v>
      </c>
      <c r="AU173" s="828">
        <f t="shared" si="98"/>
        <v>5290</v>
      </c>
      <c r="AV173" s="828">
        <f t="shared" si="99"/>
        <v>7042.5</v>
      </c>
      <c r="AW173" s="828">
        <f t="shared" si="100"/>
        <v>150</v>
      </c>
      <c r="AX173" s="828">
        <f t="shared" si="101"/>
        <v>967</v>
      </c>
      <c r="AY173" s="828">
        <f t="shared" si="102"/>
        <v>967</v>
      </c>
      <c r="AZ173" s="828">
        <f t="shared" si="103"/>
        <v>967</v>
      </c>
      <c r="BA173" s="828">
        <f t="shared" si="104"/>
        <v>462</v>
      </c>
      <c r="BB173" s="828">
        <f t="shared" si="105"/>
        <v>462</v>
      </c>
      <c r="BC173" s="828">
        <f t="shared" si="106"/>
        <v>22087</v>
      </c>
      <c r="BD173" s="828">
        <f t="shared" si="107"/>
        <v>22387</v>
      </c>
    </row>
    <row r="174" spans="2:56">
      <c r="B174">
        <v>420305</v>
      </c>
      <c r="C174" s="648" t="s">
        <v>166</v>
      </c>
      <c r="D174" s="778">
        <f t="shared" si="71"/>
        <v>181371.63</v>
      </c>
      <c r="E174" s="778"/>
      <c r="F174" s="778"/>
      <c r="G174" s="778">
        <f t="shared" si="93"/>
        <v>181371.63</v>
      </c>
      <c r="H174" s="764" t="s">
        <v>92</v>
      </c>
      <c r="I174" s="764" t="s">
        <v>150</v>
      </c>
      <c r="J174" s="764" t="s">
        <v>776</v>
      </c>
      <c r="K174" s="648" t="s">
        <v>92</v>
      </c>
      <c r="L174" t="s">
        <v>775</v>
      </c>
      <c r="M174" t="str">
        <f t="shared" si="68"/>
        <v>Employee Benefit Expenses | Staff Training, Recruitment and Other Costs</v>
      </c>
      <c r="O174" s="773">
        <v>159840.59000000003</v>
      </c>
      <c r="P174" s="773"/>
      <c r="Q174" s="773"/>
      <c r="R174" s="773">
        <v>159840.59000000003</v>
      </c>
      <c r="S174" s="773"/>
      <c r="T174" s="773">
        <v>100009.87</v>
      </c>
      <c r="U174" s="773"/>
      <c r="W174" s="773">
        <v>100009.87</v>
      </c>
      <c r="Y174" s="826">
        <v>78589</v>
      </c>
      <c r="Z174" s="826">
        <v>140317.9</v>
      </c>
      <c r="AA174" s="826">
        <v>179030.64</v>
      </c>
      <c r="AB174" s="826">
        <v>263374.49</v>
      </c>
      <c r="AC174" s="826">
        <v>36003.199999999997</v>
      </c>
      <c r="AD174" s="826">
        <v>44559.85</v>
      </c>
      <c r="AE174" s="826">
        <v>66439.48</v>
      </c>
      <c r="AF174" s="826">
        <v>89664.23</v>
      </c>
      <c r="AG174" s="826">
        <v>46348.84</v>
      </c>
      <c r="AH174" s="826">
        <v>80977.45</v>
      </c>
      <c r="AI174" s="826">
        <v>101287.93</v>
      </c>
      <c r="AJ174" s="826">
        <v>173256.29</v>
      </c>
      <c r="AK174" s="826">
        <v>32933.14</v>
      </c>
      <c r="AL174" s="826">
        <v>76545.88</v>
      </c>
      <c r="AM174" s="826">
        <v>93493.22</v>
      </c>
      <c r="AN174" s="826">
        <v>147227.17000000001</v>
      </c>
      <c r="AO174" s="826">
        <v>67077.600000000006</v>
      </c>
      <c r="AQ174" s="783">
        <f t="shared" si="94"/>
        <v>184785.49</v>
      </c>
      <c r="AR174" s="783">
        <f t="shared" si="95"/>
        <v>220788.69</v>
      </c>
      <c r="AS174" s="828">
        <f t="shared" si="96"/>
        <v>8556.6500000000015</v>
      </c>
      <c r="AT174" s="828">
        <f t="shared" si="97"/>
        <v>30436.28</v>
      </c>
      <c r="AU174" s="828">
        <f t="shared" si="98"/>
        <v>53661.03</v>
      </c>
      <c r="AV174" s="828">
        <f t="shared" si="99"/>
        <v>100009.87</v>
      </c>
      <c r="AW174" s="828">
        <f t="shared" si="100"/>
        <v>34628.61</v>
      </c>
      <c r="AX174" s="828">
        <f t="shared" si="101"/>
        <v>54939.09</v>
      </c>
      <c r="AY174" s="828">
        <f t="shared" si="102"/>
        <v>126907.45000000001</v>
      </c>
      <c r="AZ174" s="828">
        <f t="shared" si="103"/>
        <v>159840.59000000003</v>
      </c>
      <c r="BA174" s="828">
        <f t="shared" si="104"/>
        <v>43612.740000000005</v>
      </c>
      <c r="BB174" s="828">
        <f t="shared" si="105"/>
        <v>60560.08</v>
      </c>
      <c r="BC174" s="828">
        <f t="shared" si="106"/>
        <v>114294.03000000001</v>
      </c>
      <c r="BD174" s="828">
        <f t="shared" si="107"/>
        <v>181371.63</v>
      </c>
    </row>
    <row r="175" spans="2:56">
      <c r="B175">
        <v>420306</v>
      </c>
      <c r="C175" s="648" t="s">
        <v>168</v>
      </c>
      <c r="D175" s="778">
        <f t="shared" si="71"/>
        <v>1860</v>
      </c>
      <c r="E175" s="778"/>
      <c r="F175" s="778"/>
      <c r="G175" s="778">
        <f t="shared" si="93"/>
        <v>1860</v>
      </c>
      <c r="H175" s="764" t="s">
        <v>92</v>
      </c>
      <c r="I175" s="764" t="s">
        <v>150</v>
      </c>
      <c r="J175" s="764" t="s">
        <v>776</v>
      </c>
      <c r="K175" s="648" t="s">
        <v>92</v>
      </c>
      <c r="L175" t="s">
        <v>775</v>
      </c>
      <c r="M175" t="str">
        <f t="shared" si="68"/>
        <v>Employee Benefit Expenses | Staff Training, Recruitment and Other Costs</v>
      </c>
      <c r="O175" s="773">
        <v>12950</v>
      </c>
      <c r="P175" s="773"/>
      <c r="Q175" s="773"/>
      <c r="R175" s="773">
        <v>12950</v>
      </c>
      <c r="S175" s="773"/>
      <c r="T175" s="773">
        <v>1240</v>
      </c>
      <c r="U175" s="773"/>
      <c r="W175" s="773">
        <v>1240</v>
      </c>
      <c r="Y175" s="826">
        <v>21900</v>
      </c>
      <c r="Z175" s="826">
        <v>21900</v>
      </c>
      <c r="AA175" s="826">
        <v>21900</v>
      </c>
      <c r="AB175" s="826">
        <v>30075</v>
      </c>
      <c r="AC175" s="826">
        <v>1940</v>
      </c>
      <c r="AD175" s="826">
        <v>3180</v>
      </c>
      <c r="AE175" s="826">
        <v>3180</v>
      </c>
      <c r="AF175" s="826">
        <v>3180</v>
      </c>
      <c r="AG175" s="826">
        <v>0</v>
      </c>
      <c r="AH175" s="826">
        <v>0</v>
      </c>
      <c r="AI175" s="826">
        <v>2520</v>
      </c>
      <c r="AJ175" s="826">
        <v>11750</v>
      </c>
      <c r="AK175" s="826">
        <v>1200</v>
      </c>
      <c r="AL175" s="826">
        <v>3060</v>
      </c>
      <c r="AM175" s="826">
        <v>3060</v>
      </c>
      <c r="AN175" s="826">
        <v>3060</v>
      </c>
      <c r="AO175" s="826">
        <v>0</v>
      </c>
      <c r="AQ175" s="783">
        <f t="shared" si="94"/>
        <v>8175</v>
      </c>
      <c r="AR175" s="783">
        <f t="shared" si="95"/>
        <v>10115</v>
      </c>
      <c r="AS175" s="828">
        <f t="shared" si="96"/>
        <v>1240</v>
      </c>
      <c r="AT175" s="828">
        <f t="shared" si="97"/>
        <v>1240</v>
      </c>
      <c r="AU175" s="828">
        <f t="shared" si="98"/>
        <v>1240</v>
      </c>
      <c r="AV175" s="828">
        <f t="shared" si="99"/>
        <v>1240</v>
      </c>
      <c r="AW175" s="828">
        <f t="shared" si="100"/>
        <v>0</v>
      </c>
      <c r="AX175" s="828">
        <f t="shared" si="101"/>
        <v>2520</v>
      </c>
      <c r="AY175" s="828">
        <f t="shared" si="102"/>
        <v>11750</v>
      </c>
      <c r="AZ175" s="828">
        <f t="shared" si="103"/>
        <v>12950</v>
      </c>
      <c r="BA175" s="828">
        <f t="shared" si="104"/>
        <v>1860</v>
      </c>
      <c r="BB175" s="828">
        <f t="shared" si="105"/>
        <v>1860</v>
      </c>
      <c r="BC175" s="828">
        <f t="shared" si="106"/>
        <v>1860</v>
      </c>
      <c r="BD175" s="828">
        <f t="shared" si="107"/>
        <v>1860</v>
      </c>
    </row>
    <row r="176" spans="2:56">
      <c r="B176">
        <v>420307</v>
      </c>
      <c r="C176" s="648" t="s">
        <v>176</v>
      </c>
      <c r="D176" s="778">
        <f t="shared" si="71"/>
        <v>1183454.1399999999</v>
      </c>
      <c r="E176" s="778"/>
      <c r="F176" s="778"/>
      <c r="G176" s="778">
        <f t="shared" si="93"/>
        <v>1183454.1399999999</v>
      </c>
      <c r="H176" s="764" t="s">
        <v>92</v>
      </c>
      <c r="I176" s="764" t="s">
        <v>150</v>
      </c>
      <c r="J176" s="764" t="s">
        <v>773</v>
      </c>
      <c r="K176" s="648" t="s">
        <v>92</v>
      </c>
      <c r="L176" t="s">
        <v>775</v>
      </c>
      <c r="M176" t="str">
        <f t="shared" si="68"/>
        <v>Employee Benefit Expenses | Staff welfare expenses</v>
      </c>
      <c r="O176" s="773">
        <v>732331.29</v>
      </c>
      <c r="P176" s="773"/>
      <c r="Q176" s="773"/>
      <c r="R176" s="773">
        <v>732331.29</v>
      </c>
      <c r="S176" s="773"/>
      <c r="T176" s="773">
        <v>304666.23999999999</v>
      </c>
      <c r="U176" s="773"/>
      <c r="W176" s="773">
        <v>304666.23999999999</v>
      </c>
      <c r="Y176" s="826">
        <v>54837.04</v>
      </c>
      <c r="Z176" s="826">
        <v>132899.31</v>
      </c>
      <c r="AA176" s="826">
        <v>193941.64</v>
      </c>
      <c r="AB176" s="826">
        <v>281019.01</v>
      </c>
      <c r="AC176" s="826">
        <v>70736.45</v>
      </c>
      <c r="AD176" s="826">
        <v>135703.71</v>
      </c>
      <c r="AE176" s="826">
        <v>183063.93</v>
      </c>
      <c r="AF176" s="826">
        <v>269480.64</v>
      </c>
      <c r="AG176" s="826">
        <v>105922.05</v>
      </c>
      <c r="AH176" s="826">
        <v>229244.41</v>
      </c>
      <c r="AI176" s="826">
        <v>364219.15</v>
      </c>
      <c r="AJ176" s="826">
        <v>562196.79</v>
      </c>
      <c r="AK176" s="826">
        <v>276056.55</v>
      </c>
      <c r="AL176" s="826">
        <v>553342.52</v>
      </c>
      <c r="AM176" s="826">
        <v>841192.9</v>
      </c>
      <c r="AN176" s="826">
        <v>1139642.77</v>
      </c>
      <c r="AO176" s="826">
        <v>319867.92</v>
      </c>
      <c r="AQ176" s="783">
        <f t="shared" si="94"/>
        <v>226181.97</v>
      </c>
      <c r="AR176" s="783">
        <f t="shared" si="95"/>
        <v>296918.42</v>
      </c>
      <c r="AS176" s="828">
        <f t="shared" si="96"/>
        <v>64967.259999999995</v>
      </c>
      <c r="AT176" s="828">
        <f t="shared" si="97"/>
        <v>112327.48</v>
      </c>
      <c r="AU176" s="828">
        <f t="shared" si="98"/>
        <v>198744.19</v>
      </c>
      <c r="AV176" s="828">
        <f t="shared" si="99"/>
        <v>304666.23999999999</v>
      </c>
      <c r="AW176" s="828">
        <f t="shared" si="100"/>
        <v>123322.36</v>
      </c>
      <c r="AX176" s="828">
        <f t="shared" si="101"/>
        <v>258297.10000000003</v>
      </c>
      <c r="AY176" s="828">
        <f t="shared" si="102"/>
        <v>456274.74000000005</v>
      </c>
      <c r="AZ176" s="828">
        <f t="shared" si="103"/>
        <v>732331.29</v>
      </c>
      <c r="BA176" s="828">
        <f t="shared" si="104"/>
        <v>277285.97000000003</v>
      </c>
      <c r="BB176" s="828">
        <f t="shared" si="105"/>
        <v>565136.35000000009</v>
      </c>
      <c r="BC176" s="828">
        <f t="shared" si="106"/>
        <v>863586.22</v>
      </c>
      <c r="BD176" s="828">
        <f t="shared" si="107"/>
        <v>1183454.1399999999</v>
      </c>
    </row>
    <row r="177" spans="2:56">
      <c r="B177">
        <v>420308</v>
      </c>
      <c r="C177" s="648" t="s">
        <v>180</v>
      </c>
      <c r="D177" s="778">
        <f t="shared" si="71"/>
        <v>26252.32</v>
      </c>
      <c r="E177" s="778"/>
      <c r="F177" s="778"/>
      <c r="G177" s="778">
        <f t="shared" si="93"/>
        <v>26252.32</v>
      </c>
      <c r="H177" s="764" t="s">
        <v>92</v>
      </c>
      <c r="I177" s="765" t="s">
        <v>150</v>
      </c>
      <c r="J177" s="765" t="s">
        <v>773</v>
      </c>
      <c r="K177" s="648" t="s">
        <v>92</v>
      </c>
      <c r="L177" t="s">
        <v>775</v>
      </c>
      <c r="M177" t="str">
        <f t="shared" si="68"/>
        <v>Employee Benefit Expenses | Staff welfare expenses</v>
      </c>
      <c r="O177" s="773">
        <v>18878</v>
      </c>
      <c r="P177" s="773"/>
      <c r="Q177" s="773"/>
      <c r="R177" s="773">
        <v>18878</v>
      </c>
      <c r="S177" s="773"/>
      <c r="T177" s="773">
        <v>7659</v>
      </c>
      <c r="U177" s="773"/>
      <c r="W177" s="773">
        <v>7659</v>
      </c>
      <c r="Y177" s="826">
        <v>4000</v>
      </c>
      <c r="Z177" s="826">
        <v>7647</v>
      </c>
      <c r="AA177" s="826">
        <v>12775</v>
      </c>
      <c r="AB177" s="826">
        <v>16775</v>
      </c>
      <c r="AC177" s="826">
        <v>7979</v>
      </c>
      <c r="AD177" s="826">
        <v>8979</v>
      </c>
      <c r="AE177" s="826">
        <v>8479</v>
      </c>
      <c r="AF177" s="826">
        <v>9679</v>
      </c>
      <c r="AG177" s="826">
        <v>5959</v>
      </c>
      <c r="AH177" s="826">
        <v>11887.5</v>
      </c>
      <c r="AI177" s="826">
        <v>13887.5</v>
      </c>
      <c r="AJ177" s="826">
        <v>21112</v>
      </c>
      <c r="AK177" s="826">
        <v>3725</v>
      </c>
      <c r="AL177" s="826">
        <v>18626</v>
      </c>
      <c r="AM177" s="826">
        <v>23003.5</v>
      </c>
      <c r="AN177" s="826">
        <v>28258</v>
      </c>
      <c r="AO177" s="826">
        <v>1719.32</v>
      </c>
      <c r="AQ177" s="783">
        <f t="shared" si="94"/>
        <v>12775</v>
      </c>
      <c r="AR177" s="783">
        <f t="shared" si="95"/>
        <v>20754</v>
      </c>
      <c r="AS177" s="828">
        <f t="shared" si="96"/>
        <v>1000</v>
      </c>
      <c r="AT177" s="828">
        <f t="shared" si="97"/>
        <v>500</v>
      </c>
      <c r="AU177" s="828">
        <f t="shared" si="98"/>
        <v>1700</v>
      </c>
      <c r="AV177" s="828">
        <f t="shared" si="99"/>
        <v>7659</v>
      </c>
      <c r="AW177" s="828">
        <f t="shared" si="100"/>
        <v>5928.5</v>
      </c>
      <c r="AX177" s="828">
        <f t="shared" si="101"/>
        <v>7928.5</v>
      </c>
      <c r="AY177" s="828">
        <f t="shared" si="102"/>
        <v>15153</v>
      </c>
      <c r="AZ177" s="828">
        <f t="shared" si="103"/>
        <v>18878</v>
      </c>
      <c r="BA177" s="828">
        <f t="shared" si="104"/>
        <v>14901</v>
      </c>
      <c r="BB177" s="828">
        <f t="shared" si="105"/>
        <v>19278.5</v>
      </c>
      <c r="BC177" s="828">
        <f t="shared" si="106"/>
        <v>24533</v>
      </c>
      <c r="BD177" s="828">
        <f t="shared" si="107"/>
        <v>26252.32</v>
      </c>
    </row>
    <row r="178" spans="2:56">
      <c r="B178">
        <v>420309</v>
      </c>
      <c r="C178" t="s">
        <v>172</v>
      </c>
      <c r="D178" s="778">
        <f t="shared" si="71"/>
        <v>59189</v>
      </c>
      <c r="G178" s="778">
        <f t="shared" si="93"/>
        <v>59189</v>
      </c>
      <c r="H178" s="981" t="s">
        <v>92</v>
      </c>
      <c r="I178" s="786" t="s">
        <v>150</v>
      </c>
      <c r="J178" s="786" t="s">
        <v>773</v>
      </c>
      <c r="K178" s="770" t="s">
        <v>92</v>
      </c>
      <c r="L178" s="771" t="s">
        <v>775</v>
      </c>
      <c r="M178" t="str">
        <f t="shared" si="68"/>
        <v>Employee Benefit Expenses | Staff welfare expenses</v>
      </c>
      <c r="O178" s="773">
        <v>57600</v>
      </c>
      <c r="P178" s="773"/>
      <c r="Q178" s="773"/>
      <c r="R178" s="773">
        <v>57600</v>
      </c>
      <c r="S178" s="773"/>
      <c r="T178" s="773">
        <v>77500</v>
      </c>
      <c r="U178" s="773"/>
      <c r="W178" s="773">
        <v>77500</v>
      </c>
      <c r="Y178" s="826">
        <v>0</v>
      </c>
      <c r="Z178" s="826">
        <v>19600</v>
      </c>
      <c r="AA178" s="826">
        <v>48300</v>
      </c>
      <c r="AB178" s="826">
        <v>75900</v>
      </c>
      <c r="AC178" s="826">
        <v>25200</v>
      </c>
      <c r="AD178" s="826">
        <v>48000</v>
      </c>
      <c r="AE178" s="826">
        <v>69100</v>
      </c>
      <c r="AF178" s="826">
        <v>85900</v>
      </c>
      <c r="AG178" s="826">
        <v>16800</v>
      </c>
      <c r="AH178" s="826">
        <v>33600</v>
      </c>
      <c r="AI178" s="826">
        <v>50400</v>
      </c>
      <c r="AJ178" s="826">
        <v>62400</v>
      </c>
      <c r="AK178" s="826">
        <v>12000</v>
      </c>
      <c r="AL178" s="826">
        <v>25700</v>
      </c>
      <c r="AM178" s="826">
        <v>42050</v>
      </c>
      <c r="AN178" s="826">
        <v>58400</v>
      </c>
      <c r="AO178" s="826">
        <v>12789</v>
      </c>
      <c r="AQ178" s="783">
        <f t="shared" si="94"/>
        <v>75900</v>
      </c>
      <c r="AR178" s="783">
        <f t="shared" si="95"/>
        <v>101100</v>
      </c>
      <c r="AS178" s="828">
        <f t="shared" si="96"/>
        <v>22800</v>
      </c>
      <c r="AT178" s="828">
        <f t="shared" si="97"/>
        <v>43900</v>
      </c>
      <c r="AU178" s="828">
        <f t="shared" si="98"/>
        <v>60700</v>
      </c>
      <c r="AV178" s="828">
        <f t="shared" si="99"/>
        <v>77500</v>
      </c>
      <c r="AW178" s="828">
        <f t="shared" si="100"/>
        <v>16800</v>
      </c>
      <c r="AX178" s="828">
        <f t="shared" si="101"/>
        <v>33600</v>
      </c>
      <c r="AY178" s="828">
        <f t="shared" si="102"/>
        <v>45600</v>
      </c>
      <c r="AZ178" s="828">
        <f t="shared" si="103"/>
        <v>57600</v>
      </c>
      <c r="BA178" s="828">
        <f t="shared" si="104"/>
        <v>13700</v>
      </c>
      <c r="BB178" s="828">
        <f t="shared" si="105"/>
        <v>30050</v>
      </c>
      <c r="BC178" s="828">
        <f t="shared" si="106"/>
        <v>46400</v>
      </c>
      <c r="BD178" s="828">
        <f t="shared" si="107"/>
        <v>59189</v>
      </c>
    </row>
    <row r="179" spans="2:56">
      <c r="B179">
        <v>430101</v>
      </c>
      <c r="C179" s="648" t="s">
        <v>100</v>
      </c>
      <c r="D179" s="778">
        <f t="shared" si="71"/>
        <v>4766.88</v>
      </c>
      <c r="E179" s="778"/>
      <c r="F179" s="778"/>
      <c r="G179" s="778">
        <f t="shared" si="93"/>
        <v>4766.88</v>
      </c>
      <c r="H179" s="764" t="s">
        <v>92</v>
      </c>
      <c r="I179" s="764" t="s">
        <v>96</v>
      </c>
      <c r="J179" s="764" t="s">
        <v>777</v>
      </c>
      <c r="K179" s="648" t="s">
        <v>92</v>
      </c>
      <c r="L179" t="s">
        <v>778</v>
      </c>
      <c r="M179" t="str">
        <f t="shared" si="68"/>
        <v>Advertisement Expenses | Advertisement and publicity expenses</v>
      </c>
      <c r="O179" s="773">
        <v>0</v>
      </c>
      <c r="P179" s="773"/>
      <c r="Q179" s="773"/>
      <c r="R179" s="773">
        <v>0</v>
      </c>
      <c r="S179" s="773"/>
      <c r="T179" s="773">
        <v>0</v>
      </c>
      <c r="U179" s="773"/>
      <c r="W179" s="773">
        <v>0</v>
      </c>
      <c r="Y179" s="826">
        <v>0</v>
      </c>
      <c r="Z179" s="826">
        <v>0</v>
      </c>
      <c r="AA179" s="826">
        <v>0</v>
      </c>
      <c r="AB179" s="826">
        <v>7342</v>
      </c>
      <c r="AC179" s="826">
        <v>12595.67</v>
      </c>
      <c r="AD179" s="826">
        <v>12595.67</v>
      </c>
      <c r="AE179" s="826">
        <v>12595.67</v>
      </c>
      <c r="AF179" s="826">
        <v>12595.67</v>
      </c>
      <c r="AG179" s="826">
        <v>0</v>
      </c>
      <c r="AH179" s="826">
        <v>0</v>
      </c>
      <c r="AI179" s="826">
        <v>0</v>
      </c>
      <c r="AJ179" s="826">
        <v>0</v>
      </c>
      <c r="AK179" s="826">
        <v>0</v>
      </c>
      <c r="AL179" s="826">
        <v>0</v>
      </c>
      <c r="AM179" s="826">
        <v>0</v>
      </c>
      <c r="AN179" s="826">
        <v>0</v>
      </c>
      <c r="AO179" s="826">
        <v>4766.88</v>
      </c>
      <c r="AQ179" s="783">
        <f t="shared" si="94"/>
        <v>7342</v>
      </c>
      <c r="AR179" s="783">
        <f t="shared" si="95"/>
        <v>19937.669999999998</v>
      </c>
      <c r="AS179" s="828">
        <f t="shared" si="96"/>
        <v>0</v>
      </c>
      <c r="AT179" s="828">
        <f t="shared" si="97"/>
        <v>0</v>
      </c>
      <c r="AU179" s="828">
        <f t="shared" si="98"/>
        <v>0</v>
      </c>
      <c r="AV179" s="828">
        <f t="shared" si="99"/>
        <v>0</v>
      </c>
      <c r="AW179" s="828">
        <f t="shared" si="100"/>
        <v>0</v>
      </c>
      <c r="AX179" s="828">
        <f t="shared" si="101"/>
        <v>0</v>
      </c>
      <c r="AY179" s="828">
        <f t="shared" si="102"/>
        <v>0</v>
      </c>
      <c r="AZ179" s="828">
        <f t="shared" si="103"/>
        <v>0</v>
      </c>
      <c r="BA179" s="828">
        <f t="shared" si="104"/>
        <v>0</v>
      </c>
      <c r="BB179" s="828">
        <f t="shared" si="105"/>
        <v>0</v>
      </c>
      <c r="BC179" s="828">
        <f t="shared" si="106"/>
        <v>0</v>
      </c>
      <c r="BD179" s="828">
        <f t="shared" si="107"/>
        <v>4766.88</v>
      </c>
    </row>
    <row r="180" spans="2:56">
      <c r="B180">
        <v>430302</v>
      </c>
      <c r="C180" s="648" t="s">
        <v>102</v>
      </c>
      <c r="D180" s="778">
        <f t="shared" si="71"/>
        <v>0</v>
      </c>
      <c r="E180" s="778"/>
      <c r="F180" s="778"/>
      <c r="G180" s="778">
        <f t="shared" si="93"/>
        <v>0</v>
      </c>
      <c r="H180" s="764" t="s">
        <v>92</v>
      </c>
      <c r="I180" s="764" t="s">
        <v>96</v>
      </c>
      <c r="J180" s="764" t="s">
        <v>777</v>
      </c>
      <c r="K180" s="648" t="s">
        <v>92</v>
      </c>
      <c r="L180" t="s">
        <v>779</v>
      </c>
      <c r="M180" t="str">
        <f t="shared" si="68"/>
        <v>Advertisement Expenses | Advertisement and publicity expenses</v>
      </c>
      <c r="O180" s="773">
        <v>0</v>
      </c>
      <c r="P180" s="773"/>
      <c r="Q180" s="773"/>
      <c r="R180" s="773">
        <v>0</v>
      </c>
      <c r="S180" s="773"/>
      <c r="T180" s="773">
        <v>0</v>
      </c>
      <c r="U180" s="773"/>
      <c r="W180" s="773">
        <v>0</v>
      </c>
      <c r="Y180" s="826">
        <v>0</v>
      </c>
      <c r="Z180" s="826">
        <v>0</v>
      </c>
      <c r="AA180" s="826">
        <v>0</v>
      </c>
      <c r="AB180" s="826">
        <v>0</v>
      </c>
      <c r="AC180" s="826">
        <v>0</v>
      </c>
      <c r="AD180" s="826">
        <v>0</v>
      </c>
      <c r="AE180" s="826">
        <v>0</v>
      </c>
      <c r="AF180" s="826">
        <v>0</v>
      </c>
      <c r="AG180" s="826">
        <v>0</v>
      </c>
      <c r="AH180" s="826">
        <v>0</v>
      </c>
      <c r="AI180" s="826">
        <v>0</v>
      </c>
      <c r="AJ180" s="826">
        <v>0</v>
      </c>
      <c r="AK180" s="826">
        <v>0</v>
      </c>
      <c r="AL180" s="826">
        <v>0</v>
      </c>
      <c r="AM180" s="826">
        <v>0</v>
      </c>
      <c r="AN180" s="826">
        <v>0</v>
      </c>
      <c r="AO180" s="826">
        <v>0</v>
      </c>
      <c r="AQ180" s="783">
        <f t="shared" si="94"/>
        <v>0</v>
      </c>
      <c r="AR180" s="783">
        <f t="shared" si="95"/>
        <v>0</v>
      </c>
      <c r="AS180" s="828">
        <f t="shared" si="96"/>
        <v>0</v>
      </c>
      <c r="AT180" s="828">
        <f t="shared" si="97"/>
        <v>0</v>
      </c>
      <c r="AU180" s="828">
        <f t="shared" si="98"/>
        <v>0</v>
      </c>
      <c r="AV180" s="828">
        <f t="shared" si="99"/>
        <v>0</v>
      </c>
      <c r="AW180" s="828">
        <f t="shared" si="100"/>
        <v>0</v>
      </c>
      <c r="AX180" s="828">
        <f t="shared" si="101"/>
        <v>0</v>
      </c>
      <c r="AY180" s="828">
        <f t="shared" si="102"/>
        <v>0</v>
      </c>
      <c r="AZ180" s="828">
        <f t="shared" si="103"/>
        <v>0</v>
      </c>
      <c r="BA180" s="828">
        <f t="shared" si="104"/>
        <v>0</v>
      </c>
      <c r="BB180" s="828">
        <f t="shared" si="105"/>
        <v>0</v>
      </c>
      <c r="BC180" s="828">
        <f t="shared" si="106"/>
        <v>0</v>
      </c>
      <c r="BD180" s="828">
        <f t="shared" si="107"/>
        <v>0</v>
      </c>
    </row>
    <row r="181" spans="2:56">
      <c r="B181">
        <v>430401</v>
      </c>
      <c r="C181" s="648" t="s">
        <v>280</v>
      </c>
      <c r="D181" s="778">
        <f t="shared" si="71"/>
        <v>0</v>
      </c>
      <c r="E181" s="778"/>
      <c r="F181" s="778"/>
      <c r="G181" s="778">
        <f t="shared" si="93"/>
        <v>0</v>
      </c>
      <c r="H181" s="764" t="s">
        <v>92</v>
      </c>
      <c r="I181" s="764" t="s">
        <v>250</v>
      </c>
      <c r="J181" s="764" t="s">
        <v>761</v>
      </c>
      <c r="K181" s="648" t="s">
        <v>92</v>
      </c>
      <c r="L181" t="s">
        <v>780</v>
      </c>
      <c r="M181" t="str">
        <f t="shared" si="68"/>
        <v>Other Income | Miscellaneous Income</v>
      </c>
      <c r="O181" s="773">
        <v>0</v>
      </c>
      <c r="P181" s="773"/>
      <c r="Q181" s="773"/>
      <c r="R181" s="773">
        <v>0</v>
      </c>
      <c r="S181" s="773"/>
      <c r="T181" s="773">
        <v>0</v>
      </c>
      <c r="U181" s="773"/>
      <c r="W181" s="773">
        <v>0</v>
      </c>
      <c r="Y181" s="826">
        <v>0</v>
      </c>
      <c r="Z181" s="826">
        <v>0</v>
      </c>
      <c r="AA181" s="826">
        <v>0</v>
      </c>
      <c r="AB181" s="826">
        <v>0</v>
      </c>
      <c r="AC181" s="826">
        <v>0</v>
      </c>
      <c r="AD181" s="826">
        <v>0</v>
      </c>
      <c r="AE181" s="826">
        <v>0</v>
      </c>
      <c r="AF181" s="826">
        <v>0</v>
      </c>
      <c r="AG181" s="826">
        <v>0</v>
      </c>
      <c r="AH181" s="826">
        <v>0</v>
      </c>
      <c r="AI181" s="826">
        <v>0</v>
      </c>
      <c r="AJ181" s="826">
        <v>0</v>
      </c>
      <c r="AK181" s="826">
        <v>0</v>
      </c>
      <c r="AL181" s="826">
        <v>0</v>
      </c>
      <c r="AM181" s="826">
        <v>0</v>
      </c>
      <c r="AN181" s="826">
        <v>0</v>
      </c>
      <c r="AO181" s="826">
        <v>0</v>
      </c>
      <c r="AQ181" s="783">
        <f t="shared" si="94"/>
        <v>0</v>
      </c>
      <c r="AR181" s="783">
        <f t="shared" si="95"/>
        <v>0</v>
      </c>
      <c r="AS181" s="828">
        <f t="shared" si="96"/>
        <v>0</v>
      </c>
      <c r="AT181" s="828">
        <f t="shared" si="97"/>
        <v>0</v>
      </c>
      <c r="AU181" s="828">
        <f t="shared" si="98"/>
        <v>0</v>
      </c>
      <c r="AV181" s="828">
        <f t="shared" si="99"/>
        <v>0</v>
      </c>
      <c r="AW181" s="828">
        <f t="shared" si="100"/>
        <v>0</v>
      </c>
      <c r="AX181" s="828">
        <f t="shared" si="101"/>
        <v>0</v>
      </c>
      <c r="AY181" s="828">
        <f t="shared" si="102"/>
        <v>0</v>
      </c>
      <c r="AZ181" s="828">
        <f t="shared" si="103"/>
        <v>0</v>
      </c>
      <c r="BA181" s="828">
        <f t="shared" si="104"/>
        <v>0</v>
      </c>
      <c r="BB181" s="828">
        <f t="shared" si="105"/>
        <v>0</v>
      </c>
      <c r="BC181" s="828">
        <f t="shared" si="106"/>
        <v>0</v>
      </c>
      <c r="BD181" s="828">
        <f t="shared" si="107"/>
        <v>0</v>
      </c>
    </row>
    <row r="182" spans="2:56">
      <c r="B182">
        <v>430501</v>
      </c>
      <c r="C182" s="648" t="s">
        <v>116</v>
      </c>
      <c r="D182" s="778">
        <f t="shared" si="71"/>
        <v>476766.3</v>
      </c>
      <c r="E182" s="778"/>
      <c r="F182" s="778"/>
      <c r="G182" s="778">
        <f t="shared" si="93"/>
        <v>476766.3</v>
      </c>
      <c r="H182" s="764" t="s">
        <v>92</v>
      </c>
      <c r="I182" s="764" t="s">
        <v>96</v>
      </c>
      <c r="J182" s="764" t="s">
        <v>777</v>
      </c>
      <c r="K182" s="648" t="s">
        <v>92</v>
      </c>
      <c r="L182" t="s">
        <v>781</v>
      </c>
      <c r="M182" t="str">
        <f t="shared" si="68"/>
        <v>Advertisement Expenses | Advertisement and publicity expenses</v>
      </c>
      <c r="O182" s="773">
        <v>182701.77000000002</v>
      </c>
      <c r="P182" s="773"/>
      <c r="Q182" s="773"/>
      <c r="R182" s="773">
        <v>182701.77000000002</v>
      </c>
      <c r="S182" s="773"/>
      <c r="T182" s="773">
        <v>35832.959999999999</v>
      </c>
      <c r="U182" s="773"/>
      <c r="W182" s="773">
        <v>35832.959999999999</v>
      </c>
      <c r="Y182" s="826">
        <v>79277.88</v>
      </c>
      <c r="Z182" s="826">
        <v>146196.93</v>
      </c>
      <c r="AA182" s="826">
        <v>195435.96</v>
      </c>
      <c r="AB182" s="826">
        <v>326029.21999999997</v>
      </c>
      <c r="AC182" s="826">
        <v>52579.76</v>
      </c>
      <c r="AD182" s="826">
        <v>52579.76</v>
      </c>
      <c r="AE182" s="826">
        <v>55175</v>
      </c>
      <c r="AF182" s="826">
        <v>64151.55</v>
      </c>
      <c r="AG182" s="826">
        <v>24261.17</v>
      </c>
      <c r="AH182" s="826">
        <v>66730.45</v>
      </c>
      <c r="AI182" s="826">
        <v>82127.75</v>
      </c>
      <c r="AJ182" s="826">
        <v>135701.67000000001</v>
      </c>
      <c r="AK182" s="826">
        <v>71261.27</v>
      </c>
      <c r="AL182" s="826">
        <v>194357.78</v>
      </c>
      <c r="AM182" s="826">
        <v>283215.31</v>
      </c>
      <c r="AN182" s="826">
        <v>410025.44</v>
      </c>
      <c r="AO182" s="826">
        <v>138002.13</v>
      </c>
      <c r="AQ182" s="783">
        <f t="shared" si="94"/>
        <v>246751.33999999997</v>
      </c>
      <c r="AR182" s="783">
        <f t="shared" si="95"/>
        <v>299331.09999999998</v>
      </c>
      <c r="AS182" s="828">
        <f t="shared" si="96"/>
        <v>0</v>
      </c>
      <c r="AT182" s="828">
        <f t="shared" si="97"/>
        <v>2595.239999999998</v>
      </c>
      <c r="AU182" s="828">
        <f t="shared" si="98"/>
        <v>11571.79</v>
      </c>
      <c r="AV182" s="828">
        <f t="shared" si="99"/>
        <v>35832.959999999999</v>
      </c>
      <c r="AW182" s="828">
        <f t="shared" si="100"/>
        <v>42469.279999999999</v>
      </c>
      <c r="AX182" s="828">
        <f t="shared" si="101"/>
        <v>57866.58</v>
      </c>
      <c r="AY182" s="828">
        <f t="shared" si="102"/>
        <v>111440.50000000001</v>
      </c>
      <c r="AZ182" s="828">
        <f t="shared" si="103"/>
        <v>182701.77000000002</v>
      </c>
      <c r="BA182" s="828">
        <f t="shared" si="104"/>
        <v>123096.51</v>
      </c>
      <c r="BB182" s="828">
        <f t="shared" si="105"/>
        <v>211954.03999999998</v>
      </c>
      <c r="BC182" s="828">
        <f t="shared" si="106"/>
        <v>338764.17</v>
      </c>
      <c r="BD182" s="828">
        <f t="shared" si="107"/>
        <v>476766.3</v>
      </c>
    </row>
    <row r="183" spans="2:56">
      <c r="B183">
        <v>430601</v>
      </c>
      <c r="C183" s="648" t="s">
        <v>281</v>
      </c>
      <c r="D183" s="778">
        <f t="shared" si="71"/>
        <v>-35728.57</v>
      </c>
      <c r="E183" s="778"/>
      <c r="F183" s="778"/>
      <c r="G183" s="778">
        <f t="shared" si="93"/>
        <v>-35728.57</v>
      </c>
      <c r="H183" s="764" t="s">
        <v>92</v>
      </c>
      <c r="I183" s="765" t="s">
        <v>250</v>
      </c>
      <c r="J183" s="780" t="s">
        <v>761</v>
      </c>
      <c r="K183" s="648" t="s">
        <v>92</v>
      </c>
      <c r="L183" t="s">
        <v>782</v>
      </c>
      <c r="M183" t="str">
        <f t="shared" si="68"/>
        <v>Other Income | Miscellaneous Income</v>
      </c>
      <c r="O183" s="773">
        <v>0</v>
      </c>
      <c r="P183" s="773"/>
      <c r="Q183" s="773"/>
      <c r="R183" s="773">
        <v>0</v>
      </c>
      <c r="S183" s="773"/>
      <c r="T183" s="773">
        <v>0</v>
      </c>
      <c r="U183" s="773"/>
      <c r="W183" s="773">
        <v>0</v>
      </c>
      <c r="Y183" s="826">
        <v>0</v>
      </c>
      <c r="Z183" s="826">
        <v>-183000</v>
      </c>
      <c r="AA183" s="826">
        <v>-197640</v>
      </c>
      <c r="AB183" s="826">
        <v>-180576</v>
      </c>
      <c r="AC183" s="826">
        <v>0</v>
      </c>
      <c r="AD183" s="826">
        <v>0</v>
      </c>
      <c r="AE183" s="826">
        <v>0</v>
      </c>
      <c r="AF183" s="826">
        <v>0</v>
      </c>
      <c r="AG183" s="826">
        <v>0</v>
      </c>
      <c r="AH183" s="826">
        <v>0</v>
      </c>
      <c r="AI183" s="826">
        <v>0</v>
      </c>
      <c r="AJ183" s="826">
        <v>0</v>
      </c>
      <c r="AK183" s="826">
        <v>0</v>
      </c>
      <c r="AL183" s="826">
        <v>0</v>
      </c>
      <c r="AM183" s="826">
        <v>0</v>
      </c>
      <c r="AN183" s="826">
        <v>-18300</v>
      </c>
      <c r="AO183" s="826">
        <v>-17428.57</v>
      </c>
      <c r="AQ183" s="783">
        <f t="shared" si="94"/>
        <v>-180576</v>
      </c>
      <c r="AR183" s="783">
        <f t="shared" si="95"/>
        <v>-180576</v>
      </c>
      <c r="AS183" s="828">
        <f t="shared" si="96"/>
        <v>0</v>
      </c>
      <c r="AT183" s="828">
        <f t="shared" si="97"/>
        <v>0</v>
      </c>
      <c r="AU183" s="828">
        <f t="shared" si="98"/>
        <v>0</v>
      </c>
      <c r="AV183" s="828">
        <f t="shared" si="99"/>
        <v>0</v>
      </c>
      <c r="AW183" s="828">
        <f t="shared" si="100"/>
        <v>0</v>
      </c>
      <c r="AX183" s="828">
        <f t="shared" si="101"/>
        <v>0</v>
      </c>
      <c r="AY183" s="828">
        <f t="shared" si="102"/>
        <v>0</v>
      </c>
      <c r="AZ183" s="828">
        <f t="shared" si="103"/>
        <v>0</v>
      </c>
      <c r="BA183" s="828">
        <f t="shared" si="104"/>
        <v>0</v>
      </c>
      <c r="BB183" s="828">
        <f t="shared" si="105"/>
        <v>0</v>
      </c>
      <c r="BC183" s="828">
        <f t="shared" si="106"/>
        <v>-18300</v>
      </c>
      <c r="BD183" s="828">
        <f t="shared" si="107"/>
        <v>-35728.57</v>
      </c>
    </row>
    <row r="184" spans="2:56">
      <c r="B184">
        <v>430602</v>
      </c>
      <c r="C184" s="648" t="s">
        <v>230</v>
      </c>
      <c r="D184" s="778">
        <f t="shared" si="71"/>
        <v>0</v>
      </c>
      <c r="E184" s="778"/>
      <c r="F184" s="778"/>
      <c r="G184" s="778">
        <f t="shared" si="93"/>
        <v>0</v>
      </c>
      <c r="H184" s="764" t="s">
        <v>92</v>
      </c>
      <c r="I184" s="765" t="s">
        <v>204</v>
      </c>
      <c r="J184" s="780" t="s">
        <v>783</v>
      </c>
      <c r="K184" s="648" t="s">
        <v>92</v>
      </c>
      <c r="L184" t="s">
        <v>781</v>
      </c>
      <c r="M184" t="str">
        <f t="shared" si="68"/>
        <v>Other Expenses | Miscellaneous Expenses</v>
      </c>
      <c r="O184" s="773">
        <v>0</v>
      </c>
      <c r="P184" s="773"/>
      <c r="Q184" s="773"/>
      <c r="R184" s="773">
        <v>0</v>
      </c>
      <c r="S184" s="773"/>
      <c r="T184" s="773">
        <v>0</v>
      </c>
      <c r="U184" s="773"/>
      <c r="W184" s="773">
        <v>0</v>
      </c>
      <c r="Y184" s="826">
        <v>0</v>
      </c>
      <c r="Z184" s="826">
        <v>0</v>
      </c>
      <c r="AA184" s="826">
        <v>0</v>
      </c>
      <c r="AB184" s="826">
        <v>0</v>
      </c>
      <c r="AC184" s="826">
        <v>0</v>
      </c>
      <c r="AD184" s="826">
        <v>0</v>
      </c>
      <c r="AE184" s="826">
        <v>0</v>
      </c>
      <c r="AF184" s="826">
        <v>0</v>
      </c>
      <c r="AG184" s="826">
        <v>0</v>
      </c>
      <c r="AH184" s="826">
        <v>0</v>
      </c>
      <c r="AI184" s="826">
        <v>0</v>
      </c>
      <c r="AJ184" s="826">
        <v>0</v>
      </c>
      <c r="AK184" s="826">
        <v>0</v>
      </c>
      <c r="AL184" s="826">
        <v>0</v>
      </c>
      <c r="AM184" s="826">
        <v>0</v>
      </c>
      <c r="AN184" s="826">
        <v>0</v>
      </c>
      <c r="AO184" s="826">
        <v>0</v>
      </c>
      <c r="AQ184" s="783">
        <f t="shared" si="94"/>
        <v>0</v>
      </c>
      <c r="AR184" s="783">
        <f t="shared" si="95"/>
        <v>0</v>
      </c>
      <c r="AS184" s="828">
        <f t="shared" si="96"/>
        <v>0</v>
      </c>
      <c r="AT184" s="828">
        <f t="shared" si="97"/>
        <v>0</v>
      </c>
      <c r="AU184" s="828">
        <f t="shared" si="98"/>
        <v>0</v>
      </c>
      <c r="AV184" s="828">
        <f t="shared" si="99"/>
        <v>0</v>
      </c>
      <c r="AW184" s="828">
        <f t="shared" si="100"/>
        <v>0</v>
      </c>
      <c r="AX184" s="828">
        <f t="shared" si="101"/>
        <v>0</v>
      </c>
      <c r="AY184" s="828">
        <f t="shared" si="102"/>
        <v>0</v>
      </c>
      <c r="AZ184" s="828">
        <f t="shared" si="103"/>
        <v>0</v>
      </c>
      <c r="BA184" s="828">
        <f t="shared" si="104"/>
        <v>0</v>
      </c>
      <c r="BB184" s="828">
        <f t="shared" si="105"/>
        <v>0</v>
      </c>
      <c r="BC184" s="828">
        <f t="shared" si="106"/>
        <v>0</v>
      </c>
      <c r="BD184" s="828">
        <f t="shared" si="107"/>
        <v>0</v>
      </c>
    </row>
    <row r="185" spans="2:56">
      <c r="B185">
        <v>440102</v>
      </c>
      <c r="C185" s="648" t="s">
        <v>114</v>
      </c>
      <c r="D185" s="778">
        <f t="shared" si="71"/>
        <v>741961.67</v>
      </c>
      <c r="E185" s="778"/>
      <c r="F185" s="778"/>
      <c r="G185" s="778">
        <f t="shared" si="93"/>
        <v>741961.67</v>
      </c>
      <c r="H185" s="764" t="s">
        <v>92</v>
      </c>
      <c r="I185" s="764" t="s">
        <v>96</v>
      </c>
      <c r="J185" s="764" t="s">
        <v>777</v>
      </c>
      <c r="K185" s="648" t="s">
        <v>92</v>
      </c>
      <c r="L185" t="s">
        <v>784</v>
      </c>
      <c r="M185" t="str">
        <f t="shared" si="68"/>
        <v>Advertisement Expenses | Advertisement and publicity expenses</v>
      </c>
      <c r="O185" s="773">
        <v>623615.6</v>
      </c>
      <c r="P185" s="773"/>
      <c r="Q185" s="773"/>
      <c r="R185" s="773">
        <v>623615.6</v>
      </c>
      <c r="S185" s="773"/>
      <c r="T185" s="773">
        <v>373934.27</v>
      </c>
      <c r="U185" s="773"/>
      <c r="W185" s="773">
        <v>373934.27</v>
      </c>
      <c r="Y185" s="826">
        <v>178301.79</v>
      </c>
      <c r="Z185" s="826">
        <v>357209.28</v>
      </c>
      <c r="AA185" s="826">
        <v>516545.91</v>
      </c>
      <c r="AB185" s="826">
        <v>696579.9</v>
      </c>
      <c r="AC185" s="826">
        <v>187928.98</v>
      </c>
      <c r="AD185" s="826">
        <v>239710.76</v>
      </c>
      <c r="AE185" s="826">
        <v>298337.90000000002</v>
      </c>
      <c r="AF185" s="826">
        <v>402623.31</v>
      </c>
      <c r="AG185" s="826">
        <v>159239.94</v>
      </c>
      <c r="AH185" s="826">
        <v>306111.89</v>
      </c>
      <c r="AI185" s="826">
        <v>441876.49</v>
      </c>
      <c r="AJ185" s="826">
        <v>609723.21</v>
      </c>
      <c r="AK185" s="826">
        <v>173132.33</v>
      </c>
      <c r="AL185" s="826">
        <v>355400.48</v>
      </c>
      <c r="AM185" s="826">
        <v>525811.93999999994</v>
      </c>
      <c r="AN185" s="826">
        <v>718611.46</v>
      </c>
      <c r="AO185" s="826">
        <v>196482.54</v>
      </c>
      <c r="AQ185" s="783">
        <f t="shared" si="94"/>
        <v>518278.11</v>
      </c>
      <c r="AR185" s="783">
        <f t="shared" si="95"/>
        <v>706207.09</v>
      </c>
      <c r="AS185" s="828">
        <f t="shared" si="96"/>
        <v>51781.78</v>
      </c>
      <c r="AT185" s="828">
        <f t="shared" si="97"/>
        <v>110408.92000000001</v>
      </c>
      <c r="AU185" s="828">
        <f t="shared" si="98"/>
        <v>214694.33</v>
      </c>
      <c r="AV185" s="828">
        <f t="shared" si="99"/>
        <v>373934.27</v>
      </c>
      <c r="AW185" s="828">
        <f t="shared" si="100"/>
        <v>146871.95000000001</v>
      </c>
      <c r="AX185" s="828">
        <f t="shared" si="101"/>
        <v>282636.55</v>
      </c>
      <c r="AY185" s="828">
        <f t="shared" si="102"/>
        <v>450483.26999999996</v>
      </c>
      <c r="AZ185" s="828">
        <f t="shared" si="103"/>
        <v>623615.6</v>
      </c>
      <c r="BA185" s="828">
        <f t="shared" si="104"/>
        <v>182268.15</v>
      </c>
      <c r="BB185" s="828">
        <f t="shared" si="105"/>
        <v>352679.61</v>
      </c>
      <c r="BC185" s="828">
        <f t="shared" si="106"/>
        <v>545479.13</v>
      </c>
      <c r="BD185" s="828">
        <f t="shared" si="107"/>
        <v>741961.67</v>
      </c>
    </row>
    <row r="186" spans="2:56">
      <c r="B186">
        <v>440103</v>
      </c>
      <c r="C186" s="648" t="s">
        <v>108</v>
      </c>
      <c r="D186" s="778">
        <f t="shared" si="71"/>
        <v>36598.119999999995</v>
      </c>
      <c r="E186" s="778"/>
      <c r="F186" s="778"/>
      <c r="G186" s="778">
        <f t="shared" si="93"/>
        <v>36598.119999999995</v>
      </c>
      <c r="H186" s="764" t="s">
        <v>92</v>
      </c>
      <c r="I186" s="764" t="s">
        <v>96</v>
      </c>
      <c r="J186" s="764" t="s">
        <v>777</v>
      </c>
      <c r="K186" s="648" t="s">
        <v>92</v>
      </c>
      <c r="L186" t="s">
        <v>784</v>
      </c>
      <c r="M186" t="str">
        <f t="shared" si="68"/>
        <v>Advertisement Expenses | Advertisement and publicity expenses</v>
      </c>
      <c r="O186" s="773">
        <v>24775.81</v>
      </c>
      <c r="P186" s="773"/>
      <c r="Q186" s="773"/>
      <c r="R186" s="773">
        <v>24775.81</v>
      </c>
      <c r="S186" s="773"/>
      <c r="T186" s="773">
        <v>2478.3400000000006</v>
      </c>
      <c r="U186" s="773"/>
      <c r="W186" s="773">
        <v>2478.3400000000006</v>
      </c>
      <c r="Y186" s="826">
        <v>7157.79</v>
      </c>
      <c r="Z186" s="826">
        <v>15786.14</v>
      </c>
      <c r="AA186" s="826">
        <v>37209.230000000003</v>
      </c>
      <c r="AB186" s="826">
        <v>68257.56</v>
      </c>
      <c r="AC186" s="826">
        <v>9477.6</v>
      </c>
      <c r="AD186" s="826">
        <v>9640.6</v>
      </c>
      <c r="AE186" s="826">
        <v>9640.6</v>
      </c>
      <c r="AF186" s="826">
        <v>11642.12</v>
      </c>
      <c r="AG186" s="826">
        <v>313.82</v>
      </c>
      <c r="AH186" s="826">
        <v>13496.82</v>
      </c>
      <c r="AI186" s="826">
        <v>16927.310000000001</v>
      </c>
      <c r="AJ186" s="826">
        <v>20452.63</v>
      </c>
      <c r="AK186" s="826">
        <v>4637</v>
      </c>
      <c r="AL186" s="826">
        <v>8285.6299999999992</v>
      </c>
      <c r="AM186" s="826">
        <v>10589.88</v>
      </c>
      <c r="AN186" s="826">
        <v>21124.46</v>
      </c>
      <c r="AO186" s="826">
        <v>20110.66</v>
      </c>
      <c r="AQ186" s="783">
        <f t="shared" si="94"/>
        <v>61099.77</v>
      </c>
      <c r="AR186" s="783">
        <f t="shared" si="95"/>
        <v>70577.37</v>
      </c>
      <c r="AS186" s="828">
        <f t="shared" si="96"/>
        <v>163</v>
      </c>
      <c r="AT186" s="828">
        <f t="shared" si="97"/>
        <v>163</v>
      </c>
      <c r="AU186" s="828">
        <f t="shared" si="98"/>
        <v>2164.5200000000004</v>
      </c>
      <c r="AV186" s="828">
        <f t="shared" si="99"/>
        <v>2478.3400000000006</v>
      </c>
      <c r="AW186" s="828">
        <f t="shared" si="100"/>
        <v>13183</v>
      </c>
      <c r="AX186" s="828">
        <f t="shared" si="101"/>
        <v>16613.490000000002</v>
      </c>
      <c r="AY186" s="828">
        <f t="shared" si="102"/>
        <v>20138.810000000001</v>
      </c>
      <c r="AZ186" s="828">
        <f t="shared" si="103"/>
        <v>24775.81</v>
      </c>
      <c r="BA186" s="828">
        <f t="shared" si="104"/>
        <v>3648.6299999999992</v>
      </c>
      <c r="BB186" s="828">
        <f t="shared" si="105"/>
        <v>5952.8799999999992</v>
      </c>
      <c r="BC186" s="828">
        <f t="shared" si="106"/>
        <v>16487.46</v>
      </c>
      <c r="BD186" s="828">
        <f t="shared" si="107"/>
        <v>36598.119999999995</v>
      </c>
    </row>
    <row r="187" spans="2:56">
      <c r="B187">
        <v>440104</v>
      </c>
      <c r="C187" s="648" t="s">
        <v>106</v>
      </c>
      <c r="D187" s="778">
        <f t="shared" si="71"/>
        <v>55587.950000000004</v>
      </c>
      <c r="E187" s="778"/>
      <c r="F187" s="778"/>
      <c r="G187" s="778">
        <f t="shared" si="93"/>
        <v>55587.950000000004</v>
      </c>
      <c r="H187" s="764" t="s">
        <v>92</v>
      </c>
      <c r="I187" s="764" t="s">
        <v>96</v>
      </c>
      <c r="J187" s="764" t="s">
        <v>777</v>
      </c>
      <c r="K187" s="648" t="s">
        <v>92</v>
      </c>
      <c r="L187" t="s">
        <v>784</v>
      </c>
      <c r="M187" t="str">
        <f t="shared" si="68"/>
        <v>Advertisement Expenses | Advertisement and publicity expenses</v>
      </c>
      <c r="O187" s="773">
        <v>11367.670000000002</v>
      </c>
      <c r="P187" s="773"/>
      <c r="Q187" s="773"/>
      <c r="R187" s="773">
        <v>11367.670000000002</v>
      </c>
      <c r="S187" s="773"/>
      <c r="T187" s="773">
        <v>1692.71</v>
      </c>
      <c r="U187" s="773"/>
      <c r="W187" s="773">
        <v>1692.71</v>
      </c>
      <c r="Y187" s="826">
        <v>567.51</v>
      </c>
      <c r="Z187" s="826">
        <v>15161.63</v>
      </c>
      <c r="AA187" s="826">
        <v>16679.97</v>
      </c>
      <c r="AB187" s="826">
        <v>39440.870000000003</v>
      </c>
      <c r="AC187" s="826">
        <v>8832.65</v>
      </c>
      <c r="AD187" s="826">
        <v>9740.4500000000007</v>
      </c>
      <c r="AE187" s="826">
        <v>10421.33</v>
      </c>
      <c r="AF187" s="826">
        <v>13127.06</v>
      </c>
      <c r="AG187" s="826">
        <v>-2601.6999999999998</v>
      </c>
      <c r="AH187" s="826">
        <v>2775.53</v>
      </c>
      <c r="AI187" s="826">
        <v>3774.29</v>
      </c>
      <c r="AJ187" s="826">
        <v>7156.09</v>
      </c>
      <c r="AK187" s="826">
        <v>1609.88</v>
      </c>
      <c r="AL187" s="826">
        <v>20603.599999999999</v>
      </c>
      <c r="AM187" s="826">
        <v>25321.56</v>
      </c>
      <c r="AN187" s="826">
        <v>45337.26</v>
      </c>
      <c r="AO187" s="826">
        <v>11860.57</v>
      </c>
      <c r="AQ187" s="783">
        <f t="shared" si="94"/>
        <v>38873.360000000001</v>
      </c>
      <c r="AR187" s="783">
        <f t="shared" si="95"/>
        <v>47706.01</v>
      </c>
      <c r="AS187" s="828">
        <f t="shared" si="96"/>
        <v>907.80000000000109</v>
      </c>
      <c r="AT187" s="828">
        <f t="shared" si="97"/>
        <v>1588.6800000000003</v>
      </c>
      <c r="AU187" s="828">
        <f t="shared" si="98"/>
        <v>4294.41</v>
      </c>
      <c r="AV187" s="828">
        <f t="shared" si="99"/>
        <v>1692.71</v>
      </c>
      <c r="AW187" s="828">
        <f t="shared" si="100"/>
        <v>5377.23</v>
      </c>
      <c r="AX187" s="828">
        <f t="shared" si="101"/>
        <v>6375.99</v>
      </c>
      <c r="AY187" s="828">
        <f t="shared" si="102"/>
        <v>9757.7900000000009</v>
      </c>
      <c r="AZ187" s="828">
        <f t="shared" si="103"/>
        <v>11367.670000000002</v>
      </c>
      <c r="BA187" s="828">
        <f t="shared" si="104"/>
        <v>18993.719999999998</v>
      </c>
      <c r="BB187" s="828">
        <f t="shared" si="105"/>
        <v>23711.68</v>
      </c>
      <c r="BC187" s="828">
        <f t="shared" si="106"/>
        <v>43727.380000000005</v>
      </c>
      <c r="BD187" s="828">
        <f t="shared" si="107"/>
        <v>55587.950000000004</v>
      </c>
    </row>
    <row r="188" spans="2:56">
      <c r="B188">
        <v>440105</v>
      </c>
      <c r="C188" s="648" t="s">
        <v>238</v>
      </c>
      <c r="D188" s="778">
        <f t="shared" si="71"/>
        <v>57066.229999999996</v>
      </c>
      <c r="E188" s="778"/>
      <c r="F188" s="778"/>
      <c r="G188" s="778">
        <f t="shared" si="93"/>
        <v>57066.229999999996</v>
      </c>
      <c r="H188" s="764" t="s">
        <v>92</v>
      </c>
      <c r="I188" s="764" t="s">
        <v>204</v>
      </c>
      <c r="J188" s="764" t="s">
        <v>785</v>
      </c>
      <c r="K188" s="648" t="s">
        <v>92</v>
      </c>
      <c r="L188" t="s">
        <v>784</v>
      </c>
      <c r="M188" t="str">
        <f t="shared" si="68"/>
        <v>Other Expenses | Printing and Stationery</v>
      </c>
      <c r="O188" s="773">
        <v>13684.13</v>
      </c>
      <c r="P188" s="773"/>
      <c r="Q188" s="773"/>
      <c r="R188" s="773">
        <v>13684.13</v>
      </c>
      <c r="S188" s="773"/>
      <c r="T188" s="773">
        <v>0</v>
      </c>
      <c r="U188" s="773"/>
      <c r="W188" s="773">
        <v>0</v>
      </c>
      <c r="Y188" s="826">
        <v>25540</v>
      </c>
      <c r="Z188" s="826">
        <v>56040</v>
      </c>
      <c r="AA188" s="826">
        <v>81390</v>
      </c>
      <c r="AB188" s="826">
        <v>186690</v>
      </c>
      <c r="AC188" s="826">
        <v>0</v>
      </c>
      <c r="AD188" s="826">
        <v>0</v>
      </c>
      <c r="AE188" s="826">
        <v>0</v>
      </c>
      <c r="AF188" s="826">
        <v>0</v>
      </c>
      <c r="AG188" s="826">
        <v>0</v>
      </c>
      <c r="AH188" s="826">
        <v>5100.38</v>
      </c>
      <c r="AI188" s="826">
        <v>5625.38</v>
      </c>
      <c r="AJ188" s="826">
        <v>8460.3799999999992</v>
      </c>
      <c r="AK188" s="826">
        <v>5223.75</v>
      </c>
      <c r="AL188" s="826">
        <v>32056.5</v>
      </c>
      <c r="AM188" s="826">
        <v>45549</v>
      </c>
      <c r="AN188" s="826">
        <v>50541</v>
      </c>
      <c r="AO188" s="826">
        <v>11748.98</v>
      </c>
      <c r="AQ188" s="783">
        <f t="shared" ref="AQ188:AQ219" si="108">+AB188-Y188</f>
        <v>161150</v>
      </c>
      <c r="AR188" s="783">
        <f t="shared" ref="AR188:AR219" si="109">+(AB188-Y188)+AC188</f>
        <v>161150</v>
      </c>
      <c r="AS188" s="828">
        <f t="shared" ref="AS188:AS219" si="110">AD188-AC188</f>
        <v>0</v>
      </c>
      <c r="AT188" s="828">
        <f t="shared" ref="AT188:AT219" si="111">AE188-AC188</f>
        <v>0</v>
      </c>
      <c r="AU188" s="828">
        <f t="shared" ref="AU188:AU219" si="112">AF188-AC188</f>
        <v>0</v>
      </c>
      <c r="AV188" s="828">
        <f t="shared" ref="AV188:AV219" si="113">AF188-AC188+AG188</f>
        <v>0</v>
      </c>
      <c r="AW188" s="828">
        <f t="shared" si="100"/>
        <v>5100.38</v>
      </c>
      <c r="AX188" s="828">
        <f t="shared" si="101"/>
        <v>5625.38</v>
      </c>
      <c r="AY188" s="828">
        <f t="shared" si="102"/>
        <v>8460.3799999999992</v>
      </c>
      <c r="AZ188" s="828">
        <f t="shared" si="103"/>
        <v>13684.13</v>
      </c>
      <c r="BA188" s="828">
        <f t="shared" si="104"/>
        <v>26832.75</v>
      </c>
      <c r="BB188" s="828">
        <f t="shared" si="105"/>
        <v>40325.25</v>
      </c>
      <c r="BC188" s="828">
        <f t="shared" si="106"/>
        <v>45317.25</v>
      </c>
      <c r="BD188" s="828">
        <f t="shared" si="107"/>
        <v>57066.229999999996</v>
      </c>
    </row>
    <row r="189" spans="2:56">
      <c r="B189">
        <v>440106</v>
      </c>
      <c r="C189" s="648" t="s">
        <v>104</v>
      </c>
      <c r="D189" s="778">
        <f t="shared" si="71"/>
        <v>0</v>
      </c>
      <c r="E189" s="778"/>
      <c r="F189" s="778"/>
      <c r="G189" s="778">
        <f t="shared" si="93"/>
        <v>0</v>
      </c>
      <c r="H189" s="764" t="s">
        <v>92</v>
      </c>
      <c r="I189" s="764" t="s">
        <v>96</v>
      </c>
      <c r="J189" s="764" t="s">
        <v>777</v>
      </c>
      <c r="K189" s="648" t="s">
        <v>92</v>
      </c>
      <c r="L189" t="s">
        <v>784</v>
      </c>
      <c r="M189" t="str">
        <f t="shared" si="68"/>
        <v>Advertisement Expenses | Advertisement and publicity expenses</v>
      </c>
      <c r="O189" s="773">
        <v>0</v>
      </c>
      <c r="P189" s="773"/>
      <c r="Q189" s="773"/>
      <c r="R189" s="773">
        <v>0</v>
      </c>
      <c r="S189" s="773"/>
      <c r="T189" s="773">
        <v>900</v>
      </c>
      <c r="U189" s="773"/>
      <c r="W189" s="773">
        <v>900</v>
      </c>
      <c r="Y189" s="826">
        <v>0</v>
      </c>
      <c r="Z189" s="826">
        <v>0</v>
      </c>
      <c r="AA189" s="826">
        <v>0</v>
      </c>
      <c r="AB189" s="826">
        <v>0</v>
      </c>
      <c r="AC189" s="826">
        <v>540</v>
      </c>
      <c r="AD189" s="826">
        <v>540</v>
      </c>
      <c r="AE189" s="826">
        <v>540</v>
      </c>
      <c r="AF189" s="826">
        <v>1440</v>
      </c>
      <c r="AG189" s="826">
        <v>0</v>
      </c>
      <c r="AH189" s="826">
        <v>0</v>
      </c>
      <c r="AI189" s="826">
        <v>0</v>
      </c>
      <c r="AJ189" s="826">
        <v>0</v>
      </c>
      <c r="AK189" s="826">
        <v>0</v>
      </c>
      <c r="AL189" s="826">
        <v>0</v>
      </c>
      <c r="AM189" s="826">
        <v>0</v>
      </c>
      <c r="AN189" s="826">
        <v>0</v>
      </c>
      <c r="AO189" s="826">
        <v>0</v>
      </c>
      <c r="AQ189" s="783">
        <f t="shared" si="108"/>
        <v>0</v>
      </c>
      <c r="AR189" s="783">
        <f t="shared" si="109"/>
        <v>540</v>
      </c>
      <c r="AS189" s="828">
        <f t="shared" si="110"/>
        <v>0</v>
      </c>
      <c r="AT189" s="828">
        <f t="shared" si="111"/>
        <v>0</v>
      </c>
      <c r="AU189" s="828">
        <f t="shared" si="112"/>
        <v>900</v>
      </c>
      <c r="AV189" s="828">
        <f t="shared" si="113"/>
        <v>900</v>
      </c>
      <c r="AW189" s="828">
        <f t="shared" si="100"/>
        <v>0</v>
      </c>
      <c r="AX189" s="828">
        <f t="shared" si="101"/>
        <v>0</v>
      </c>
      <c r="AY189" s="828">
        <f t="shared" si="102"/>
        <v>0</v>
      </c>
      <c r="AZ189" s="828">
        <f t="shared" si="103"/>
        <v>0</v>
      </c>
      <c r="BA189" s="828">
        <f t="shared" si="104"/>
        <v>0</v>
      </c>
      <c r="BB189" s="828">
        <f t="shared" si="105"/>
        <v>0</v>
      </c>
      <c r="BC189" s="828">
        <f t="shared" si="106"/>
        <v>0</v>
      </c>
      <c r="BD189" s="828">
        <f t="shared" si="107"/>
        <v>0</v>
      </c>
    </row>
    <row r="190" spans="2:56">
      <c r="B190">
        <v>440107</v>
      </c>
      <c r="C190" s="648" t="s">
        <v>235</v>
      </c>
      <c r="D190" s="778">
        <f t="shared" si="71"/>
        <v>96347.86</v>
      </c>
      <c r="E190" s="778"/>
      <c r="F190" s="778"/>
      <c r="G190" s="778">
        <f t="shared" si="93"/>
        <v>96347.86</v>
      </c>
      <c r="H190" s="764" t="s">
        <v>92</v>
      </c>
      <c r="I190" s="764" t="s">
        <v>204</v>
      </c>
      <c r="J190" s="779" t="s">
        <v>783</v>
      </c>
      <c r="K190" s="648" t="s">
        <v>92</v>
      </c>
      <c r="L190" t="s">
        <v>781</v>
      </c>
      <c r="M190" t="str">
        <f t="shared" si="68"/>
        <v>Other Expenses | Miscellaneous Expenses</v>
      </c>
      <c r="O190" s="773">
        <v>58279.91</v>
      </c>
      <c r="P190" s="773"/>
      <c r="Q190" s="773"/>
      <c r="R190" s="773">
        <v>58279.91</v>
      </c>
      <c r="S190" s="773"/>
      <c r="T190" s="773">
        <v>20244.900000000001</v>
      </c>
      <c r="U190" s="773"/>
      <c r="W190" s="773">
        <v>20244.900000000001</v>
      </c>
      <c r="Y190" s="826">
        <v>13520.05</v>
      </c>
      <c r="Z190" s="826">
        <v>41218.06</v>
      </c>
      <c r="AA190" s="826">
        <v>59109.05</v>
      </c>
      <c r="AB190" s="826">
        <v>81061.78</v>
      </c>
      <c r="AC190" s="826">
        <v>7463.5</v>
      </c>
      <c r="AD190" s="826">
        <v>15123.5</v>
      </c>
      <c r="AE190" s="826">
        <v>16669.25</v>
      </c>
      <c r="AF190" s="826">
        <v>26933.97</v>
      </c>
      <c r="AG190" s="826">
        <v>774.43</v>
      </c>
      <c r="AH190" s="826">
        <v>6913.15</v>
      </c>
      <c r="AI190" s="826">
        <v>10907.15</v>
      </c>
      <c r="AJ190" s="826">
        <v>28446.78</v>
      </c>
      <c r="AK190" s="826">
        <v>30607.56</v>
      </c>
      <c r="AL190" s="826">
        <v>68667.73</v>
      </c>
      <c r="AM190" s="826">
        <v>90597.68</v>
      </c>
      <c r="AN190" s="826">
        <v>110630.39</v>
      </c>
      <c r="AO190" s="826">
        <v>16325.03</v>
      </c>
      <c r="AQ190" s="783">
        <f t="shared" si="108"/>
        <v>67541.73</v>
      </c>
      <c r="AR190" s="783">
        <f t="shared" si="109"/>
        <v>75005.23</v>
      </c>
      <c r="AS190" s="828">
        <f t="shared" si="110"/>
        <v>7660</v>
      </c>
      <c r="AT190" s="828">
        <f t="shared" si="111"/>
        <v>9205.75</v>
      </c>
      <c r="AU190" s="828">
        <f t="shared" si="112"/>
        <v>19470.47</v>
      </c>
      <c r="AV190" s="828">
        <f t="shared" si="113"/>
        <v>20244.900000000001</v>
      </c>
      <c r="AW190" s="828">
        <f t="shared" si="100"/>
        <v>6138.7199999999993</v>
      </c>
      <c r="AX190" s="828">
        <f t="shared" si="101"/>
        <v>10132.719999999999</v>
      </c>
      <c r="AY190" s="828">
        <f t="shared" si="102"/>
        <v>27672.35</v>
      </c>
      <c r="AZ190" s="828">
        <f t="shared" si="103"/>
        <v>58279.91</v>
      </c>
      <c r="BA190" s="828">
        <f t="shared" si="104"/>
        <v>38060.17</v>
      </c>
      <c r="BB190" s="828">
        <f t="shared" si="105"/>
        <v>59990.119999999995</v>
      </c>
      <c r="BC190" s="828">
        <f t="shared" si="106"/>
        <v>80022.83</v>
      </c>
      <c r="BD190" s="828">
        <f t="shared" si="107"/>
        <v>96347.86</v>
      </c>
    </row>
    <row r="191" spans="2:56">
      <c r="B191">
        <v>440108</v>
      </c>
      <c r="C191" s="648" t="s">
        <v>110</v>
      </c>
      <c r="D191" s="778">
        <f t="shared" si="71"/>
        <v>6239.08</v>
      </c>
      <c r="E191" s="778"/>
      <c r="F191" s="778"/>
      <c r="G191" s="778">
        <f t="shared" si="93"/>
        <v>6239.08</v>
      </c>
      <c r="H191" s="764" t="s">
        <v>92</v>
      </c>
      <c r="I191" s="764" t="s">
        <v>96</v>
      </c>
      <c r="J191" s="764" t="s">
        <v>777</v>
      </c>
      <c r="K191" s="648" t="s">
        <v>92</v>
      </c>
      <c r="L191" t="s">
        <v>784</v>
      </c>
      <c r="M191" t="str">
        <f t="shared" si="68"/>
        <v>Advertisement Expenses | Advertisement and publicity expenses</v>
      </c>
      <c r="O191" s="773">
        <v>9076.6899999999987</v>
      </c>
      <c r="P191" s="773"/>
      <c r="Q191" s="773"/>
      <c r="R191" s="773">
        <v>9076.6899999999987</v>
      </c>
      <c r="S191" s="773"/>
      <c r="T191" s="773">
        <v>2113.69</v>
      </c>
      <c r="U191" s="773"/>
      <c r="W191" s="773">
        <v>2113.69</v>
      </c>
      <c r="Y191" s="826">
        <v>377.26</v>
      </c>
      <c r="Z191" s="826">
        <v>13674.46</v>
      </c>
      <c r="AA191" s="826">
        <v>13750.67</v>
      </c>
      <c r="AB191" s="826">
        <v>14003.37</v>
      </c>
      <c r="AC191" s="826">
        <v>255.56</v>
      </c>
      <c r="AD191" s="826">
        <v>475.82</v>
      </c>
      <c r="AE191" s="826">
        <v>475.82</v>
      </c>
      <c r="AF191" s="826">
        <v>509.97</v>
      </c>
      <c r="AG191" s="826">
        <v>1859.28</v>
      </c>
      <c r="AH191" s="826">
        <v>3964.28</v>
      </c>
      <c r="AI191" s="826">
        <v>5812.42</v>
      </c>
      <c r="AJ191" s="826">
        <v>10935.97</v>
      </c>
      <c r="AK191" s="826">
        <v>0</v>
      </c>
      <c r="AL191" s="826">
        <v>0</v>
      </c>
      <c r="AM191" s="826">
        <v>0</v>
      </c>
      <c r="AN191" s="826">
        <v>814.96</v>
      </c>
      <c r="AO191" s="826">
        <v>5424.12</v>
      </c>
      <c r="AQ191" s="783">
        <f t="shared" si="108"/>
        <v>13626.11</v>
      </c>
      <c r="AR191" s="783">
        <f t="shared" si="109"/>
        <v>13881.67</v>
      </c>
      <c r="AS191" s="828">
        <f t="shared" si="110"/>
        <v>220.26</v>
      </c>
      <c r="AT191" s="828">
        <f t="shared" si="111"/>
        <v>220.26</v>
      </c>
      <c r="AU191" s="828">
        <f t="shared" si="112"/>
        <v>254.41000000000003</v>
      </c>
      <c r="AV191" s="828">
        <f t="shared" si="113"/>
        <v>2113.69</v>
      </c>
      <c r="AW191" s="828">
        <f t="shared" si="100"/>
        <v>2105</v>
      </c>
      <c r="AX191" s="828">
        <f t="shared" si="101"/>
        <v>3953.1400000000003</v>
      </c>
      <c r="AY191" s="828">
        <f t="shared" si="102"/>
        <v>9076.6899999999987</v>
      </c>
      <c r="AZ191" s="828">
        <f t="shared" si="103"/>
        <v>9076.6899999999987</v>
      </c>
      <c r="BA191" s="828">
        <f t="shared" si="104"/>
        <v>0</v>
      </c>
      <c r="BB191" s="828">
        <f t="shared" si="105"/>
        <v>0</v>
      </c>
      <c r="BC191" s="828">
        <f t="shared" si="106"/>
        <v>814.96</v>
      </c>
      <c r="BD191" s="828">
        <f t="shared" si="107"/>
        <v>6239.08</v>
      </c>
    </row>
    <row r="192" spans="2:56">
      <c r="B192">
        <v>440109</v>
      </c>
      <c r="C192" s="648" t="s">
        <v>112</v>
      </c>
      <c r="D192" s="778">
        <f t="shared" si="71"/>
        <v>9060.9000000000015</v>
      </c>
      <c r="E192" s="778"/>
      <c r="F192" s="778"/>
      <c r="G192" s="778">
        <f t="shared" si="93"/>
        <v>9060.9000000000015</v>
      </c>
      <c r="H192" s="764" t="s">
        <v>92</v>
      </c>
      <c r="I192" s="764" t="s">
        <v>96</v>
      </c>
      <c r="J192" s="764" t="s">
        <v>777</v>
      </c>
      <c r="K192" s="648" t="s">
        <v>92</v>
      </c>
      <c r="L192" t="s">
        <v>784</v>
      </c>
      <c r="M192" t="str">
        <f t="shared" si="68"/>
        <v>Advertisement Expenses | Advertisement and publicity expenses</v>
      </c>
      <c r="O192" s="773">
        <v>7485.09</v>
      </c>
      <c r="P192" s="773"/>
      <c r="Q192" s="773"/>
      <c r="R192" s="773">
        <v>7485.09</v>
      </c>
      <c r="S192" s="773"/>
      <c r="T192" s="773">
        <v>2481.5999999999985</v>
      </c>
      <c r="U192" s="773"/>
      <c r="W192" s="773">
        <v>2481.5999999999985</v>
      </c>
      <c r="Y192" s="826">
        <v>4905.6099999999997</v>
      </c>
      <c r="Z192" s="826">
        <v>22011.37</v>
      </c>
      <c r="AA192" s="826">
        <v>24017.9</v>
      </c>
      <c r="AB192" s="826">
        <v>32190.13</v>
      </c>
      <c r="AC192" s="826">
        <v>58217.78</v>
      </c>
      <c r="AD192" s="826">
        <v>58217.78</v>
      </c>
      <c r="AE192" s="826">
        <v>58217.78</v>
      </c>
      <c r="AF192" s="826">
        <v>60699.38</v>
      </c>
      <c r="AG192" s="826">
        <v>0</v>
      </c>
      <c r="AH192" s="826">
        <v>176.21</v>
      </c>
      <c r="AI192" s="826">
        <v>1407.86</v>
      </c>
      <c r="AJ192" s="826">
        <v>4498.72</v>
      </c>
      <c r="AK192" s="826">
        <v>2986.37</v>
      </c>
      <c r="AL192" s="826">
        <v>7763.98</v>
      </c>
      <c r="AM192" s="826">
        <v>7763.98</v>
      </c>
      <c r="AN192" s="826">
        <v>11819.54</v>
      </c>
      <c r="AO192" s="826">
        <v>227.73</v>
      </c>
      <c r="AQ192" s="783">
        <f t="shared" si="108"/>
        <v>27284.52</v>
      </c>
      <c r="AR192" s="783">
        <f t="shared" si="109"/>
        <v>85502.3</v>
      </c>
      <c r="AS192" s="828">
        <f t="shared" si="110"/>
        <v>0</v>
      </c>
      <c r="AT192" s="828">
        <f t="shared" si="111"/>
        <v>0</v>
      </c>
      <c r="AU192" s="828">
        <f t="shared" si="112"/>
        <v>2481.5999999999985</v>
      </c>
      <c r="AV192" s="828">
        <f t="shared" si="113"/>
        <v>2481.5999999999985</v>
      </c>
      <c r="AW192" s="828">
        <f t="shared" si="100"/>
        <v>176.21</v>
      </c>
      <c r="AX192" s="828">
        <f t="shared" si="101"/>
        <v>1407.86</v>
      </c>
      <c r="AY192" s="828">
        <f t="shared" si="102"/>
        <v>4498.72</v>
      </c>
      <c r="AZ192" s="828">
        <f t="shared" si="103"/>
        <v>7485.09</v>
      </c>
      <c r="BA192" s="828">
        <f t="shared" si="104"/>
        <v>4777.6099999999997</v>
      </c>
      <c r="BB192" s="828">
        <f t="shared" si="105"/>
        <v>4777.6099999999997</v>
      </c>
      <c r="BC192" s="828">
        <f t="shared" si="106"/>
        <v>8833.1700000000019</v>
      </c>
      <c r="BD192" s="828">
        <f t="shared" si="107"/>
        <v>9060.9000000000015</v>
      </c>
    </row>
    <row r="193" spans="2:56">
      <c r="B193">
        <v>460101</v>
      </c>
      <c r="C193" s="648" t="s">
        <v>208</v>
      </c>
      <c r="D193" s="778">
        <f t="shared" si="71"/>
        <v>274244.91000000003</v>
      </c>
      <c r="E193" s="778"/>
      <c r="F193" s="778"/>
      <c r="G193" s="778">
        <f t="shared" si="93"/>
        <v>274244.91000000003</v>
      </c>
      <c r="H193" s="764" t="s">
        <v>92</v>
      </c>
      <c r="I193" s="764" t="s">
        <v>204</v>
      </c>
      <c r="J193" s="764" t="s">
        <v>786</v>
      </c>
      <c r="K193" s="648" t="s">
        <v>92</v>
      </c>
      <c r="L193" t="s">
        <v>787</v>
      </c>
      <c r="M193" t="str">
        <f t="shared" si="68"/>
        <v>Other Expenses | Communication expenses</v>
      </c>
      <c r="O193" s="773">
        <v>231490.16</v>
      </c>
      <c r="P193" s="773"/>
      <c r="Q193" s="773"/>
      <c r="R193" s="773">
        <v>231490.16</v>
      </c>
      <c r="S193" s="773"/>
      <c r="T193" s="773">
        <v>279687.73</v>
      </c>
      <c r="U193" s="773"/>
      <c r="W193" s="773">
        <v>279687.73</v>
      </c>
      <c r="Y193" s="826">
        <v>138496.1</v>
      </c>
      <c r="Z193" s="826">
        <v>273219.03000000003</v>
      </c>
      <c r="AA193" s="826">
        <v>390438.51</v>
      </c>
      <c r="AB193" s="826">
        <v>517837.52</v>
      </c>
      <c r="AC193" s="826">
        <v>104469.46</v>
      </c>
      <c r="AD193" s="826">
        <v>172573.29</v>
      </c>
      <c r="AE193" s="826">
        <v>245447.06</v>
      </c>
      <c r="AF193" s="826">
        <v>311981.82</v>
      </c>
      <c r="AG193" s="826">
        <v>72175.37</v>
      </c>
      <c r="AH193" s="826">
        <v>122962.55</v>
      </c>
      <c r="AI193" s="826">
        <v>190679.22</v>
      </c>
      <c r="AJ193" s="826">
        <v>236851.12</v>
      </c>
      <c r="AK193" s="826">
        <v>66814.41</v>
      </c>
      <c r="AL193" s="826">
        <v>134042.34</v>
      </c>
      <c r="AM193" s="826">
        <v>198738.87</v>
      </c>
      <c r="AN193" s="826">
        <v>266613.39</v>
      </c>
      <c r="AO193" s="826">
        <v>74445.929999999993</v>
      </c>
      <c r="AQ193" s="783">
        <f t="shared" si="108"/>
        <v>379341.42000000004</v>
      </c>
      <c r="AR193" s="783">
        <f t="shared" si="109"/>
        <v>483810.88000000006</v>
      </c>
      <c r="AS193" s="828">
        <f t="shared" si="110"/>
        <v>68103.83</v>
      </c>
      <c r="AT193" s="828">
        <f t="shared" si="111"/>
        <v>140977.59999999998</v>
      </c>
      <c r="AU193" s="828">
        <f t="shared" si="112"/>
        <v>207512.36</v>
      </c>
      <c r="AV193" s="828">
        <f t="shared" si="113"/>
        <v>279687.73</v>
      </c>
      <c r="AW193" s="828">
        <f t="shared" si="100"/>
        <v>50787.180000000008</v>
      </c>
      <c r="AX193" s="828">
        <f t="shared" si="101"/>
        <v>118503.85</v>
      </c>
      <c r="AY193" s="828">
        <f t="shared" si="102"/>
        <v>164675.75</v>
      </c>
      <c r="AZ193" s="828">
        <f t="shared" si="103"/>
        <v>231490.16</v>
      </c>
      <c r="BA193" s="828">
        <f t="shared" si="104"/>
        <v>67227.929999999993</v>
      </c>
      <c r="BB193" s="828">
        <f t="shared" si="105"/>
        <v>131924.46</v>
      </c>
      <c r="BC193" s="828">
        <f t="shared" si="106"/>
        <v>199798.98</v>
      </c>
      <c r="BD193" s="828">
        <f t="shared" si="107"/>
        <v>274244.91000000003</v>
      </c>
    </row>
    <row r="194" spans="2:56">
      <c r="B194">
        <v>460102</v>
      </c>
      <c r="C194" s="648" t="s">
        <v>240</v>
      </c>
      <c r="D194" s="778">
        <f t="shared" si="71"/>
        <v>71283.89</v>
      </c>
      <c r="E194" s="778"/>
      <c r="F194" s="778"/>
      <c r="G194" s="778">
        <f t="shared" si="93"/>
        <v>71283.89</v>
      </c>
      <c r="H194" s="764" t="s">
        <v>92</v>
      </c>
      <c r="I194" s="764" t="s">
        <v>204</v>
      </c>
      <c r="J194" s="764" t="s">
        <v>785</v>
      </c>
      <c r="K194" s="648" t="s">
        <v>92</v>
      </c>
      <c r="L194" t="s">
        <v>787</v>
      </c>
      <c r="M194" t="str">
        <f t="shared" si="68"/>
        <v>Other Expenses | Printing and Stationery</v>
      </c>
      <c r="O194" s="773">
        <v>37579.46</v>
      </c>
      <c r="P194" s="773"/>
      <c r="Q194" s="773"/>
      <c r="R194" s="773">
        <v>37579.46</v>
      </c>
      <c r="S194" s="773"/>
      <c r="T194" s="773">
        <v>16796.440000000002</v>
      </c>
      <c r="U194" s="773"/>
      <c r="W194" s="773">
        <v>16796.440000000002</v>
      </c>
      <c r="Y194" s="826">
        <v>9896.68</v>
      </c>
      <c r="Z194" s="826">
        <v>20357.18</v>
      </c>
      <c r="AA194" s="826">
        <v>46873.48</v>
      </c>
      <c r="AB194" s="826">
        <v>90119.14</v>
      </c>
      <c r="AC194" s="826">
        <v>6438.51</v>
      </c>
      <c r="AD194" s="826">
        <v>7400.51</v>
      </c>
      <c r="AE194" s="826">
        <v>15205.51</v>
      </c>
      <c r="AF194" s="826">
        <v>17289.45</v>
      </c>
      <c r="AG194" s="826">
        <v>5945.5</v>
      </c>
      <c r="AH194" s="826">
        <v>17749.009999999998</v>
      </c>
      <c r="AI194" s="826">
        <v>21102.31</v>
      </c>
      <c r="AJ194" s="826">
        <v>38173.46</v>
      </c>
      <c r="AK194" s="826">
        <v>5351.5</v>
      </c>
      <c r="AL194" s="826">
        <v>27823.55</v>
      </c>
      <c r="AM194" s="826">
        <v>41798.550000000003</v>
      </c>
      <c r="AN194" s="826">
        <v>57295.65</v>
      </c>
      <c r="AO194" s="826">
        <v>19339.740000000002</v>
      </c>
      <c r="AQ194" s="783">
        <f t="shared" si="108"/>
        <v>80222.459999999992</v>
      </c>
      <c r="AR194" s="783">
        <f t="shared" si="109"/>
        <v>86660.969999999987</v>
      </c>
      <c r="AS194" s="828">
        <f t="shared" si="110"/>
        <v>962</v>
      </c>
      <c r="AT194" s="828">
        <f t="shared" si="111"/>
        <v>8767</v>
      </c>
      <c r="AU194" s="828">
        <f t="shared" si="112"/>
        <v>10850.94</v>
      </c>
      <c r="AV194" s="828">
        <f t="shared" si="113"/>
        <v>16796.440000000002</v>
      </c>
      <c r="AW194" s="828">
        <f t="shared" si="100"/>
        <v>11803.509999999998</v>
      </c>
      <c r="AX194" s="828">
        <f t="shared" si="101"/>
        <v>15156.810000000001</v>
      </c>
      <c r="AY194" s="828">
        <f t="shared" si="102"/>
        <v>32227.96</v>
      </c>
      <c r="AZ194" s="828">
        <f t="shared" si="103"/>
        <v>37579.46</v>
      </c>
      <c r="BA194" s="828">
        <f t="shared" si="104"/>
        <v>22472.05</v>
      </c>
      <c r="BB194" s="828">
        <f t="shared" si="105"/>
        <v>36447.050000000003</v>
      </c>
      <c r="BC194" s="828">
        <f t="shared" si="106"/>
        <v>51944.15</v>
      </c>
      <c r="BD194" s="828">
        <f t="shared" si="107"/>
        <v>71283.89</v>
      </c>
    </row>
    <row r="195" spans="2:56">
      <c r="B195">
        <v>460103</v>
      </c>
      <c r="C195" s="648" t="s">
        <v>258</v>
      </c>
      <c r="D195" s="778">
        <f t="shared" si="71"/>
        <v>25332.080000000002</v>
      </c>
      <c r="E195" s="778"/>
      <c r="F195" s="778"/>
      <c r="G195" s="778">
        <f t="shared" si="93"/>
        <v>25332.080000000002</v>
      </c>
      <c r="H195" s="764" t="s">
        <v>92</v>
      </c>
      <c r="I195" s="764" t="s">
        <v>204</v>
      </c>
      <c r="J195" s="764" t="s">
        <v>788</v>
      </c>
      <c r="K195" s="648" t="s">
        <v>92</v>
      </c>
      <c r="L195" t="s">
        <v>787</v>
      </c>
      <c r="M195" t="str">
        <f t="shared" si="68"/>
        <v>Other Expenses | Repairs to plant and machinery</v>
      </c>
      <c r="O195" s="773">
        <v>36815.72</v>
      </c>
      <c r="P195" s="773"/>
      <c r="Q195" s="773"/>
      <c r="R195" s="773">
        <v>36815.72</v>
      </c>
      <c r="S195" s="773"/>
      <c r="T195" s="773">
        <v>10175.19</v>
      </c>
      <c r="U195" s="773"/>
      <c r="W195" s="773">
        <v>10175.19</v>
      </c>
      <c r="Y195" s="826">
        <v>10921</v>
      </c>
      <c r="Z195" s="826">
        <v>32747.18</v>
      </c>
      <c r="AA195" s="826">
        <v>35329.18</v>
      </c>
      <c r="AB195" s="826">
        <v>68157.34</v>
      </c>
      <c r="AC195" s="826">
        <v>6860.3</v>
      </c>
      <c r="AD195" s="826">
        <v>11133.94</v>
      </c>
      <c r="AE195" s="826">
        <v>11133.94</v>
      </c>
      <c r="AF195" s="826">
        <v>12500.61</v>
      </c>
      <c r="AG195" s="826">
        <v>4534.88</v>
      </c>
      <c r="AH195" s="826">
        <v>10336.629999999999</v>
      </c>
      <c r="AI195" s="826">
        <v>12334.63</v>
      </c>
      <c r="AJ195" s="826">
        <v>32534.400000000001</v>
      </c>
      <c r="AK195" s="826">
        <v>8816.2000000000007</v>
      </c>
      <c r="AL195" s="826">
        <v>16292.02</v>
      </c>
      <c r="AM195" s="826">
        <v>21546.560000000001</v>
      </c>
      <c r="AN195" s="826">
        <v>29234.31</v>
      </c>
      <c r="AO195" s="826">
        <v>4913.97</v>
      </c>
      <c r="AQ195" s="783">
        <f t="shared" si="108"/>
        <v>57236.34</v>
      </c>
      <c r="AR195" s="783">
        <f t="shared" si="109"/>
        <v>64096.639999999999</v>
      </c>
      <c r="AS195" s="828">
        <f t="shared" si="110"/>
        <v>4273.6400000000003</v>
      </c>
      <c r="AT195" s="828">
        <f t="shared" si="111"/>
        <v>4273.6400000000003</v>
      </c>
      <c r="AU195" s="828">
        <f t="shared" si="112"/>
        <v>5640.31</v>
      </c>
      <c r="AV195" s="828">
        <f t="shared" si="113"/>
        <v>10175.19</v>
      </c>
      <c r="AW195" s="828">
        <f t="shared" si="100"/>
        <v>5801.7499999999991</v>
      </c>
      <c r="AX195" s="828">
        <f t="shared" si="101"/>
        <v>7799.7499999999991</v>
      </c>
      <c r="AY195" s="828">
        <f t="shared" si="102"/>
        <v>27999.52</v>
      </c>
      <c r="AZ195" s="828">
        <f t="shared" si="103"/>
        <v>36815.72</v>
      </c>
      <c r="BA195" s="828">
        <f t="shared" si="104"/>
        <v>7475.82</v>
      </c>
      <c r="BB195" s="828">
        <f t="shared" si="105"/>
        <v>12730.36</v>
      </c>
      <c r="BC195" s="828">
        <f t="shared" si="106"/>
        <v>20418.11</v>
      </c>
      <c r="BD195" s="828">
        <f t="shared" si="107"/>
        <v>25332.080000000002</v>
      </c>
    </row>
    <row r="196" spans="2:56">
      <c r="B196">
        <v>460104</v>
      </c>
      <c r="C196" s="648" t="s">
        <v>261</v>
      </c>
      <c r="D196" s="778">
        <f t="shared" si="71"/>
        <v>39600</v>
      </c>
      <c r="E196" s="778"/>
      <c r="F196" s="778"/>
      <c r="G196" s="778">
        <f t="shared" si="93"/>
        <v>39600</v>
      </c>
      <c r="H196" s="764" t="s">
        <v>92</v>
      </c>
      <c r="I196" s="764" t="s">
        <v>204</v>
      </c>
      <c r="J196" s="764" t="s">
        <v>789</v>
      </c>
      <c r="K196" s="648" t="s">
        <v>92</v>
      </c>
      <c r="L196" t="s">
        <v>787</v>
      </c>
      <c r="M196" t="str">
        <f t="shared" si="68"/>
        <v>Other Expenses | Security Services</v>
      </c>
      <c r="O196" s="773">
        <v>41200</v>
      </c>
      <c r="P196" s="773"/>
      <c r="Q196" s="773"/>
      <c r="R196" s="773">
        <v>41200</v>
      </c>
      <c r="S196" s="773"/>
      <c r="T196" s="773">
        <v>44400</v>
      </c>
      <c r="U196" s="773"/>
      <c r="W196" s="773">
        <v>44400</v>
      </c>
      <c r="Y196" s="826">
        <v>11100</v>
      </c>
      <c r="Z196" s="826">
        <v>22200</v>
      </c>
      <c r="AA196" s="826">
        <v>33300</v>
      </c>
      <c r="AB196" s="826">
        <v>44400</v>
      </c>
      <c r="AC196" s="826">
        <v>11100</v>
      </c>
      <c r="AD196" s="826">
        <v>22200</v>
      </c>
      <c r="AE196" s="826">
        <v>33300</v>
      </c>
      <c r="AF196" s="826">
        <v>44400</v>
      </c>
      <c r="AG196" s="826">
        <v>11100</v>
      </c>
      <c r="AH196" s="826">
        <v>22200</v>
      </c>
      <c r="AI196" s="826">
        <v>32500</v>
      </c>
      <c r="AJ196" s="826">
        <v>42400</v>
      </c>
      <c r="AK196" s="826">
        <v>9900</v>
      </c>
      <c r="AL196" s="826">
        <v>19800</v>
      </c>
      <c r="AM196" s="826">
        <v>29700</v>
      </c>
      <c r="AN196" s="826">
        <v>39600</v>
      </c>
      <c r="AO196" s="826">
        <v>9900</v>
      </c>
      <c r="AQ196" s="783">
        <f t="shared" si="108"/>
        <v>33300</v>
      </c>
      <c r="AR196" s="783">
        <f t="shared" si="109"/>
        <v>44400</v>
      </c>
      <c r="AS196" s="828">
        <f t="shared" si="110"/>
        <v>11100</v>
      </c>
      <c r="AT196" s="828">
        <f t="shared" si="111"/>
        <v>22200</v>
      </c>
      <c r="AU196" s="828">
        <f t="shared" si="112"/>
        <v>33300</v>
      </c>
      <c r="AV196" s="828">
        <f t="shared" si="113"/>
        <v>44400</v>
      </c>
      <c r="AW196" s="828">
        <f t="shared" si="100"/>
        <v>11100</v>
      </c>
      <c r="AX196" s="828">
        <f t="shared" si="101"/>
        <v>21400</v>
      </c>
      <c r="AY196" s="828">
        <f t="shared" si="102"/>
        <v>31300</v>
      </c>
      <c r="AZ196" s="828">
        <f t="shared" si="103"/>
        <v>41200</v>
      </c>
      <c r="BA196" s="828">
        <f t="shared" si="104"/>
        <v>9900</v>
      </c>
      <c r="BB196" s="828">
        <f t="shared" si="105"/>
        <v>19800</v>
      </c>
      <c r="BC196" s="828">
        <f t="shared" si="106"/>
        <v>29700</v>
      </c>
      <c r="BD196" s="828">
        <f t="shared" si="107"/>
        <v>39600</v>
      </c>
    </row>
    <row r="197" spans="2:56">
      <c r="B197">
        <v>460201</v>
      </c>
      <c r="C197" s="648" t="s">
        <v>246</v>
      </c>
      <c r="D197" s="778">
        <f t="shared" si="71"/>
        <v>100634.1</v>
      </c>
      <c r="E197" s="778"/>
      <c r="F197" s="778"/>
      <c r="G197" s="778">
        <f t="shared" si="93"/>
        <v>100634.1</v>
      </c>
      <c r="H197" s="764" t="s">
        <v>92</v>
      </c>
      <c r="I197" s="764" t="s">
        <v>204</v>
      </c>
      <c r="J197" s="764" t="s">
        <v>790</v>
      </c>
      <c r="K197" s="648" t="s">
        <v>92</v>
      </c>
      <c r="L197" t="s">
        <v>791</v>
      </c>
      <c r="M197" t="str">
        <f t="shared" si="68"/>
        <v>Other Expenses | Rent</v>
      </c>
      <c r="O197" s="773">
        <v>100686.16</v>
      </c>
      <c r="P197" s="773"/>
      <c r="Q197" s="773"/>
      <c r="R197" s="773">
        <v>100686.16</v>
      </c>
      <c r="S197" s="773"/>
      <c r="T197" s="773">
        <v>134113.16999999998</v>
      </c>
      <c r="U197" s="773"/>
      <c r="W197" s="773">
        <v>134113.16999999998</v>
      </c>
      <c r="Y197" s="826">
        <v>236314.47</v>
      </c>
      <c r="Z197" s="826">
        <v>472628.94</v>
      </c>
      <c r="AA197" s="826">
        <v>700542.48</v>
      </c>
      <c r="AB197" s="826">
        <v>743626.71</v>
      </c>
      <c r="AC197" s="826">
        <v>43084.23</v>
      </c>
      <c r="AD197" s="826">
        <v>81770.679999999993</v>
      </c>
      <c r="AE197" s="826">
        <v>117454.9</v>
      </c>
      <c r="AF197" s="826">
        <v>151352.31</v>
      </c>
      <c r="AG197" s="826">
        <v>25845.09</v>
      </c>
      <c r="AH197" s="826">
        <v>51124.03</v>
      </c>
      <c r="AI197" s="826">
        <v>76259.77</v>
      </c>
      <c r="AJ197" s="826">
        <v>101395.51</v>
      </c>
      <c r="AK197" s="826">
        <v>25135.74</v>
      </c>
      <c r="AL197" s="826">
        <v>50271.48</v>
      </c>
      <c r="AM197" s="826">
        <v>75407.22</v>
      </c>
      <c r="AN197" s="826">
        <v>100542.96</v>
      </c>
      <c r="AO197" s="826">
        <v>25226.880000000001</v>
      </c>
      <c r="AQ197" s="783">
        <f t="shared" si="108"/>
        <v>507312.24</v>
      </c>
      <c r="AR197" s="783">
        <f t="shared" si="109"/>
        <v>550396.47</v>
      </c>
      <c r="AS197" s="828">
        <f t="shared" si="110"/>
        <v>38686.44999999999</v>
      </c>
      <c r="AT197" s="828">
        <f t="shared" si="111"/>
        <v>74370.669999999984</v>
      </c>
      <c r="AU197" s="828">
        <f t="shared" si="112"/>
        <v>108268.07999999999</v>
      </c>
      <c r="AV197" s="828">
        <f t="shared" si="113"/>
        <v>134113.16999999998</v>
      </c>
      <c r="AW197" s="828">
        <f t="shared" si="100"/>
        <v>25278.94</v>
      </c>
      <c r="AX197" s="828">
        <f t="shared" si="101"/>
        <v>50414.680000000008</v>
      </c>
      <c r="AY197" s="828">
        <f t="shared" si="102"/>
        <v>75550.42</v>
      </c>
      <c r="AZ197" s="828">
        <f t="shared" si="103"/>
        <v>100686.16</v>
      </c>
      <c r="BA197" s="828">
        <f t="shared" si="104"/>
        <v>25135.74</v>
      </c>
      <c r="BB197" s="828">
        <f t="shared" si="105"/>
        <v>50271.479999999996</v>
      </c>
      <c r="BC197" s="828">
        <f t="shared" si="106"/>
        <v>75407.22</v>
      </c>
      <c r="BD197" s="828">
        <f t="shared" si="107"/>
        <v>100634.1</v>
      </c>
    </row>
    <row r="198" spans="2:56">
      <c r="B198">
        <v>460202</v>
      </c>
      <c r="C198" s="648" t="s">
        <v>211</v>
      </c>
      <c r="D198" s="778">
        <f t="shared" ref="D198:D250" si="114">BD198</f>
        <v>28217.399999999998</v>
      </c>
      <c r="E198" s="778"/>
      <c r="F198" s="778"/>
      <c r="G198" s="778">
        <f t="shared" si="93"/>
        <v>28217.399999999998</v>
      </c>
      <c r="H198" s="764" t="s">
        <v>92</v>
      </c>
      <c r="I198" s="764" t="s">
        <v>204</v>
      </c>
      <c r="J198" s="764" t="s">
        <v>792</v>
      </c>
      <c r="K198" s="648" t="s">
        <v>92</v>
      </c>
      <c r="L198" t="s">
        <v>791</v>
      </c>
      <c r="M198" t="str">
        <f t="shared" ref="M198:M249" si="115">I198&amp;" | "&amp;J198</f>
        <v>Other Expenses | Electricity</v>
      </c>
      <c r="O198" s="773">
        <v>22596.7</v>
      </c>
      <c r="P198" s="773"/>
      <c r="Q198" s="773"/>
      <c r="R198" s="773">
        <v>22596.7</v>
      </c>
      <c r="S198" s="773"/>
      <c r="T198" s="773">
        <v>24532.700000000004</v>
      </c>
      <c r="U198" s="773"/>
      <c r="W198" s="773">
        <v>24532.700000000004</v>
      </c>
      <c r="Y198" s="826">
        <v>9588.69</v>
      </c>
      <c r="Z198" s="826">
        <v>19927.46</v>
      </c>
      <c r="AA198" s="826">
        <v>29655.37</v>
      </c>
      <c r="AB198" s="826">
        <v>38874.82</v>
      </c>
      <c r="AC198" s="826">
        <v>9328.56</v>
      </c>
      <c r="AD198" s="826">
        <v>14465.76</v>
      </c>
      <c r="AE198" s="826">
        <v>21018.11</v>
      </c>
      <c r="AF198" s="826">
        <v>27856.18</v>
      </c>
      <c r="AG198" s="826">
        <v>6005.08</v>
      </c>
      <c r="AH198" s="826">
        <v>11233.45</v>
      </c>
      <c r="AI198" s="826">
        <v>18613.560000000001</v>
      </c>
      <c r="AJ198" s="826">
        <v>24508.47</v>
      </c>
      <c r="AK198" s="826">
        <v>4093.31</v>
      </c>
      <c r="AL198" s="826">
        <v>12460.46</v>
      </c>
      <c r="AM198" s="826">
        <v>18862.009999999998</v>
      </c>
      <c r="AN198" s="826">
        <v>25579.25</v>
      </c>
      <c r="AO198" s="826">
        <v>6731.46</v>
      </c>
      <c r="AQ198" s="783">
        <f t="shared" si="108"/>
        <v>29286.129999999997</v>
      </c>
      <c r="AR198" s="783">
        <f t="shared" si="109"/>
        <v>38614.689999999995</v>
      </c>
      <c r="AS198" s="828">
        <f t="shared" si="110"/>
        <v>5137.2000000000007</v>
      </c>
      <c r="AT198" s="828">
        <f t="shared" si="111"/>
        <v>11689.550000000001</v>
      </c>
      <c r="AU198" s="828">
        <f t="shared" si="112"/>
        <v>18527.620000000003</v>
      </c>
      <c r="AV198" s="828">
        <f t="shared" si="113"/>
        <v>24532.700000000004</v>
      </c>
      <c r="AW198" s="828">
        <f t="shared" si="100"/>
        <v>5228.3700000000008</v>
      </c>
      <c r="AX198" s="828">
        <f t="shared" si="101"/>
        <v>12608.480000000001</v>
      </c>
      <c r="AY198" s="828">
        <f t="shared" si="102"/>
        <v>18503.39</v>
      </c>
      <c r="AZ198" s="828">
        <f t="shared" si="103"/>
        <v>22596.7</v>
      </c>
      <c r="BA198" s="828">
        <f t="shared" si="104"/>
        <v>8367.15</v>
      </c>
      <c r="BB198" s="828">
        <f t="shared" si="105"/>
        <v>14768.699999999999</v>
      </c>
      <c r="BC198" s="828">
        <f t="shared" si="106"/>
        <v>21485.94</v>
      </c>
      <c r="BD198" s="828">
        <f t="shared" si="107"/>
        <v>28217.399999999998</v>
      </c>
    </row>
    <row r="199" spans="2:56">
      <c r="B199">
        <v>460301</v>
      </c>
      <c r="C199" s="648" t="s">
        <v>253</v>
      </c>
      <c r="D199" s="778">
        <f t="shared" si="114"/>
        <v>44502.929999999993</v>
      </c>
      <c r="E199" s="778"/>
      <c r="F199" s="778"/>
      <c r="G199" s="778">
        <f t="shared" si="93"/>
        <v>44502.929999999993</v>
      </c>
      <c r="H199" s="764" t="s">
        <v>92</v>
      </c>
      <c r="I199" s="764" t="s">
        <v>204</v>
      </c>
      <c r="J199" s="764" t="s">
        <v>793</v>
      </c>
      <c r="K199" s="648" t="s">
        <v>92</v>
      </c>
      <c r="L199" t="s">
        <v>794</v>
      </c>
      <c r="M199" t="str">
        <f t="shared" si="115"/>
        <v>Other Expenses | Repairs to others</v>
      </c>
      <c r="O199" s="773">
        <v>40588.729999999996</v>
      </c>
      <c r="P199" s="773"/>
      <c r="Q199" s="773"/>
      <c r="R199" s="773">
        <v>40588.729999999996</v>
      </c>
      <c r="S199" s="773"/>
      <c r="T199" s="773">
        <v>92939.6</v>
      </c>
      <c r="U199" s="773"/>
      <c r="W199" s="773">
        <v>92939.6</v>
      </c>
      <c r="Y199" s="826">
        <v>13284.55</v>
      </c>
      <c r="Z199" s="826">
        <v>22044.89</v>
      </c>
      <c r="AA199" s="826">
        <v>48393.57</v>
      </c>
      <c r="AB199" s="826">
        <v>62907.25</v>
      </c>
      <c r="AC199" s="826">
        <v>9537.0499999999993</v>
      </c>
      <c r="AD199" s="826">
        <v>19786</v>
      </c>
      <c r="AE199" s="826">
        <v>25154.23</v>
      </c>
      <c r="AF199" s="826">
        <v>80137.94</v>
      </c>
      <c r="AG199" s="826">
        <v>22338.71</v>
      </c>
      <c r="AH199" s="826">
        <v>38436.75</v>
      </c>
      <c r="AI199" s="826">
        <v>47140.46</v>
      </c>
      <c r="AJ199" s="826">
        <v>55794.17</v>
      </c>
      <c r="AK199" s="826">
        <v>7133.27</v>
      </c>
      <c r="AL199" s="826">
        <v>12933.27</v>
      </c>
      <c r="AM199" s="826">
        <v>21928.02</v>
      </c>
      <c r="AN199" s="826">
        <v>48836.2</v>
      </c>
      <c r="AO199" s="826">
        <v>2800</v>
      </c>
      <c r="AQ199" s="783">
        <f t="shared" si="108"/>
        <v>49622.7</v>
      </c>
      <c r="AR199" s="783">
        <f t="shared" si="109"/>
        <v>59159.75</v>
      </c>
      <c r="AS199" s="828">
        <f t="shared" si="110"/>
        <v>10248.950000000001</v>
      </c>
      <c r="AT199" s="828">
        <f t="shared" si="111"/>
        <v>15617.18</v>
      </c>
      <c r="AU199" s="828">
        <f t="shared" si="112"/>
        <v>70600.89</v>
      </c>
      <c r="AV199" s="828">
        <f t="shared" si="113"/>
        <v>92939.6</v>
      </c>
      <c r="AW199" s="828">
        <f t="shared" si="100"/>
        <v>16098.04</v>
      </c>
      <c r="AX199" s="828">
        <f t="shared" si="101"/>
        <v>24801.75</v>
      </c>
      <c r="AY199" s="828">
        <f t="shared" si="102"/>
        <v>33455.46</v>
      </c>
      <c r="AZ199" s="828">
        <f t="shared" si="103"/>
        <v>40588.729999999996</v>
      </c>
      <c r="BA199" s="828">
        <f t="shared" si="104"/>
        <v>5800</v>
      </c>
      <c r="BB199" s="828">
        <f t="shared" si="105"/>
        <v>14794.75</v>
      </c>
      <c r="BC199" s="828">
        <f t="shared" si="106"/>
        <v>41702.929999999993</v>
      </c>
      <c r="BD199" s="828">
        <f t="shared" si="107"/>
        <v>44502.929999999993</v>
      </c>
    </row>
    <row r="200" spans="2:56">
      <c r="B200">
        <v>460302</v>
      </c>
      <c r="C200" s="648" t="s">
        <v>274</v>
      </c>
      <c r="D200" s="778">
        <f t="shared" si="114"/>
        <v>56581.020000000004</v>
      </c>
      <c r="E200" s="778"/>
      <c r="F200" s="778"/>
      <c r="G200" s="778">
        <f t="shared" si="93"/>
        <v>56581.020000000004</v>
      </c>
      <c r="H200" s="764" t="s">
        <v>92</v>
      </c>
      <c r="I200" s="764" t="s">
        <v>204</v>
      </c>
      <c r="J200" s="764" t="s">
        <v>795</v>
      </c>
      <c r="K200" s="648" t="s">
        <v>92</v>
      </c>
      <c r="L200" t="s">
        <v>794</v>
      </c>
      <c r="M200" t="str">
        <f t="shared" si="115"/>
        <v>Other Expenses | Vehicle Running and Maintenance Expenses</v>
      </c>
      <c r="O200" s="773">
        <v>80446.98</v>
      </c>
      <c r="P200" s="773"/>
      <c r="Q200" s="773"/>
      <c r="R200" s="773">
        <v>80446.98</v>
      </c>
      <c r="S200" s="773"/>
      <c r="T200" s="773">
        <v>56212.159999999996</v>
      </c>
      <c r="U200" s="773"/>
      <c r="W200" s="773">
        <v>56212.159999999996</v>
      </c>
      <c r="Y200" s="826">
        <v>52589.39</v>
      </c>
      <c r="Z200" s="826">
        <v>93013.55</v>
      </c>
      <c r="AA200" s="826">
        <v>195053.65</v>
      </c>
      <c r="AB200" s="826">
        <v>293803.87</v>
      </c>
      <c r="AC200" s="826">
        <v>74369.56</v>
      </c>
      <c r="AD200" s="826">
        <v>91149.56</v>
      </c>
      <c r="AE200" s="826">
        <v>110441.29</v>
      </c>
      <c r="AF200" s="826">
        <v>118973.79</v>
      </c>
      <c r="AG200" s="826">
        <v>11607.93</v>
      </c>
      <c r="AH200" s="826">
        <v>45385.96</v>
      </c>
      <c r="AI200" s="826">
        <v>64375.839999999997</v>
      </c>
      <c r="AJ200" s="826">
        <v>74355.839999999997</v>
      </c>
      <c r="AK200" s="826">
        <v>17699.07</v>
      </c>
      <c r="AL200" s="826">
        <v>37898.19</v>
      </c>
      <c r="AM200" s="826">
        <v>46343.19</v>
      </c>
      <c r="AN200" s="826">
        <v>71523.19</v>
      </c>
      <c r="AO200" s="826">
        <v>2756.9</v>
      </c>
      <c r="AQ200" s="783">
        <f t="shared" si="108"/>
        <v>241214.47999999998</v>
      </c>
      <c r="AR200" s="783">
        <f t="shared" si="109"/>
        <v>315584.03999999998</v>
      </c>
      <c r="AS200" s="828">
        <f t="shared" si="110"/>
        <v>16780</v>
      </c>
      <c r="AT200" s="828">
        <f t="shared" si="111"/>
        <v>36071.729999999996</v>
      </c>
      <c r="AU200" s="828">
        <f t="shared" si="112"/>
        <v>44604.229999999996</v>
      </c>
      <c r="AV200" s="828">
        <f t="shared" si="113"/>
        <v>56212.159999999996</v>
      </c>
      <c r="AW200" s="828">
        <f t="shared" si="100"/>
        <v>33778.03</v>
      </c>
      <c r="AX200" s="828">
        <f t="shared" si="101"/>
        <v>52767.909999999996</v>
      </c>
      <c r="AY200" s="828">
        <f t="shared" si="102"/>
        <v>62747.909999999996</v>
      </c>
      <c r="AZ200" s="828">
        <f t="shared" si="103"/>
        <v>80446.98</v>
      </c>
      <c r="BA200" s="828">
        <f t="shared" si="104"/>
        <v>20199.120000000003</v>
      </c>
      <c r="BB200" s="828">
        <f t="shared" si="105"/>
        <v>28644.120000000003</v>
      </c>
      <c r="BC200" s="828">
        <f t="shared" si="106"/>
        <v>53824.12</v>
      </c>
      <c r="BD200" s="828">
        <f t="shared" si="107"/>
        <v>56581.020000000004</v>
      </c>
    </row>
    <row r="201" spans="2:56">
      <c r="B201">
        <v>460401</v>
      </c>
      <c r="C201" s="648" t="s">
        <v>251</v>
      </c>
      <c r="D201" s="778">
        <f t="shared" si="114"/>
        <v>405665.93</v>
      </c>
      <c r="E201" s="778"/>
      <c r="F201" s="778"/>
      <c r="G201" s="778">
        <f t="shared" si="93"/>
        <v>405665.93</v>
      </c>
      <c r="H201" s="764" t="s">
        <v>92</v>
      </c>
      <c r="I201" s="764" t="s">
        <v>204</v>
      </c>
      <c r="J201" s="764" t="s">
        <v>793</v>
      </c>
      <c r="K201" s="648" t="s">
        <v>92</v>
      </c>
      <c r="L201" t="s">
        <v>796</v>
      </c>
      <c r="M201" t="str">
        <f t="shared" si="115"/>
        <v>Other Expenses | Repairs to others</v>
      </c>
      <c r="O201" s="773">
        <v>265960.90000000002</v>
      </c>
      <c r="P201" s="773"/>
      <c r="Q201" s="773"/>
      <c r="R201" s="773">
        <v>265960.90000000002</v>
      </c>
      <c r="S201" s="773"/>
      <c r="T201" s="773">
        <v>242413.63999999998</v>
      </c>
      <c r="U201" s="773"/>
      <c r="W201" s="773">
        <v>242413.63999999998</v>
      </c>
      <c r="Y201" s="826">
        <v>51201.27</v>
      </c>
      <c r="Z201" s="826">
        <v>97482.53</v>
      </c>
      <c r="AA201" s="826">
        <v>153180.5</v>
      </c>
      <c r="AB201" s="826">
        <v>236467.02</v>
      </c>
      <c r="AC201" s="826">
        <v>66797.009999999995</v>
      </c>
      <c r="AD201" s="826">
        <v>126474.24000000001</v>
      </c>
      <c r="AE201" s="826">
        <v>186388.35</v>
      </c>
      <c r="AF201" s="826">
        <v>264511.87</v>
      </c>
      <c r="AG201" s="826">
        <v>44698.78</v>
      </c>
      <c r="AH201" s="826">
        <v>108464.98</v>
      </c>
      <c r="AI201" s="826">
        <v>146787.98000000001</v>
      </c>
      <c r="AJ201" s="826">
        <v>240991.7</v>
      </c>
      <c r="AK201" s="826">
        <v>69667.98</v>
      </c>
      <c r="AL201" s="826">
        <v>216424.97</v>
      </c>
      <c r="AM201" s="826">
        <v>318181.67</v>
      </c>
      <c r="AN201" s="826">
        <v>453391.05</v>
      </c>
      <c r="AO201" s="826">
        <v>21942.86</v>
      </c>
      <c r="AQ201" s="783">
        <f t="shared" si="108"/>
        <v>185265.75</v>
      </c>
      <c r="AR201" s="783">
        <f t="shared" si="109"/>
        <v>252062.76</v>
      </c>
      <c r="AS201" s="828">
        <f t="shared" si="110"/>
        <v>59677.23000000001</v>
      </c>
      <c r="AT201" s="828">
        <f t="shared" si="111"/>
        <v>119591.34000000001</v>
      </c>
      <c r="AU201" s="828">
        <f t="shared" si="112"/>
        <v>197714.86</v>
      </c>
      <c r="AV201" s="828">
        <f t="shared" si="113"/>
        <v>242413.63999999998</v>
      </c>
      <c r="AW201" s="828">
        <f t="shared" si="100"/>
        <v>63766.2</v>
      </c>
      <c r="AX201" s="828">
        <f t="shared" si="101"/>
        <v>102089.20000000001</v>
      </c>
      <c r="AY201" s="828">
        <f t="shared" si="102"/>
        <v>196292.92</v>
      </c>
      <c r="AZ201" s="828">
        <f t="shared" si="103"/>
        <v>265960.90000000002</v>
      </c>
      <c r="BA201" s="828">
        <f t="shared" si="104"/>
        <v>146756.99</v>
      </c>
      <c r="BB201" s="828">
        <f t="shared" si="105"/>
        <v>248513.69</v>
      </c>
      <c r="BC201" s="828">
        <f t="shared" si="106"/>
        <v>383723.07</v>
      </c>
      <c r="BD201" s="828">
        <f t="shared" si="107"/>
        <v>405665.93</v>
      </c>
    </row>
    <row r="202" spans="2:56">
      <c r="B202">
        <v>460402</v>
      </c>
      <c r="C202" s="648" t="s">
        <v>249</v>
      </c>
      <c r="D202" s="778">
        <f t="shared" si="114"/>
        <v>33600</v>
      </c>
      <c r="E202" s="778"/>
      <c r="F202" s="778"/>
      <c r="G202" s="778">
        <f t="shared" si="93"/>
        <v>33600</v>
      </c>
      <c r="H202" s="764" t="s">
        <v>92</v>
      </c>
      <c r="I202" s="764" t="s">
        <v>204</v>
      </c>
      <c r="J202" s="764" t="s">
        <v>793</v>
      </c>
      <c r="K202" s="648" t="s">
        <v>92</v>
      </c>
      <c r="L202" t="s">
        <v>796</v>
      </c>
      <c r="M202" t="str">
        <f t="shared" si="115"/>
        <v>Other Expenses | Repairs to others</v>
      </c>
      <c r="O202" s="773">
        <v>33600</v>
      </c>
      <c r="P202" s="773"/>
      <c r="Q202" s="773"/>
      <c r="R202" s="773">
        <v>33600</v>
      </c>
      <c r="S202" s="773"/>
      <c r="T202" s="773">
        <v>33600</v>
      </c>
      <c r="U202" s="773"/>
      <c r="W202" s="773">
        <v>33600</v>
      </c>
      <c r="Y202" s="826">
        <v>8400</v>
      </c>
      <c r="Z202" s="826">
        <v>16800</v>
      </c>
      <c r="AA202" s="826">
        <v>25200</v>
      </c>
      <c r="AB202" s="826">
        <v>33600</v>
      </c>
      <c r="AC202" s="826">
        <v>8400</v>
      </c>
      <c r="AD202" s="826">
        <v>16800</v>
      </c>
      <c r="AE202" s="826">
        <v>25200</v>
      </c>
      <c r="AF202" s="826">
        <v>33600</v>
      </c>
      <c r="AG202" s="826">
        <v>8400</v>
      </c>
      <c r="AH202" s="826">
        <v>16800</v>
      </c>
      <c r="AI202" s="826">
        <v>25200</v>
      </c>
      <c r="AJ202" s="826">
        <v>33600</v>
      </c>
      <c r="AK202" s="826">
        <v>8400</v>
      </c>
      <c r="AL202" s="826">
        <v>16800</v>
      </c>
      <c r="AM202" s="826">
        <v>25200</v>
      </c>
      <c r="AN202" s="826">
        <v>33600</v>
      </c>
      <c r="AO202" s="826">
        <v>8400</v>
      </c>
      <c r="AQ202" s="783">
        <f t="shared" si="108"/>
        <v>25200</v>
      </c>
      <c r="AR202" s="783">
        <f t="shared" si="109"/>
        <v>33600</v>
      </c>
      <c r="AS202" s="828">
        <f t="shared" si="110"/>
        <v>8400</v>
      </c>
      <c r="AT202" s="828">
        <f t="shared" si="111"/>
        <v>16800</v>
      </c>
      <c r="AU202" s="828">
        <f t="shared" si="112"/>
        <v>25200</v>
      </c>
      <c r="AV202" s="828">
        <f t="shared" si="113"/>
        <v>33600</v>
      </c>
      <c r="AW202" s="828">
        <f t="shared" si="100"/>
        <v>8400</v>
      </c>
      <c r="AX202" s="828">
        <f t="shared" si="101"/>
        <v>16800</v>
      </c>
      <c r="AY202" s="828">
        <f t="shared" si="102"/>
        <v>25200</v>
      </c>
      <c r="AZ202" s="828">
        <f t="shared" si="103"/>
        <v>33600</v>
      </c>
      <c r="BA202" s="828">
        <f t="shared" si="104"/>
        <v>8400</v>
      </c>
      <c r="BB202" s="828">
        <f t="shared" si="105"/>
        <v>16800</v>
      </c>
      <c r="BC202" s="828">
        <f t="shared" si="106"/>
        <v>25200</v>
      </c>
      <c r="BD202" s="828">
        <f t="shared" si="107"/>
        <v>33600</v>
      </c>
    </row>
    <row r="203" spans="2:56">
      <c r="B203">
        <v>460403</v>
      </c>
      <c r="C203" s="648" t="s">
        <v>234</v>
      </c>
      <c r="D203" s="778">
        <f t="shared" si="114"/>
        <v>0</v>
      </c>
      <c r="E203" s="778"/>
      <c r="F203" s="778"/>
      <c r="G203" s="778">
        <f t="shared" si="93"/>
        <v>0</v>
      </c>
      <c r="H203" s="764" t="s">
        <v>92</v>
      </c>
      <c r="I203" s="764" t="s">
        <v>204</v>
      </c>
      <c r="J203" s="764" t="s">
        <v>783</v>
      </c>
      <c r="K203" s="648" t="s">
        <v>92</v>
      </c>
      <c r="L203" t="s">
        <v>797</v>
      </c>
      <c r="M203" t="str">
        <f t="shared" si="115"/>
        <v>Other Expenses | Miscellaneous Expenses</v>
      </c>
      <c r="O203" s="773">
        <v>0</v>
      </c>
      <c r="P203" s="773"/>
      <c r="Q203" s="773"/>
      <c r="R203" s="773">
        <v>0</v>
      </c>
      <c r="S203" s="773"/>
      <c r="T203" s="773">
        <v>537.5</v>
      </c>
      <c r="U203" s="773"/>
      <c r="W203" s="773">
        <v>537.5</v>
      </c>
      <c r="Y203" s="826">
        <v>0</v>
      </c>
      <c r="Z203" s="826">
        <v>0</v>
      </c>
      <c r="AA203" s="826">
        <v>0</v>
      </c>
      <c r="AB203" s="826">
        <v>0</v>
      </c>
      <c r="AC203" s="826">
        <v>0</v>
      </c>
      <c r="AD203" s="826">
        <v>0</v>
      </c>
      <c r="AE203" s="826">
        <v>109.5</v>
      </c>
      <c r="AF203" s="826">
        <v>537.5</v>
      </c>
      <c r="AG203" s="826">
        <v>0</v>
      </c>
      <c r="AH203" s="826">
        <v>0</v>
      </c>
      <c r="AI203" s="826">
        <v>0</v>
      </c>
      <c r="AJ203" s="826">
        <v>0</v>
      </c>
      <c r="AK203" s="826">
        <v>0</v>
      </c>
      <c r="AL203" s="826">
        <v>0</v>
      </c>
      <c r="AM203" s="826">
        <v>0</v>
      </c>
      <c r="AN203" s="826">
        <v>0</v>
      </c>
      <c r="AO203" s="826">
        <v>0</v>
      </c>
      <c r="AQ203" s="783">
        <f t="shared" si="108"/>
        <v>0</v>
      </c>
      <c r="AR203" s="783">
        <f t="shared" si="109"/>
        <v>0</v>
      </c>
      <c r="AS203" s="828">
        <f t="shared" si="110"/>
        <v>0</v>
      </c>
      <c r="AT203" s="828">
        <f t="shared" si="111"/>
        <v>109.5</v>
      </c>
      <c r="AU203" s="828">
        <f t="shared" si="112"/>
        <v>537.5</v>
      </c>
      <c r="AV203" s="828">
        <f t="shared" si="113"/>
        <v>537.5</v>
      </c>
      <c r="AW203" s="828">
        <f t="shared" si="100"/>
        <v>0</v>
      </c>
      <c r="AX203" s="828">
        <f t="shared" si="101"/>
        <v>0</v>
      </c>
      <c r="AY203" s="828">
        <f t="shared" si="102"/>
        <v>0</v>
      </c>
      <c r="AZ203" s="828">
        <f t="shared" si="103"/>
        <v>0</v>
      </c>
      <c r="BA203" s="828">
        <f t="shared" si="104"/>
        <v>0</v>
      </c>
      <c r="BB203" s="828">
        <f t="shared" si="105"/>
        <v>0</v>
      </c>
      <c r="BC203" s="828">
        <f t="shared" si="106"/>
        <v>0</v>
      </c>
      <c r="BD203" s="828">
        <f t="shared" si="107"/>
        <v>0</v>
      </c>
    </row>
    <row r="204" spans="2:56">
      <c r="B204">
        <v>460405</v>
      </c>
      <c r="C204" s="648" t="s">
        <v>218</v>
      </c>
      <c r="D204" s="778">
        <f t="shared" si="114"/>
        <v>0</v>
      </c>
      <c r="E204" s="778"/>
      <c r="F204" s="778"/>
      <c r="G204" s="778">
        <f t="shared" si="93"/>
        <v>0</v>
      </c>
      <c r="H204" s="764" t="s">
        <v>92</v>
      </c>
      <c r="I204" s="764" t="s">
        <v>204</v>
      </c>
      <c r="J204" s="764" t="s">
        <v>798</v>
      </c>
      <c r="K204" s="648" t="s">
        <v>92</v>
      </c>
      <c r="L204" t="s">
        <v>799</v>
      </c>
      <c r="M204" t="str">
        <f t="shared" si="115"/>
        <v>Other Expenses | Inter Compnay Other Expenses</v>
      </c>
      <c r="O204" s="773">
        <v>0</v>
      </c>
      <c r="P204" s="773"/>
      <c r="Q204" s="773"/>
      <c r="R204" s="773">
        <v>0</v>
      </c>
      <c r="S204" s="773"/>
      <c r="T204" s="773">
        <v>66180.790000000008</v>
      </c>
      <c r="U204" s="773"/>
      <c r="W204" s="773">
        <v>66180.790000000008</v>
      </c>
      <c r="Y204" s="826">
        <v>375887</v>
      </c>
      <c r="Z204" s="826">
        <v>642867.66</v>
      </c>
      <c r="AA204" s="826">
        <v>876427.69</v>
      </c>
      <c r="AB204" s="826">
        <v>1028961.69</v>
      </c>
      <c r="AC204" s="826">
        <v>178693.27</v>
      </c>
      <c r="AD204" s="826">
        <v>269649.64</v>
      </c>
      <c r="AE204" s="826">
        <v>229353.07</v>
      </c>
      <c r="AF204" s="826">
        <v>244874.06</v>
      </c>
      <c r="AG204" s="826">
        <v>0</v>
      </c>
      <c r="AH204" s="826">
        <v>0</v>
      </c>
      <c r="AI204" s="826">
        <v>0</v>
      </c>
      <c r="AJ204" s="826">
        <v>0</v>
      </c>
      <c r="AK204" s="826">
        <v>0</v>
      </c>
      <c r="AL204" s="826">
        <v>0</v>
      </c>
      <c r="AM204" s="826">
        <v>0</v>
      </c>
      <c r="AN204" s="826">
        <v>0</v>
      </c>
      <c r="AO204" s="826">
        <v>0</v>
      </c>
      <c r="AQ204" s="783">
        <f t="shared" si="108"/>
        <v>653074.68999999994</v>
      </c>
      <c r="AR204" s="783">
        <f t="shared" si="109"/>
        <v>831767.96</v>
      </c>
      <c r="AS204" s="828">
        <f t="shared" si="110"/>
        <v>90956.370000000024</v>
      </c>
      <c r="AT204" s="828">
        <f t="shared" si="111"/>
        <v>50659.800000000017</v>
      </c>
      <c r="AU204" s="828">
        <f t="shared" si="112"/>
        <v>66180.790000000008</v>
      </c>
      <c r="AV204" s="828">
        <f t="shared" si="113"/>
        <v>66180.790000000008</v>
      </c>
      <c r="AW204" s="828">
        <f t="shared" si="100"/>
        <v>0</v>
      </c>
      <c r="AX204" s="828">
        <f t="shared" si="101"/>
        <v>0</v>
      </c>
      <c r="AY204" s="828">
        <f t="shared" si="102"/>
        <v>0</v>
      </c>
      <c r="AZ204" s="828">
        <f t="shared" si="103"/>
        <v>0</v>
      </c>
      <c r="BA204" s="828">
        <f t="shared" si="104"/>
        <v>0</v>
      </c>
      <c r="BB204" s="828">
        <f t="shared" si="105"/>
        <v>0</v>
      </c>
      <c r="BC204" s="828">
        <f t="shared" si="106"/>
        <v>0</v>
      </c>
      <c r="BD204" s="828">
        <f t="shared" si="107"/>
        <v>0</v>
      </c>
    </row>
    <row r="205" spans="2:56">
      <c r="B205">
        <v>460406</v>
      </c>
      <c r="C205" t="s">
        <v>232</v>
      </c>
      <c r="D205" s="778">
        <f t="shared" si="114"/>
        <v>0</v>
      </c>
      <c r="E205" s="778"/>
      <c r="F205" s="778"/>
      <c r="G205" s="778">
        <f t="shared" si="93"/>
        <v>0</v>
      </c>
      <c r="H205" s="764" t="s">
        <v>92</v>
      </c>
      <c r="I205" t="s">
        <v>204</v>
      </c>
      <c r="J205" t="s">
        <v>783</v>
      </c>
      <c r="K205" s="648" t="s">
        <v>92</v>
      </c>
      <c r="M205" t="str">
        <f t="shared" si="115"/>
        <v>Other Expenses | Miscellaneous Expenses</v>
      </c>
      <c r="O205" s="773">
        <v>0</v>
      </c>
      <c r="P205" s="773"/>
      <c r="Q205" s="773"/>
      <c r="R205" s="773">
        <v>0</v>
      </c>
      <c r="S205" s="773"/>
      <c r="T205" s="773">
        <v>0</v>
      </c>
      <c r="U205" s="773"/>
      <c r="W205" s="773">
        <v>0</v>
      </c>
      <c r="Y205" s="826">
        <v>0</v>
      </c>
      <c r="Z205" s="826">
        <v>0</v>
      </c>
      <c r="AA205" s="826">
        <v>0</v>
      </c>
      <c r="AB205" s="826">
        <v>0</v>
      </c>
      <c r="AC205" s="826">
        <v>0</v>
      </c>
      <c r="AD205" s="826">
        <v>0</v>
      </c>
      <c r="AE205" s="826">
        <v>0</v>
      </c>
      <c r="AF205" s="826">
        <v>0</v>
      </c>
      <c r="AG205" s="826">
        <v>0</v>
      </c>
      <c r="AH205" s="826">
        <v>0</v>
      </c>
      <c r="AI205" s="826">
        <v>0</v>
      </c>
      <c r="AJ205" s="826">
        <v>0</v>
      </c>
      <c r="AK205" s="826">
        <v>0</v>
      </c>
      <c r="AL205" s="826">
        <v>0</v>
      </c>
      <c r="AM205" s="826">
        <v>0</v>
      </c>
      <c r="AN205" s="826">
        <v>0</v>
      </c>
      <c r="AO205" s="826">
        <v>0</v>
      </c>
      <c r="AQ205" s="783">
        <f t="shared" si="108"/>
        <v>0</v>
      </c>
      <c r="AR205" s="783">
        <f t="shared" si="109"/>
        <v>0</v>
      </c>
      <c r="AS205" s="828">
        <f t="shared" si="110"/>
        <v>0</v>
      </c>
      <c r="AT205" s="828">
        <f t="shared" si="111"/>
        <v>0</v>
      </c>
      <c r="AU205" s="828">
        <f t="shared" si="112"/>
        <v>0</v>
      </c>
      <c r="AV205" s="828">
        <f t="shared" si="113"/>
        <v>0</v>
      </c>
      <c r="AW205" s="828">
        <f t="shared" si="100"/>
        <v>0</v>
      </c>
      <c r="AX205" s="828">
        <f t="shared" si="101"/>
        <v>0</v>
      </c>
      <c r="AY205" s="828">
        <f t="shared" si="102"/>
        <v>0</v>
      </c>
      <c r="AZ205" s="828">
        <f t="shared" si="103"/>
        <v>0</v>
      </c>
      <c r="BA205" s="828">
        <f t="shared" si="104"/>
        <v>0</v>
      </c>
      <c r="BB205" s="828">
        <f t="shared" si="105"/>
        <v>0</v>
      </c>
      <c r="BC205" s="828">
        <f t="shared" si="106"/>
        <v>0</v>
      </c>
      <c r="BD205" s="828">
        <f t="shared" si="107"/>
        <v>0</v>
      </c>
    </row>
    <row r="206" spans="2:56">
      <c r="B206">
        <v>460407</v>
      </c>
      <c r="C206" s="648" t="s">
        <v>233</v>
      </c>
      <c r="D206" s="778">
        <f t="shared" si="114"/>
        <v>972306.30999999994</v>
      </c>
      <c r="E206" s="778"/>
      <c r="F206" s="778"/>
      <c r="G206" s="778">
        <f t="shared" si="93"/>
        <v>972306.30999999994</v>
      </c>
      <c r="H206" s="764" t="s">
        <v>92</v>
      </c>
      <c r="I206" s="764" t="s">
        <v>204</v>
      </c>
      <c r="J206" s="764" t="s">
        <v>783</v>
      </c>
      <c r="K206" s="648" t="s">
        <v>92</v>
      </c>
      <c r="L206" t="s">
        <v>796</v>
      </c>
      <c r="M206" t="str">
        <f t="shared" si="115"/>
        <v>Other Expenses | Miscellaneous Expenses</v>
      </c>
      <c r="O206" s="773">
        <v>774886.1</v>
      </c>
      <c r="P206" s="773"/>
      <c r="Q206" s="773"/>
      <c r="R206" s="773">
        <v>774886.1</v>
      </c>
      <c r="S206" s="773"/>
      <c r="T206" s="773">
        <v>888947.69</v>
      </c>
      <c r="U206" s="773"/>
      <c r="W206" s="773">
        <v>888947.69</v>
      </c>
      <c r="Y206" s="826">
        <v>170548.4</v>
      </c>
      <c r="Z206" s="826">
        <v>439650.03</v>
      </c>
      <c r="AA206" s="826">
        <v>657040</v>
      </c>
      <c r="AB206" s="826">
        <v>781959.04</v>
      </c>
      <c r="AC206" s="826">
        <v>199037.45</v>
      </c>
      <c r="AD206" s="826">
        <v>344445.88</v>
      </c>
      <c r="AE206" s="826">
        <v>485219.35</v>
      </c>
      <c r="AF206" s="826">
        <v>899632.17</v>
      </c>
      <c r="AG206" s="826">
        <v>188352.97</v>
      </c>
      <c r="AH206" s="826">
        <v>379831</v>
      </c>
      <c r="AI206" s="826">
        <v>563885.80000000005</v>
      </c>
      <c r="AJ206" s="826">
        <v>747836.36</v>
      </c>
      <c r="AK206" s="826">
        <v>215402.71</v>
      </c>
      <c r="AL206" s="826">
        <v>396114.42</v>
      </c>
      <c r="AM206" s="826">
        <v>600940.57999999996</v>
      </c>
      <c r="AN206" s="826">
        <v>929920.44</v>
      </c>
      <c r="AO206" s="826">
        <v>257788.58</v>
      </c>
      <c r="AQ206" s="783">
        <f t="shared" si="108"/>
        <v>611410.64</v>
      </c>
      <c r="AR206" s="783">
        <f t="shared" si="109"/>
        <v>810448.09000000008</v>
      </c>
      <c r="AS206" s="828">
        <f t="shared" si="110"/>
        <v>145408.43</v>
      </c>
      <c r="AT206" s="828">
        <f t="shared" si="111"/>
        <v>286181.89999999997</v>
      </c>
      <c r="AU206" s="828">
        <f t="shared" si="112"/>
        <v>700594.72</v>
      </c>
      <c r="AV206" s="828">
        <f t="shared" si="113"/>
        <v>888947.69</v>
      </c>
      <c r="AW206" s="828">
        <f t="shared" si="100"/>
        <v>191478.03</v>
      </c>
      <c r="AX206" s="828">
        <f t="shared" si="101"/>
        <v>375532.83000000007</v>
      </c>
      <c r="AY206" s="828">
        <f t="shared" si="102"/>
        <v>559483.39</v>
      </c>
      <c r="AZ206" s="828">
        <f t="shared" si="103"/>
        <v>774886.1</v>
      </c>
      <c r="BA206" s="828">
        <f t="shared" si="104"/>
        <v>180711.71</v>
      </c>
      <c r="BB206" s="828">
        <f t="shared" si="105"/>
        <v>385537.87</v>
      </c>
      <c r="BC206" s="828">
        <f t="shared" si="106"/>
        <v>714517.73</v>
      </c>
      <c r="BD206" s="828">
        <f t="shared" si="107"/>
        <v>972306.30999999994</v>
      </c>
    </row>
    <row r="207" spans="2:56">
      <c r="B207">
        <v>460408</v>
      </c>
      <c r="C207" s="648" t="s">
        <v>255</v>
      </c>
      <c r="D207" s="778">
        <f t="shared" si="114"/>
        <v>0</v>
      </c>
      <c r="E207" s="778"/>
      <c r="F207" s="778"/>
      <c r="G207" s="778">
        <f t="shared" si="93"/>
        <v>0</v>
      </c>
      <c r="H207" s="764" t="s">
        <v>92</v>
      </c>
      <c r="I207" s="765" t="s">
        <v>204</v>
      </c>
      <c r="J207" s="765" t="s">
        <v>793</v>
      </c>
      <c r="K207" s="648" t="s">
        <v>92</v>
      </c>
      <c r="L207" t="s">
        <v>796</v>
      </c>
      <c r="M207" t="str">
        <f t="shared" si="115"/>
        <v>Other Expenses | Repairs to others</v>
      </c>
      <c r="O207" s="773">
        <v>-15000</v>
      </c>
      <c r="P207" s="773"/>
      <c r="Q207" s="773"/>
      <c r="R207" s="773">
        <v>-15000</v>
      </c>
      <c r="S207" s="773"/>
      <c r="T207" s="773">
        <v>17.860000000000127</v>
      </c>
      <c r="U207" s="773"/>
      <c r="W207" s="773">
        <v>17.860000000000127</v>
      </c>
      <c r="Y207" s="826">
        <v>15000</v>
      </c>
      <c r="Z207" s="826">
        <v>30000</v>
      </c>
      <c r="AA207" s="826">
        <v>45000</v>
      </c>
      <c r="AB207" s="826">
        <v>22444.49</v>
      </c>
      <c r="AC207" s="826">
        <v>3000</v>
      </c>
      <c r="AD207" s="826">
        <v>6000</v>
      </c>
      <c r="AE207" s="826">
        <v>9000</v>
      </c>
      <c r="AF207" s="826">
        <v>17.86</v>
      </c>
      <c r="AG207" s="826">
        <v>3000</v>
      </c>
      <c r="AH207" s="826">
        <v>6000</v>
      </c>
      <c r="AI207" s="826">
        <v>9000</v>
      </c>
      <c r="AJ207" s="826">
        <v>0</v>
      </c>
      <c r="AK207" s="826">
        <v>-12000</v>
      </c>
      <c r="AL207" s="826">
        <v>-12000</v>
      </c>
      <c r="AM207" s="826">
        <v>-12000</v>
      </c>
      <c r="AN207" s="826">
        <v>-12000</v>
      </c>
      <c r="AO207" s="826">
        <v>0</v>
      </c>
      <c r="AQ207" s="783">
        <f t="shared" si="108"/>
        <v>7444.4900000000016</v>
      </c>
      <c r="AR207" s="783">
        <f t="shared" si="109"/>
        <v>10444.490000000002</v>
      </c>
      <c r="AS207" s="828">
        <f t="shared" si="110"/>
        <v>3000</v>
      </c>
      <c r="AT207" s="828">
        <f t="shared" si="111"/>
        <v>6000</v>
      </c>
      <c r="AU207" s="828">
        <f t="shared" si="112"/>
        <v>-2982.14</v>
      </c>
      <c r="AV207" s="828">
        <f t="shared" si="113"/>
        <v>17.860000000000127</v>
      </c>
      <c r="AW207" s="828">
        <f t="shared" si="100"/>
        <v>3000</v>
      </c>
      <c r="AX207" s="828">
        <f t="shared" si="101"/>
        <v>6000</v>
      </c>
      <c r="AY207" s="828">
        <f t="shared" si="102"/>
        <v>-3000</v>
      </c>
      <c r="AZ207" s="828">
        <f t="shared" si="103"/>
        <v>-15000</v>
      </c>
      <c r="BA207" s="828">
        <f t="shared" si="104"/>
        <v>0</v>
      </c>
      <c r="BB207" s="828">
        <f t="shared" si="105"/>
        <v>0</v>
      </c>
      <c r="BC207" s="828">
        <f t="shared" si="106"/>
        <v>0</v>
      </c>
      <c r="BD207" s="828">
        <f t="shared" si="107"/>
        <v>0</v>
      </c>
    </row>
    <row r="208" spans="2:56">
      <c r="B208">
        <v>460501</v>
      </c>
      <c r="C208" s="648" t="s">
        <v>272</v>
      </c>
      <c r="D208" s="778">
        <f t="shared" si="114"/>
        <v>66892.350000000006</v>
      </c>
      <c r="E208" s="778"/>
      <c r="F208" s="778"/>
      <c r="G208" s="778">
        <f t="shared" si="93"/>
        <v>66892.350000000006</v>
      </c>
      <c r="H208" s="764" t="s">
        <v>92</v>
      </c>
      <c r="I208" s="764" t="s">
        <v>204</v>
      </c>
      <c r="J208" s="764" t="s">
        <v>800</v>
      </c>
      <c r="K208" s="648" t="s">
        <v>92</v>
      </c>
      <c r="L208" t="s">
        <v>801</v>
      </c>
      <c r="M208" t="str">
        <f t="shared" si="115"/>
        <v>Other Expenses | Travelling Expenses</v>
      </c>
      <c r="O208" s="773">
        <v>24792.03</v>
      </c>
      <c r="P208" s="773"/>
      <c r="Q208" s="773"/>
      <c r="R208" s="773">
        <v>24792.03</v>
      </c>
      <c r="S208" s="773"/>
      <c r="T208" s="773">
        <v>12164.37</v>
      </c>
      <c r="U208" s="773"/>
      <c r="W208" s="773">
        <v>12164.37</v>
      </c>
      <c r="Y208" s="826">
        <v>19929.099999999999</v>
      </c>
      <c r="Z208" s="826">
        <v>41529.85</v>
      </c>
      <c r="AA208" s="826">
        <v>72172.37</v>
      </c>
      <c r="AB208" s="826">
        <v>100957.34</v>
      </c>
      <c r="AC208" s="826">
        <v>16336.22</v>
      </c>
      <c r="AD208" s="826">
        <v>22205.59</v>
      </c>
      <c r="AE208" s="826">
        <v>22205.59</v>
      </c>
      <c r="AF208" s="826">
        <v>26894.59</v>
      </c>
      <c r="AG208" s="826">
        <v>1606</v>
      </c>
      <c r="AH208" s="826">
        <v>3913</v>
      </c>
      <c r="AI208" s="826">
        <v>5871</v>
      </c>
      <c r="AJ208" s="826">
        <v>16734.05</v>
      </c>
      <c r="AK208" s="826">
        <v>9663.98</v>
      </c>
      <c r="AL208" s="826">
        <v>37814.97</v>
      </c>
      <c r="AM208" s="826">
        <v>40376.400000000001</v>
      </c>
      <c r="AN208" s="826">
        <v>56426.720000000001</v>
      </c>
      <c r="AO208" s="826">
        <v>20129.61</v>
      </c>
      <c r="AQ208" s="783">
        <f t="shared" si="108"/>
        <v>81028.239999999991</v>
      </c>
      <c r="AR208" s="783">
        <f t="shared" si="109"/>
        <v>97364.459999999992</v>
      </c>
      <c r="AS208" s="828">
        <f t="shared" si="110"/>
        <v>5869.3700000000008</v>
      </c>
      <c r="AT208" s="828">
        <f t="shared" si="111"/>
        <v>5869.3700000000008</v>
      </c>
      <c r="AU208" s="828">
        <f t="shared" si="112"/>
        <v>10558.37</v>
      </c>
      <c r="AV208" s="828">
        <f t="shared" si="113"/>
        <v>12164.37</v>
      </c>
      <c r="AW208" s="828">
        <f t="shared" si="100"/>
        <v>2307</v>
      </c>
      <c r="AX208" s="828">
        <f t="shared" si="101"/>
        <v>4265</v>
      </c>
      <c r="AY208" s="828">
        <f t="shared" si="102"/>
        <v>15128.05</v>
      </c>
      <c r="AZ208" s="828">
        <f t="shared" si="103"/>
        <v>24792.03</v>
      </c>
      <c r="BA208" s="828">
        <f t="shared" si="104"/>
        <v>28150.99</v>
      </c>
      <c r="BB208" s="828">
        <f t="shared" si="105"/>
        <v>30712.420000000002</v>
      </c>
      <c r="BC208" s="828">
        <f t="shared" si="106"/>
        <v>46762.740000000005</v>
      </c>
      <c r="BD208" s="828">
        <f t="shared" si="107"/>
        <v>66892.350000000006</v>
      </c>
    </row>
    <row r="209" spans="2:56">
      <c r="B209">
        <v>460502</v>
      </c>
      <c r="C209" s="648" t="s">
        <v>264</v>
      </c>
      <c r="D209" s="778">
        <f t="shared" si="114"/>
        <v>273912.21999999997</v>
      </c>
      <c r="E209" s="778"/>
      <c r="F209" s="778"/>
      <c r="G209" s="778">
        <f t="shared" si="93"/>
        <v>273912.21999999997</v>
      </c>
      <c r="H209" s="764" t="s">
        <v>92</v>
      </c>
      <c r="I209" s="764" t="s">
        <v>204</v>
      </c>
      <c r="J209" s="764" t="s">
        <v>800</v>
      </c>
      <c r="K209" s="648" t="s">
        <v>92</v>
      </c>
      <c r="L209" t="s">
        <v>801</v>
      </c>
      <c r="M209" t="str">
        <f t="shared" si="115"/>
        <v>Other Expenses | Travelling Expenses</v>
      </c>
      <c r="O209" s="773">
        <v>112275.29000000001</v>
      </c>
      <c r="P209" s="773"/>
      <c r="Q209" s="773"/>
      <c r="R209" s="773">
        <v>112275.29000000001</v>
      </c>
      <c r="S209" s="773"/>
      <c r="T209" s="773">
        <v>4112.6000000000004</v>
      </c>
      <c r="U209" s="773"/>
      <c r="W209" s="773">
        <v>4112.6000000000004</v>
      </c>
      <c r="Y209" s="826">
        <v>133502.51999999999</v>
      </c>
      <c r="Z209" s="826">
        <v>203150.27</v>
      </c>
      <c r="AA209" s="826">
        <v>235662.36</v>
      </c>
      <c r="AB209" s="826">
        <v>321450.77</v>
      </c>
      <c r="AC209" s="826">
        <v>15541.24</v>
      </c>
      <c r="AD209" s="826">
        <v>15541.24</v>
      </c>
      <c r="AE209" s="826">
        <v>13540.84</v>
      </c>
      <c r="AF209" s="826">
        <v>19653.84</v>
      </c>
      <c r="AG209" s="826">
        <v>0</v>
      </c>
      <c r="AH209" s="826">
        <v>0</v>
      </c>
      <c r="AI209" s="826">
        <v>16370</v>
      </c>
      <c r="AJ209" s="826">
        <v>25850.29</v>
      </c>
      <c r="AK209" s="826">
        <v>86425</v>
      </c>
      <c r="AL209" s="826">
        <v>141144.84</v>
      </c>
      <c r="AM209" s="826">
        <v>179570.68</v>
      </c>
      <c r="AN209" s="826">
        <v>281067.68</v>
      </c>
      <c r="AO209" s="826">
        <v>79269.539999999994</v>
      </c>
      <c r="AQ209" s="783">
        <f t="shared" si="108"/>
        <v>187948.25000000003</v>
      </c>
      <c r="AR209" s="783">
        <f t="shared" si="109"/>
        <v>203489.49000000002</v>
      </c>
      <c r="AS209" s="828">
        <f t="shared" si="110"/>
        <v>0</v>
      </c>
      <c r="AT209" s="828">
        <f t="shared" si="111"/>
        <v>-2000.3999999999996</v>
      </c>
      <c r="AU209" s="828">
        <f t="shared" si="112"/>
        <v>4112.6000000000004</v>
      </c>
      <c r="AV209" s="828">
        <f t="shared" si="113"/>
        <v>4112.6000000000004</v>
      </c>
      <c r="AW209" s="828">
        <f t="shared" si="100"/>
        <v>0</v>
      </c>
      <c r="AX209" s="828">
        <f t="shared" si="101"/>
        <v>16370</v>
      </c>
      <c r="AY209" s="828">
        <f t="shared" si="102"/>
        <v>25850.29</v>
      </c>
      <c r="AZ209" s="828">
        <f t="shared" si="103"/>
        <v>112275.29000000001</v>
      </c>
      <c r="BA209" s="828">
        <f t="shared" si="104"/>
        <v>54719.839999999997</v>
      </c>
      <c r="BB209" s="828">
        <f t="shared" si="105"/>
        <v>93145.68</v>
      </c>
      <c r="BC209" s="828">
        <f t="shared" si="106"/>
        <v>194642.68</v>
      </c>
      <c r="BD209" s="828">
        <f t="shared" si="107"/>
        <v>273912.21999999997</v>
      </c>
    </row>
    <row r="210" spans="2:56">
      <c r="B210">
        <v>460503</v>
      </c>
      <c r="C210" s="648" t="s">
        <v>265</v>
      </c>
      <c r="D210" s="778">
        <f t="shared" si="114"/>
        <v>152566.07</v>
      </c>
      <c r="E210" s="778"/>
      <c r="F210" s="778"/>
      <c r="G210" s="778">
        <f t="shared" si="93"/>
        <v>152566.07</v>
      </c>
      <c r="H210" s="764" t="s">
        <v>92</v>
      </c>
      <c r="I210" s="764" t="s">
        <v>204</v>
      </c>
      <c r="J210" s="764" t="s">
        <v>800</v>
      </c>
      <c r="K210" s="648" t="s">
        <v>92</v>
      </c>
      <c r="L210" t="s">
        <v>801</v>
      </c>
      <c r="M210" t="str">
        <f t="shared" si="115"/>
        <v>Other Expenses | Travelling Expenses</v>
      </c>
      <c r="O210" s="773">
        <v>76121.429999999993</v>
      </c>
      <c r="P210" s="773"/>
      <c r="Q210" s="773"/>
      <c r="R210" s="773">
        <v>76121.429999999993</v>
      </c>
      <c r="S210" s="773"/>
      <c r="T210" s="773">
        <v>17750.119999999995</v>
      </c>
      <c r="U210" s="773"/>
      <c r="W210" s="773">
        <v>17750.119999999995</v>
      </c>
      <c r="Y210" s="826">
        <v>10452.85</v>
      </c>
      <c r="Z210" s="826">
        <v>55765.07</v>
      </c>
      <c r="AA210" s="826">
        <v>68216.75</v>
      </c>
      <c r="AB210" s="826">
        <v>140662.84</v>
      </c>
      <c r="AC210" s="826">
        <v>36387.980000000003</v>
      </c>
      <c r="AD210" s="826">
        <v>45632.66</v>
      </c>
      <c r="AE210" s="826">
        <v>46572.66</v>
      </c>
      <c r="AF210" s="826">
        <v>54138.1</v>
      </c>
      <c r="AG210" s="826">
        <v>0</v>
      </c>
      <c r="AH210" s="826">
        <v>10578.66</v>
      </c>
      <c r="AI210" s="826">
        <v>16049.29</v>
      </c>
      <c r="AJ210" s="826">
        <v>30508.799999999999</v>
      </c>
      <c r="AK210" s="826">
        <v>45612.63</v>
      </c>
      <c r="AL210" s="826">
        <v>73986.94</v>
      </c>
      <c r="AM210" s="826">
        <v>112203.62</v>
      </c>
      <c r="AN210" s="826">
        <v>173857.28</v>
      </c>
      <c r="AO210" s="826">
        <v>24321.42</v>
      </c>
      <c r="AQ210" s="783">
        <f t="shared" si="108"/>
        <v>130209.98999999999</v>
      </c>
      <c r="AR210" s="783">
        <f t="shared" si="109"/>
        <v>166597.97</v>
      </c>
      <c r="AS210" s="828">
        <f t="shared" si="110"/>
        <v>9244.68</v>
      </c>
      <c r="AT210" s="828">
        <f t="shared" si="111"/>
        <v>10184.68</v>
      </c>
      <c r="AU210" s="828">
        <f t="shared" si="112"/>
        <v>17750.119999999995</v>
      </c>
      <c r="AV210" s="828">
        <f t="shared" si="113"/>
        <v>17750.119999999995</v>
      </c>
      <c r="AW210" s="828">
        <f t="shared" si="100"/>
        <v>10578.66</v>
      </c>
      <c r="AX210" s="828">
        <f t="shared" si="101"/>
        <v>16049.29</v>
      </c>
      <c r="AY210" s="828">
        <f t="shared" si="102"/>
        <v>30508.799999999999</v>
      </c>
      <c r="AZ210" s="828">
        <f t="shared" si="103"/>
        <v>76121.429999999993</v>
      </c>
      <c r="BA210" s="828">
        <f t="shared" si="104"/>
        <v>28374.310000000005</v>
      </c>
      <c r="BB210" s="828">
        <f t="shared" si="105"/>
        <v>66590.989999999991</v>
      </c>
      <c r="BC210" s="828">
        <f t="shared" si="106"/>
        <v>128244.65</v>
      </c>
      <c r="BD210" s="828">
        <f t="shared" si="107"/>
        <v>152566.07</v>
      </c>
    </row>
    <row r="211" spans="2:56">
      <c r="B211">
        <v>460504</v>
      </c>
      <c r="C211" s="648" t="s">
        <v>267</v>
      </c>
      <c r="D211" s="778">
        <f t="shared" si="114"/>
        <v>0</v>
      </c>
      <c r="E211" s="778"/>
      <c r="F211" s="778"/>
      <c r="G211" s="778">
        <f t="shared" si="93"/>
        <v>0</v>
      </c>
      <c r="H211" s="764" t="s">
        <v>92</v>
      </c>
      <c r="I211" s="764" t="s">
        <v>204</v>
      </c>
      <c r="J211" s="764" t="s">
        <v>800</v>
      </c>
      <c r="K211" s="648" t="s">
        <v>92</v>
      </c>
      <c r="L211" t="s">
        <v>801</v>
      </c>
      <c r="M211" t="str">
        <f t="shared" si="115"/>
        <v>Other Expenses | Travelling Expenses</v>
      </c>
      <c r="O211" s="773">
        <v>0</v>
      </c>
      <c r="P211" s="773"/>
      <c r="Q211" s="773"/>
      <c r="R211" s="773">
        <v>0</v>
      </c>
      <c r="S211" s="773"/>
      <c r="T211" s="773">
        <v>0</v>
      </c>
      <c r="U211" s="773"/>
      <c r="W211" s="773">
        <v>0</v>
      </c>
      <c r="Y211" s="826">
        <v>0</v>
      </c>
      <c r="Z211" s="826">
        <v>0</v>
      </c>
      <c r="AA211" s="826">
        <v>0</v>
      </c>
      <c r="AB211" s="826">
        <v>0</v>
      </c>
      <c r="AC211" s="826">
        <v>0</v>
      </c>
      <c r="AD211" s="826">
        <v>0</v>
      </c>
      <c r="AE211" s="826">
        <v>0</v>
      </c>
      <c r="AF211" s="826">
        <v>0</v>
      </c>
      <c r="AG211" s="826">
        <v>0</v>
      </c>
      <c r="AH211" s="826">
        <v>0</v>
      </c>
      <c r="AI211" s="826">
        <v>0</v>
      </c>
      <c r="AJ211" s="826">
        <v>0</v>
      </c>
      <c r="AK211" s="826">
        <v>0</v>
      </c>
      <c r="AL211" s="826">
        <v>0</v>
      </c>
      <c r="AM211" s="826">
        <v>0</v>
      </c>
      <c r="AN211" s="826">
        <v>0</v>
      </c>
      <c r="AO211" s="826">
        <v>0</v>
      </c>
      <c r="AQ211" s="783">
        <f t="shared" si="108"/>
        <v>0</v>
      </c>
      <c r="AR211" s="783">
        <f t="shared" si="109"/>
        <v>0</v>
      </c>
      <c r="AS211" s="828">
        <f t="shared" si="110"/>
        <v>0</v>
      </c>
      <c r="AT211" s="828">
        <f t="shared" si="111"/>
        <v>0</v>
      </c>
      <c r="AU211" s="828">
        <f t="shared" si="112"/>
        <v>0</v>
      </c>
      <c r="AV211" s="828">
        <f t="shared" si="113"/>
        <v>0</v>
      </c>
      <c r="AW211" s="828">
        <f t="shared" si="100"/>
        <v>0</v>
      </c>
      <c r="AX211" s="828">
        <f t="shared" si="101"/>
        <v>0</v>
      </c>
      <c r="AY211" s="828">
        <f t="shared" si="102"/>
        <v>0</v>
      </c>
      <c r="AZ211" s="828">
        <f t="shared" si="103"/>
        <v>0</v>
      </c>
      <c r="BA211" s="828">
        <f t="shared" si="104"/>
        <v>0</v>
      </c>
      <c r="BB211" s="828">
        <f t="shared" si="105"/>
        <v>0</v>
      </c>
      <c r="BC211" s="828">
        <f t="shared" si="106"/>
        <v>0</v>
      </c>
      <c r="BD211" s="828">
        <f t="shared" si="107"/>
        <v>0</v>
      </c>
    </row>
    <row r="212" spans="2:56">
      <c r="B212">
        <v>460505</v>
      </c>
      <c r="C212" s="648" t="s">
        <v>271</v>
      </c>
      <c r="D212" s="778">
        <f t="shared" si="114"/>
        <v>33603.71</v>
      </c>
      <c r="E212" s="778"/>
      <c r="F212" s="778"/>
      <c r="G212" s="778">
        <f t="shared" si="93"/>
        <v>33603.71</v>
      </c>
      <c r="H212" s="764" t="s">
        <v>92</v>
      </c>
      <c r="I212" s="764" t="s">
        <v>204</v>
      </c>
      <c r="J212" s="764" t="s">
        <v>800</v>
      </c>
      <c r="K212" s="648" t="s">
        <v>92</v>
      </c>
      <c r="L212" t="s">
        <v>801</v>
      </c>
      <c r="M212" t="str">
        <f t="shared" si="115"/>
        <v>Other Expenses | Travelling Expenses</v>
      </c>
      <c r="O212" s="773">
        <v>15961.91</v>
      </c>
      <c r="P212" s="773"/>
      <c r="Q212" s="773"/>
      <c r="R212" s="773">
        <v>15961.91</v>
      </c>
      <c r="S212" s="773"/>
      <c r="T212" s="773">
        <v>4717.07</v>
      </c>
      <c r="U212" s="773"/>
      <c r="W212" s="773">
        <v>4717.07</v>
      </c>
      <c r="Y212" s="826">
        <v>3842.45</v>
      </c>
      <c r="Z212" s="826">
        <v>15001.66</v>
      </c>
      <c r="AA212" s="826">
        <v>24456.880000000001</v>
      </c>
      <c r="AB212" s="826">
        <v>32177.62</v>
      </c>
      <c r="AC212" s="826">
        <v>4575.18</v>
      </c>
      <c r="AD212" s="826">
        <v>6314.1</v>
      </c>
      <c r="AE212" s="826">
        <v>6314.1</v>
      </c>
      <c r="AF212" s="826">
        <v>7231.67</v>
      </c>
      <c r="AG212" s="826">
        <v>2060.58</v>
      </c>
      <c r="AH212" s="826">
        <v>4661.88</v>
      </c>
      <c r="AI212" s="826">
        <v>8627.86</v>
      </c>
      <c r="AJ212" s="826">
        <v>15359.42</v>
      </c>
      <c r="AK212" s="826">
        <v>2663.07</v>
      </c>
      <c r="AL212" s="826">
        <v>7811.03</v>
      </c>
      <c r="AM212" s="826">
        <v>14524.84</v>
      </c>
      <c r="AN212" s="826">
        <v>32311.89</v>
      </c>
      <c r="AO212" s="826">
        <v>3954.89</v>
      </c>
      <c r="AQ212" s="783">
        <f t="shared" si="108"/>
        <v>28335.17</v>
      </c>
      <c r="AR212" s="783">
        <f t="shared" si="109"/>
        <v>32910.35</v>
      </c>
      <c r="AS212" s="828">
        <f t="shared" si="110"/>
        <v>1738.92</v>
      </c>
      <c r="AT212" s="828">
        <f t="shared" si="111"/>
        <v>1738.92</v>
      </c>
      <c r="AU212" s="828">
        <f t="shared" si="112"/>
        <v>2656.49</v>
      </c>
      <c r="AV212" s="828">
        <f t="shared" si="113"/>
        <v>4717.07</v>
      </c>
      <c r="AW212" s="828">
        <f t="shared" si="100"/>
        <v>2601.3000000000002</v>
      </c>
      <c r="AX212" s="828">
        <f t="shared" si="101"/>
        <v>6567.2800000000007</v>
      </c>
      <c r="AY212" s="828">
        <f t="shared" si="102"/>
        <v>13298.84</v>
      </c>
      <c r="AZ212" s="828">
        <f t="shared" si="103"/>
        <v>15961.91</v>
      </c>
      <c r="BA212" s="828">
        <f t="shared" si="104"/>
        <v>5147.9599999999991</v>
      </c>
      <c r="BB212" s="828">
        <f t="shared" si="105"/>
        <v>11861.77</v>
      </c>
      <c r="BC212" s="828">
        <f t="shared" si="106"/>
        <v>29648.82</v>
      </c>
      <c r="BD212" s="828">
        <f t="shared" si="107"/>
        <v>33603.71</v>
      </c>
    </row>
    <row r="213" spans="2:56">
      <c r="B213">
        <v>460506</v>
      </c>
      <c r="C213" s="648" t="s">
        <v>268</v>
      </c>
      <c r="D213" s="778">
        <f t="shared" si="114"/>
        <v>35980.03</v>
      </c>
      <c r="E213" s="778"/>
      <c r="F213" s="778"/>
      <c r="G213" s="778">
        <f t="shared" si="93"/>
        <v>35980.03</v>
      </c>
      <c r="H213" s="764" t="s">
        <v>92</v>
      </c>
      <c r="I213" s="764" t="s">
        <v>204</v>
      </c>
      <c r="J213" s="764" t="s">
        <v>802</v>
      </c>
      <c r="K213" s="648" t="s">
        <v>92</v>
      </c>
      <c r="L213" t="s">
        <v>784</v>
      </c>
      <c r="M213" t="str">
        <f t="shared" si="115"/>
        <v>Other Expenses | Travelling expenses</v>
      </c>
      <c r="O213" s="773">
        <v>19976.66</v>
      </c>
      <c r="P213" s="773"/>
      <c r="Q213" s="773"/>
      <c r="R213" s="773">
        <v>19976.66</v>
      </c>
      <c r="S213" s="773"/>
      <c r="T213" s="773">
        <v>1736.75</v>
      </c>
      <c r="U213" s="773"/>
      <c r="W213" s="773">
        <v>1736.75</v>
      </c>
      <c r="Y213" s="826">
        <v>3944.15</v>
      </c>
      <c r="Z213" s="826">
        <v>18289.02</v>
      </c>
      <c r="AA213" s="826">
        <v>20198.27</v>
      </c>
      <c r="AB213" s="826">
        <v>28272.15</v>
      </c>
      <c r="AC213" s="826">
        <v>0</v>
      </c>
      <c r="AD213" s="826">
        <v>1736.75</v>
      </c>
      <c r="AE213" s="826">
        <v>1736.75</v>
      </c>
      <c r="AF213" s="826">
        <v>1736.75</v>
      </c>
      <c r="AG213" s="826">
        <v>0</v>
      </c>
      <c r="AH213" s="826">
        <v>4629.8999999999996</v>
      </c>
      <c r="AI213" s="826">
        <v>5800.95</v>
      </c>
      <c r="AJ213" s="826">
        <v>8361.66</v>
      </c>
      <c r="AK213" s="826">
        <v>11615</v>
      </c>
      <c r="AL213" s="826">
        <v>32505.81</v>
      </c>
      <c r="AM213" s="826">
        <v>32505.81</v>
      </c>
      <c r="AN213" s="826">
        <v>43212.36</v>
      </c>
      <c r="AO213" s="826">
        <v>4382.67</v>
      </c>
      <c r="AQ213" s="783">
        <f t="shared" si="108"/>
        <v>24328</v>
      </c>
      <c r="AR213" s="783">
        <f t="shared" si="109"/>
        <v>24328</v>
      </c>
      <c r="AS213" s="828">
        <f t="shared" si="110"/>
        <v>1736.75</v>
      </c>
      <c r="AT213" s="828">
        <f t="shared" si="111"/>
        <v>1736.75</v>
      </c>
      <c r="AU213" s="828">
        <f t="shared" si="112"/>
        <v>1736.75</v>
      </c>
      <c r="AV213" s="828">
        <f t="shared" si="113"/>
        <v>1736.75</v>
      </c>
      <c r="AW213" s="828">
        <f t="shared" si="100"/>
        <v>4629.8999999999996</v>
      </c>
      <c r="AX213" s="828">
        <f t="shared" si="101"/>
        <v>5800.95</v>
      </c>
      <c r="AY213" s="828">
        <f t="shared" si="102"/>
        <v>8361.66</v>
      </c>
      <c r="AZ213" s="828">
        <f t="shared" si="103"/>
        <v>19976.66</v>
      </c>
      <c r="BA213" s="828">
        <f t="shared" si="104"/>
        <v>20890.810000000001</v>
      </c>
      <c r="BB213" s="828">
        <f t="shared" si="105"/>
        <v>20890.810000000001</v>
      </c>
      <c r="BC213" s="828">
        <f t="shared" si="106"/>
        <v>31597.360000000001</v>
      </c>
      <c r="BD213" s="828">
        <f t="shared" si="107"/>
        <v>35980.03</v>
      </c>
    </row>
    <row r="214" spans="2:56">
      <c r="B214">
        <v>460507</v>
      </c>
      <c r="C214" s="648" t="s">
        <v>270</v>
      </c>
      <c r="D214" s="778">
        <f t="shared" si="114"/>
        <v>19407.7</v>
      </c>
      <c r="E214" s="778"/>
      <c r="F214" s="778"/>
      <c r="G214" s="778">
        <f t="shared" si="93"/>
        <v>19407.7</v>
      </c>
      <c r="H214" s="764" t="s">
        <v>92</v>
      </c>
      <c r="I214" s="764" t="s">
        <v>204</v>
      </c>
      <c r="J214" s="764" t="s">
        <v>802</v>
      </c>
      <c r="K214" s="648" t="s">
        <v>92</v>
      </c>
      <c r="L214" t="s">
        <v>784</v>
      </c>
      <c r="M214" t="str">
        <f t="shared" si="115"/>
        <v>Other Expenses | Travelling expenses</v>
      </c>
      <c r="O214" s="773">
        <v>6785.52</v>
      </c>
      <c r="P214" s="773"/>
      <c r="Q214" s="773"/>
      <c r="R214" s="773">
        <v>6785.52</v>
      </c>
      <c r="S214" s="773"/>
      <c r="T214" s="773">
        <v>2020.16</v>
      </c>
      <c r="U214" s="773"/>
      <c r="W214" s="773">
        <v>2020.16</v>
      </c>
      <c r="Y214" s="826">
        <v>6758.39</v>
      </c>
      <c r="Z214" s="826">
        <v>13637.73</v>
      </c>
      <c r="AA214" s="826">
        <v>16893.060000000001</v>
      </c>
      <c r="AB214" s="826">
        <v>24522.29</v>
      </c>
      <c r="AC214" s="826">
        <v>1717.49</v>
      </c>
      <c r="AD214" s="826">
        <v>3409.57</v>
      </c>
      <c r="AE214" s="826">
        <v>3409.57</v>
      </c>
      <c r="AF214" s="826">
        <v>3737.65</v>
      </c>
      <c r="AG214" s="826">
        <v>0</v>
      </c>
      <c r="AH214" s="826">
        <v>2622.38</v>
      </c>
      <c r="AI214" s="826">
        <v>3830.18</v>
      </c>
      <c r="AJ214" s="826">
        <v>6451.46</v>
      </c>
      <c r="AK214" s="826">
        <v>334.06</v>
      </c>
      <c r="AL214" s="826">
        <v>3792.23</v>
      </c>
      <c r="AM214" s="826">
        <v>3792.23</v>
      </c>
      <c r="AN214" s="826">
        <v>10978.27</v>
      </c>
      <c r="AO214" s="826">
        <v>8763.49</v>
      </c>
      <c r="AQ214" s="783">
        <f t="shared" si="108"/>
        <v>17763.900000000001</v>
      </c>
      <c r="AR214" s="783">
        <f t="shared" si="109"/>
        <v>19481.390000000003</v>
      </c>
      <c r="AS214" s="828">
        <f t="shared" si="110"/>
        <v>1692.0800000000002</v>
      </c>
      <c r="AT214" s="828">
        <f t="shared" si="111"/>
        <v>1692.0800000000002</v>
      </c>
      <c r="AU214" s="828">
        <f t="shared" si="112"/>
        <v>2020.16</v>
      </c>
      <c r="AV214" s="828">
        <f t="shared" si="113"/>
        <v>2020.16</v>
      </c>
      <c r="AW214" s="828">
        <f t="shared" si="100"/>
        <v>2622.38</v>
      </c>
      <c r="AX214" s="828">
        <f t="shared" si="101"/>
        <v>3830.18</v>
      </c>
      <c r="AY214" s="828">
        <f t="shared" si="102"/>
        <v>6451.46</v>
      </c>
      <c r="AZ214" s="828">
        <f t="shared" si="103"/>
        <v>6785.52</v>
      </c>
      <c r="BA214" s="828">
        <f t="shared" si="104"/>
        <v>3458.17</v>
      </c>
      <c r="BB214" s="828">
        <f t="shared" si="105"/>
        <v>3458.17</v>
      </c>
      <c r="BC214" s="828">
        <f t="shared" si="106"/>
        <v>10644.210000000001</v>
      </c>
      <c r="BD214" s="828">
        <f t="shared" si="107"/>
        <v>19407.7</v>
      </c>
    </row>
    <row r="215" spans="2:56">
      <c r="B215">
        <v>460508</v>
      </c>
      <c r="C215" t="s">
        <v>118</v>
      </c>
      <c r="D215" s="778">
        <f t="shared" si="114"/>
        <v>0</v>
      </c>
      <c r="E215" s="778"/>
      <c r="F215" s="778"/>
      <c r="G215" s="778">
        <f t="shared" si="93"/>
        <v>0</v>
      </c>
      <c r="H215" s="764" t="s">
        <v>92</v>
      </c>
      <c r="I215" s="764" t="s">
        <v>96</v>
      </c>
      <c r="J215" s="764" t="s">
        <v>777</v>
      </c>
      <c r="K215" s="648" t="s">
        <v>92</v>
      </c>
      <c r="M215" t="str">
        <f t="shared" si="115"/>
        <v>Advertisement Expenses | Advertisement and publicity expenses</v>
      </c>
      <c r="O215" s="773">
        <v>0</v>
      </c>
      <c r="P215" s="773"/>
      <c r="Q215" s="773"/>
      <c r="R215" s="773">
        <v>0</v>
      </c>
      <c r="S215" s="773"/>
      <c r="T215" s="773">
        <v>0</v>
      </c>
      <c r="U215" s="773"/>
      <c r="W215" s="773">
        <v>0</v>
      </c>
      <c r="Y215" s="826">
        <v>0</v>
      </c>
      <c r="Z215" s="826">
        <v>0</v>
      </c>
      <c r="AA215" s="826">
        <v>0</v>
      </c>
      <c r="AB215" s="826">
        <v>0</v>
      </c>
      <c r="AC215" s="826">
        <v>0</v>
      </c>
      <c r="AD215" s="826">
        <v>0</v>
      </c>
      <c r="AE215" s="826">
        <v>0</v>
      </c>
      <c r="AF215" s="826">
        <v>0</v>
      </c>
      <c r="AG215" s="826">
        <v>0</v>
      </c>
      <c r="AH215" s="826">
        <v>0</v>
      </c>
      <c r="AI215" s="826">
        <v>0</v>
      </c>
      <c r="AJ215" s="826">
        <v>0</v>
      </c>
      <c r="AK215" s="826">
        <v>0</v>
      </c>
      <c r="AL215" s="826">
        <v>0</v>
      </c>
      <c r="AM215" s="826">
        <v>0</v>
      </c>
      <c r="AN215" s="826">
        <v>0</v>
      </c>
      <c r="AO215" s="826">
        <v>0</v>
      </c>
      <c r="AQ215" s="783">
        <f t="shared" si="108"/>
        <v>0</v>
      </c>
      <c r="AR215" s="783">
        <f t="shared" si="109"/>
        <v>0</v>
      </c>
      <c r="AS215" s="828">
        <f t="shared" si="110"/>
        <v>0</v>
      </c>
      <c r="AT215" s="828">
        <f t="shared" si="111"/>
        <v>0</v>
      </c>
      <c r="AU215" s="828">
        <f t="shared" si="112"/>
        <v>0</v>
      </c>
      <c r="AV215" s="828">
        <f t="shared" si="113"/>
        <v>0</v>
      </c>
      <c r="AW215" s="828">
        <f t="shared" si="100"/>
        <v>0</v>
      </c>
      <c r="AX215" s="828">
        <f t="shared" si="101"/>
        <v>0</v>
      </c>
      <c r="AY215" s="828">
        <f t="shared" si="102"/>
        <v>0</v>
      </c>
      <c r="AZ215" s="828">
        <f t="shared" si="103"/>
        <v>0</v>
      </c>
      <c r="BA215" s="828">
        <f t="shared" si="104"/>
        <v>0</v>
      </c>
      <c r="BB215" s="828">
        <f t="shared" si="105"/>
        <v>0</v>
      </c>
      <c r="BC215" s="828">
        <f t="shared" si="106"/>
        <v>0</v>
      </c>
      <c r="BD215" s="828">
        <f t="shared" si="107"/>
        <v>0</v>
      </c>
    </row>
    <row r="216" spans="2:56">
      <c r="B216">
        <v>460601</v>
      </c>
      <c r="C216" s="648" t="s">
        <v>243</v>
      </c>
      <c r="D216" s="778">
        <f t="shared" si="114"/>
        <v>250000</v>
      </c>
      <c r="E216" s="778"/>
      <c r="F216" s="778"/>
      <c r="G216" s="778">
        <f t="shared" si="93"/>
        <v>250000</v>
      </c>
      <c r="H216" s="764" t="s">
        <v>92</v>
      </c>
      <c r="I216" s="764" t="s">
        <v>204</v>
      </c>
      <c r="J216" s="764" t="s">
        <v>803</v>
      </c>
      <c r="K216" s="648" t="s">
        <v>92</v>
      </c>
      <c r="L216" t="s">
        <v>804</v>
      </c>
      <c r="M216" t="str">
        <f t="shared" si="115"/>
        <v>Other Expenses | Provisions for doubtful debts and Advances (net off bad debt written off)</v>
      </c>
      <c r="O216" s="773">
        <v>100000</v>
      </c>
      <c r="P216" s="773"/>
      <c r="Q216" s="773"/>
      <c r="R216" s="773">
        <v>100000</v>
      </c>
      <c r="S216" s="773"/>
      <c r="T216" s="773">
        <v>172186.46000000002</v>
      </c>
      <c r="U216" s="773"/>
      <c r="W216" s="773">
        <v>172186.46000000002</v>
      </c>
      <c r="Y216" s="826">
        <v>0</v>
      </c>
      <c r="Z216" s="826">
        <v>0</v>
      </c>
      <c r="AA216" s="826">
        <v>121231.39</v>
      </c>
      <c r="AB216" s="826">
        <v>371231.39</v>
      </c>
      <c r="AC216" s="826">
        <v>249999.8</v>
      </c>
      <c r="AD216" s="826">
        <v>272337.78000000003</v>
      </c>
      <c r="AE216" s="826">
        <v>322337.78000000003</v>
      </c>
      <c r="AF216" s="826">
        <v>422186.26</v>
      </c>
      <c r="AG216" s="826">
        <v>0</v>
      </c>
      <c r="AH216" s="826">
        <v>0</v>
      </c>
      <c r="AI216" s="826">
        <v>100000</v>
      </c>
      <c r="AJ216" s="826">
        <v>100000</v>
      </c>
      <c r="AK216" s="826">
        <v>0</v>
      </c>
      <c r="AL216" s="826">
        <v>0</v>
      </c>
      <c r="AM216" s="826">
        <v>100000</v>
      </c>
      <c r="AN216" s="826">
        <v>250000</v>
      </c>
      <c r="AO216" s="826">
        <v>0</v>
      </c>
      <c r="AQ216" s="783">
        <f t="shared" si="108"/>
        <v>371231.39</v>
      </c>
      <c r="AR216" s="783">
        <f t="shared" si="109"/>
        <v>621231.18999999994</v>
      </c>
      <c r="AS216" s="828">
        <f t="shared" si="110"/>
        <v>22337.98000000004</v>
      </c>
      <c r="AT216" s="828">
        <f t="shared" si="111"/>
        <v>72337.98000000004</v>
      </c>
      <c r="AU216" s="828">
        <f t="shared" si="112"/>
        <v>172186.46000000002</v>
      </c>
      <c r="AV216" s="828">
        <f t="shared" si="113"/>
        <v>172186.46000000002</v>
      </c>
      <c r="AW216" s="828">
        <f t="shared" si="100"/>
        <v>0</v>
      </c>
      <c r="AX216" s="828">
        <f t="shared" si="101"/>
        <v>100000</v>
      </c>
      <c r="AY216" s="828">
        <f t="shared" si="102"/>
        <v>100000</v>
      </c>
      <c r="AZ216" s="828">
        <f t="shared" si="103"/>
        <v>100000</v>
      </c>
      <c r="BA216" s="828">
        <f t="shared" si="104"/>
        <v>0</v>
      </c>
      <c r="BB216" s="828">
        <f t="shared" si="105"/>
        <v>100000</v>
      </c>
      <c r="BC216" s="828">
        <f t="shared" si="106"/>
        <v>250000</v>
      </c>
      <c r="BD216" s="828">
        <f t="shared" si="107"/>
        <v>250000</v>
      </c>
    </row>
    <row r="217" spans="2:56">
      <c r="B217">
        <v>460701</v>
      </c>
      <c r="C217" s="648" t="s">
        <v>224</v>
      </c>
      <c r="D217" s="778">
        <f t="shared" si="114"/>
        <v>107669.75</v>
      </c>
      <c r="E217" s="778"/>
      <c r="F217" s="778"/>
      <c r="G217" s="778">
        <f t="shared" si="93"/>
        <v>107669.75</v>
      </c>
      <c r="H217" s="764" t="s">
        <v>92</v>
      </c>
      <c r="I217" s="764" t="s">
        <v>204</v>
      </c>
      <c r="J217" s="764" t="s">
        <v>805</v>
      </c>
      <c r="K217" s="648" t="s">
        <v>92</v>
      </c>
      <c r="L217" t="s">
        <v>797</v>
      </c>
      <c r="M217" t="str">
        <f t="shared" si="115"/>
        <v>Other Expenses | Licence fees</v>
      </c>
      <c r="O217" s="773">
        <v>107738.07999999999</v>
      </c>
      <c r="P217" s="773"/>
      <c r="Q217" s="773"/>
      <c r="R217" s="773">
        <v>107738.07999999999</v>
      </c>
      <c r="S217" s="773"/>
      <c r="T217" s="773">
        <v>122395.92000000001</v>
      </c>
      <c r="U217" s="773"/>
      <c r="W217" s="773">
        <v>122395.92000000001</v>
      </c>
      <c r="Y217" s="826">
        <v>31912.28</v>
      </c>
      <c r="Z217" s="826">
        <v>64492.76</v>
      </c>
      <c r="AA217" s="826">
        <v>97136.87</v>
      </c>
      <c r="AB217" s="826">
        <v>133428.62</v>
      </c>
      <c r="AC217" s="826">
        <v>37749.71</v>
      </c>
      <c r="AD217" s="826">
        <v>75809.48</v>
      </c>
      <c r="AE217" s="826">
        <v>113869.25</v>
      </c>
      <c r="AF217" s="826">
        <v>137007.44</v>
      </c>
      <c r="AG217" s="826">
        <v>23138.19</v>
      </c>
      <c r="AH217" s="826">
        <v>47087.67</v>
      </c>
      <c r="AI217" s="826">
        <v>73471.41</v>
      </c>
      <c r="AJ217" s="826">
        <v>101324.23</v>
      </c>
      <c r="AK217" s="826">
        <v>29552.04</v>
      </c>
      <c r="AL217" s="826">
        <v>54110.3</v>
      </c>
      <c r="AM217" s="826">
        <v>80785.789999999994</v>
      </c>
      <c r="AN217" s="826">
        <v>109003.79</v>
      </c>
      <c r="AO217" s="826">
        <v>28218</v>
      </c>
      <c r="AQ217" s="783">
        <f t="shared" si="108"/>
        <v>101516.34</v>
      </c>
      <c r="AR217" s="783">
        <f t="shared" si="109"/>
        <v>139266.04999999999</v>
      </c>
      <c r="AS217" s="828">
        <f t="shared" si="110"/>
        <v>38059.769999999997</v>
      </c>
      <c r="AT217" s="828">
        <f t="shared" si="111"/>
        <v>76119.540000000008</v>
      </c>
      <c r="AU217" s="828">
        <f t="shared" si="112"/>
        <v>99257.73000000001</v>
      </c>
      <c r="AV217" s="828">
        <f t="shared" si="113"/>
        <v>122395.92000000001</v>
      </c>
      <c r="AW217" s="828">
        <f t="shared" si="100"/>
        <v>23949.48</v>
      </c>
      <c r="AX217" s="828">
        <f t="shared" si="101"/>
        <v>50333.22</v>
      </c>
      <c r="AY217" s="828">
        <f t="shared" si="102"/>
        <v>78186.039999999994</v>
      </c>
      <c r="AZ217" s="828">
        <f t="shared" si="103"/>
        <v>107738.07999999999</v>
      </c>
      <c r="BA217" s="828">
        <f t="shared" si="104"/>
        <v>24558.260000000002</v>
      </c>
      <c r="BB217" s="828">
        <f t="shared" si="105"/>
        <v>51233.749999999993</v>
      </c>
      <c r="BC217" s="828">
        <f t="shared" si="106"/>
        <v>79451.75</v>
      </c>
      <c r="BD217" s="828">
        <f t="shared" si="107"/>
        <v>107669.75</v>
      </c>
    </row>
    <row r="218" spans="2:56">
      <c r="B218">
        <v>460702</v>
      </c>
      <c r="C218" s="648" t="s">
        <v>221</v>
      </c>
      <c r="D218" s="778">
        <f t="shared" si="114"/>
        <v>16876.260000000002</v>
      </c>
      <c r="E218" s="778"/>
      <c r="F218" s="778"/>
      <c r="G218" s="778">
        <f t="shared" si="93"/>
        <v>16876.260000000002</v>
      </c>
      <c r="H218" s="764" t="s">
        <v>92</v>
      </c>
      <c r="I218" s="764" t="s">
        <v>204</v>
      </c>
      <c r="J218" s="764" t="s">
        <v>806</v>
      </c>
      <c r="K218" s="648" t="s">
        <v>92</v>
      </c>
      <c r="L218" t="s">
        <v>797</v>
      </c>
      <c r="M218" t="str">
        <f t="shared" si="115"/>
        <v>Other Expenses | Legal and Professional Charges (refer note 21 (a))</v>
      </c>
      <c r="O218" s="773">
        <v>76908.400000000009</v>
      </c>
      <c r="P218" s="773"/>
      <c r="Q218" s="773"/>
      <c r="R218" s="773">
        <v>76908.400000000009</v>
      </c>
      <c r="S218" s="773"/>
      <c r="T218" s="773">
        <v>64457.97</v>
      </c>
      <c r="U218" s="773"/>
      <c r="W218" s="773">
        <v>64457.97</v>
      </c>
      <c r="Y218" s="826">
        <v>58363.839999999997</v>
      </c>
      <c r="Z218" s="826">
        <v>78908.84</v>
      </c>
      <c r="AA218" s="826">
        <v>108748.84</v>
      </c>
      <c r="AB218" s="826">
        <v>119951.84</v>
      </c>
      <c r="AC218" s="826">
        <v>6028.15</v>
      </c>
      <c r="AD218" s="826">
        <v>6028.15</v>
      </c>
      <c r="AE218" s="826">
        <v>6028.15</v>
      </c>
      <c r="AF218" s="826">
        <v>23728.57</v>
      </c>
      <c r="AG218" s="826">
        <v>46757.55</v>
      </c>
      <c r="AH218" s="826">
        <v>56777.05</v>
      </c>
      <c r="AI218" s="826">
        <v>114494.13</v>
      </c>
      <c r="AJ218" s="826">
        <v>123166.63</v>
      </c>
      <c r="AK218" s="826">
        <v>499.32</v>
      </c>
      <c r="AL218" s="826">
        <v>8416.4500000000007</v>
      </c>
      <c r="AM218" s="826">
        <v>14343.33</v>
      </c>
      <c r="AN218" s="826">
        <v>17375.580000000002</v>
      </c>
      <c r="AO218" s="826">
        <v>0</v>
      </c>
      <c r="AQ218" s="783">
        <f t="shared" si="108"/>
        <v>61588</v>
      </c>
      <c r="AR218" s="783">
        <f t="shared" si="109"/>
        <v>67616.149999999994</v>
      </c>
      <c r="AS218" s="828">
        <f t="shared" si="110"/>
        <v>0</v>
      </c>
      <c r="AT218" s="828">
        <f t="shared" si="111"/>
        <v>0</v>
      </c>
      <c r="AU218" s="828">
        <f t="shared" si="112"/>
        <v>17700.419999999998</v>
      </c>
      <c r="AV218" s="828">
        <f t="shared" si="113"/>
        <v>64457.97</v>
      </c>
      <c r="AW218" s="828">
        <f t="shared" si="100"/>
        <v>10019.5</v>
      </c>
      <c r="AX218" s="828">
        <f t="shared" si="101"/>
        <v>67736.58</v>
      </c>
      <c r="AY218" s="828">
        <f t="shared" si="102"/>
        <v>76409.08</v>
      </c>
      <c r="AZ218" s="828">
        <f t="shared" si="103"/>
        <v>76908.400000000009</v>
      </c>
      <c r="BA218" s="828">
        <f t="shared" si="104"/>
        <v>7917.130000000001</v>
      </c>
      <c r="BB218" s="828">
        <f t="shared" si="105"/>
        <v>13844.01</v>
      </c>
      <c r="BC218" s="828">
        <f t="shared" si="106"/>
        <v>16876.260000000002</v>
      </c>
      <c r="BD218" s="828">
        <f t="shared" si="107"/>
        <v>16876.260000000002</v>
      </c>
    </row>
    <row r="219" spans="2:56">
      <c r="B219">
        <v>460703</v>
      </c>
      <c r="C219" s="648" t="s">
        <v>227</v>
      </c>
      <c r="D219" s="778">
        <f t="shared" si="114"/>
        <v>0</v>
      </c>
      <c r="E219" s="778"/>
      <c r="F219" s="778"/>
      <c r="G219" s="778">
        <f t="shared" ref="G219:G249" si="116">SUM(D219:F219)</f>
        <v>0</v>
      </c>
      <c r="H219" s="764" t="s">
        <v>92</v>
      </c>
      <c r="I219" s="764" t="s">
        <v>204</v>
      </c>
      <c r="J219" s="764" t="s">
        <v>783</v>
      </c>
      <c r="K219" s="648" t="s">
        <v>92</v>
      </c>
      <c r="L219" t="s">
        <v>797</v>
      </c>
      <c r="M219" t="str">
        <f t="shared" si="115"/>
        <v>Other Expenses | Miscellaneous Expenses</v>
      </c>
      <c r="O219" s="773">
        <v>0</v>
      </c>
      <c r="P219" s="773"/>
      <c r="Q219" s="773"/>
      <c r="R219" s="773">
        <v>0</v>
      </c>
      <c r="S219" s="773"/>
      <c r="T219" s="773">
        <v>250</v>
      </c>
      <c r="U219" s="773"/>
      <c r="W219" s="773">
        <v>250</v>
      </c>
      <c r="Y219" s="826">
        <v>0</v>
      </c>
      <c r="Z219" s="826">
        <v>823</v>
      </c>
      <c r="AA219" s="826">
        <v>823</v>
      </c>
      <c r="AB219" s="826">
        <v>4393</v>
      </c>
      <c r="AC219" s="826">
        <v>725.65</v>
      </c>
      <c r="AD219" s="826">
        <v>975.65</v>
      </c>
      <c r="AE219" s="826">
        <v>975.65</v>
      </c>
      <c r="AF219" s="826">
        <v>975.65</v>
      </c>
      <c r="AG219" s="826">
        <v>0</v>
      </c>
      <c r="AH219" s="826">
        <v>0</v>
      </c>
      <c r="AI219" s="826">
        <v>0</v>
      </c>
      <c r="AJ219" s="826">
        <v>0</v>
      </c>
      <c r="AK219" s="826">
        <v>0</v>
      </c>
      <c r="AL219" s="826">
        <v>0</v>
      </c>
      <c r="AM219" s="826">
        <v>0</v>
      </c>
      <c r="AN219" s="826">
        <v>0</v>
      </c>
      <c r="AO219" s="826">
        <v>0</v>
      </c>
      <c r="AQ219" s="783">
        <f t="shared" si="108"/>
        <v>4393</v>
      </c>
      <c r="AR219" s="783">
        <f t="shared" si="109"/>
        <v>5118.6499999999996</v>
      </c>
      <c r="AS219" s="828">
        <f t="shared" si="110"/>
        <v>250</v>
      </c>
      <c r="AT219" s="828">
        <f t="shared" si="111"/>
        <v>250</v>
      </c>
      <c r="AU219" s="828">
        <f t="shared" si="112"/>
        <v>250</v>
      </c>
      <c r="AV219" s="828">
        <f t="shared" si="113"/>
        <v>250</v>
      </c>
      <c r="AW219" s="828">
        <f t="shared" si="100"/>
        <v>0</v>
      </c>
      <c r="AX219" s="828">
        <f t="shared" si="101"/>
        <v>0</v>
      </c>
      <c r="AY219" s="828">
        <f t="shared" si="102"/>
        <v>0</v>
      </c>
      <c r="AZ219" s="828">
        <f t="shared" si="103"/>
        <v>0</v>
      </c>
      <c r="BA219" s="828">
        <f t="shared" si="104"/>
        <v>0</v>
      </c>
      <c r="BB219" s="828">
        <f t="shared" si="105"/>
        <v>0</v>
      </c>
      <c r="BC219" s="828">
        <f t="shared" si="106"/>
        <v>0</v>
      </c>
      <c r="BD219" s="828">
        <f t="shared" si="107"/>
        <v>0</v>
      </c>
    </row>
    <row r="220" spans="2:56">
      <c r="B220">
        <v>460704</v>
      </c>
      <c r="C220" s="648" t="s">
        <v>196</v>
      </c>
      <c r="D220" s="778">
        <f t="shared" si="114"/>
        <v>153132.04999999999</v>
      </c>
      <c r="E220" s="778"/>
      <c r="F220" s="778"/>
      <c r="G220" s="778">
        <f t="shared" si="116"/>
        <v>153132.04999999999</v>
      </c>
      <c r="H220" s="764" t="s">
        <v>92</v>
      </c>
      <c r="I220" s="764" t="s">
        <v>184</v>
      </c>
      <c r="J220" s="764" t="s">
        <v>807</v>
      </c>
      <c r="K220" s="648" t="s">
        <v>92</v>
      </c>
      <c r="L220" t="s">
        <v>797</v>
      </c>
      <c r="M220" t="str">
        <f t="shared" si="115"/>
        <v>Finance Cost | Other Finance Charges</v>
      </c>
      <c r="O220" s="773">
        <v>82931.320000000007</v>
      </c>
      <c r="P220" s="773"/>
      <c r="Q220" s="773"/>
      <c r="R220" s="773">
        <v>82931.320000000007</v>
      </c>
      <c r="S220" s="773"/>
      <c r="T220" s="773">
        <v>110435.54</v>
      </c>
      <c r="U220" s="773"/>
      <c r="W220" s="773">
        <v>110435.54</v>
      </c>
      <c r="Y220" s="826">
        <v>30160.83</v>
      </c>
      <c r="Z220" s="826">
        <v>61821.96</v>
      </c>
      <c r="AA220" s="826">
        <v>91899.85</v>
      </c>
      <c r="AB220" s="826">
        <v>127134.86</v>
      </c>
      <c r="AC220" s="826">
        <v>30825.57</v>
      </c>
      <c r="AD220" s="826">
        <v>54362.51</v>
      </c>
      <c r="AE220" s="826">
        <v>100829.26</v>
      </c>
      <c r="AF220" s="826">
        <v>124847.28</v>
      </c>
      <c r="AG220" s="826">
        <v>16413.830000000002</v>
      </c>
      <c r="AH220" s="826">
        <v>39401.449999999997</v>
      </c>
      <c r="AI220" s="826">
        <v>58153.18</v>
      </c>
      <c r="AJ220" s="826">
        <v>77517.710000000006</v>
      </c>
      <c r="AK220" s="826">
        <v>21827.439999999999</v>
      </c>
      <c r="AL220" s="826">
        <v>64653.39</v>
      </c>
      <c r="AM220" s="826">
        <v>93087.1</v>
      </c>
      <c r="AN220" s="826">
        <v>128218.47</v>
      </c>
      <c r="AO220" s="826">
        <v>46741.02</v>
      </c>
      <c r="AQ220" s="783">
        <f t="shared" ref="AQ220:AQ250" si="117">+AB220-Y220</f>
        <v>96974.03</v>
      </c>
      <c r="AR220" s="783">
        <f t="shared" ref="AR220:AR250" si="118">+(AB220-Y220)+AC220</f>
        <v>127799.6</v>
      </c>
      <c r="AS220" s="828">
        <f t="shared" ref="AS220:AS250" si="119">AD220-AC220</f>
        <v>23536.940000000002</v>
      </c>
      <c r="AT220" s="828">
        <f t="shared" ref="AT220:AT250" si="120">AE220-AC220</f>
        <v>70003.69</v>
      </c>
      <c r="AU220" s="828">
        <f t="shared" ref="AU220:AU250" si="121">AF220-AC220</f>
        <v>94021.709999999992</v>
      </c>
      <c r="AV220" s="828">
        <f t="shared" ref="AV220:AV250" si="122">AF220-AC220+AG220</f>
        <v>110435.54</v>
      </c>
      <c r="AW220" s="828">
        <f t="shared" si="100"/>
        <v>22987.619999999995</v>
      </c>
      <c r="AX220" s="828">
        <f t="shared" si="101"/>
        <v>41739.35</v>
      </c>
      <c r="AY220" s="828">
        <f t="shared" si="102"/>
        <v>61103.880000000005</v>
      </c>
      <c r="AZ220" s="828">
        <f t="shared" si="103"/>
        <v>82931.320000000007</v>
      </c>
      <c r="BA220" s="828">
        <f t="shared" si="104"/>
        <v>42825.95</v>
      </c>
      <c r="BB220" s="828">
        <f t="shared" si="105"/>
        <v>71259.66</v>
      </c>
      <c r="BC220" s="828">
        <f t="shared" si="106"/>
        <v>106391.03</v>
      </c>
      <c r="BD220" s="828">
        <f t="shared" si="107"/>
        <v>153132.04999999999</v>
      </c>
    </row>
    <row r="221" spans="2:56">
      <c r="B221">
        <v>460705</v>
      </c>
      <c r="C221" s="648" t="s">
        <v>200</v>
      </c>
      <c r="D221" s="778">
        <f t="shared" si="114"/>
        <v>51894.990000000005</v>
      </c>
      <c r="E221" s="778"/>
      <c r="F221" s="778"/>
      <c r="G221" s="778">
        <f t="shared" si="116"/>
        <v>51894.990000000005</v>
      </c>
      <c r="H221" s="764" t="s">
        <v>92</v>
      </c>
      <c r="I221" s="764" t="s">
        <v>184</v>
      </c>
      <c r="J221" s="764" t="s">
        <v>807</v>
      </c>
      <c r="K221" s="648" t="s">
        <v>92</v>
      </c>
      <c r="L221" t="s">
        <v>797</v>
      </c>
      <c r="M221" t="str">
        <f t="shared" si="115"/>
        <v>Finance Cost | Other Finance Charges</v>
      </c>
      <c r="O221" s="773">
        <v>214770.68</v>
      </c>
      <c r="P221" s="773"/>
      <c r="Q221" s="773"/>
      <c r="R221" s="773">
        <v>214770.68</v>
      </c>
      <c r="S221" s="773"/>
      <c r="T221" s="773">
        <v>13820.22</v>
      </c>
      <c r="U221" s="773"/>
      <c r="W221" s="773">
        <v>13820.22</v>
      </c>
      <c r="Y221" s="826">
        <v>37325.86</v>
      </c>
      <c r="Z221" s="826">
        <v>79064.399999999994</v>
      </c>
      <c r="AA221" s="826">
        <v>101341.1</v>
      </c>
      <c r="AB221" s="826">
        <v>155329.38</v>
      </c>
      <c r="AC221" s="826">
        <v>22634.37</v>
      </c>
      <c r="AD221" s="826">
        <v>24346.21</v>
      </c>
      <c r="AE221" s="826">
        <v>26160.5</v>
      </c>
      <c r="AF221" s="826">
        <v>30112.85</v>
      </c>
      <c r="AG221" s="826">
        <v>6341.74</v>
      </c>
      <c r="AH221" s="826">
        <v>19385.43</v>
      </c>
      <c r="AI221" s="826">
        <v>38650.050000000003</v>
      </c>
      <c r="AJ221" s="826">
        <v>150096.60999999999</v>
      </c>
      <c r="AK221" s="826">
        <v>71015.81</v>
      </c>
      <c r="AL221" s="826">
        <v>103567.47</v>
      </c>
      <c r="AM221" s="826">
        <v>87587.73</v>
      </c>
      <c r="AN221" s="826">
        <v>112462.19</v>
      </c>
      <c r="AO221" s="826">
        <v>10448.61</v>
      </c>
      <c r="AQ221" s="783">
        <f t="shared" si="117"/>
        <v>118003.52</v>
      </c>
      <c r="AR221" s="783">
        <f t="shared" si="118"/>
        <v>140637.89000000001</v>
      </c>
      <c r="AS221" s="828">
        <f t="shared" si="119"/>
        <v>1711.8400000000001</v>
      </c>
      <c r="AT221" s="828">
        <f t="shared" si="120"/>
        <v>3526.130000000001</v>
      </c>
      <c r="AU221" s="828">
        <f t="shared" si="121"/>
        <v>7478.48</v>
      </c>
      <c r="AV221" s="828">
        <f t="shared" si="122"/>
        <v>13820.22</v>
      </c>
      <c r="AW221" s="828">
        <f t="shared" ref="AW221:AW250" si="123">+AH221-AG221</f>
        <v>13043.69</v>
      </c>
      <c r="AX221" s="828">
        <f t="shared" ref="AX221:AX250" si="124">+AI221-AG221</f>
        <v>32308.310000000005</v>
      </c>
      <c r="AY221" s="828">
        <f t="shared" ref="AY221:AY250" si="125">+AJ221-AG221</f>
        <v>143754.87</v>
      </c>
      <c r="AZ221" s="828">
        <f t="shared" ref="AZ221:AZ250" si="126">+AJ221-AG221+AK221</f>
        <v>214770.68</v>
      </c>
      <c r="BA221" s="828">
        <f t="shared" ref="BA221:BA250" si="127">AL221-AK221</f>
        <v>32551.660000000003</v>
      </c>
      <c r="BB221" s="828">
        <f t="shared" ref="BB221:BB250" si="128">AM221-$AK221</f>
        <v>16571.919999999998</v>
      </c>
      <c r="BC221" s="828">
        <f t="shared" ref="BC221:BC250" si="129">AN221-$AK221</f>
        <v>41446.380000000005</v>
      </c>
      <c r="BD221" s="828">
        <f t="shared" ref="BD221:BD250" si="130">AN221-$AK221+AO221</f>
        <v>51894.990000000005</v>
      </c>
    </row>
    <row r="222" spans="2:56">
      <c r="B222">
        <v>460706</v>
      </c>
      <c r="C222" s="648" t="s">
        <v>213</v>
      </c>
      <c r="D222" s="778">
        <f t="shared" si="114"/>
        <v>82846.34</v>
      </c>
      <c r="E222" s="778"/>
      <c r="F222" s="778"/>
      <c r="G222" s="778">
        <f t="shared" si="116"/>
        <v>82846.34</v>
      </c>
      <c r="H222" s="764" t="s">
        <v>92</v>
      </c>
      <c r="I222" s="764" t="s">
        <v>204</v>
      </c>
      <c r="J222" s="764" t="s">
        <v>808</v>
      </c>
      <c r="K222" s="648" t="s">
        <v>92</v>
      </c>
      <c r="L222" t="s">
        <v>797</v>
      </c>
      <c r="M222" t="str">
        <f t="shared" si="115"/>
        <v>Other Expenses | Insurance</v>
      </c>
      <c r="O222" s="773">
        <v>67094.12</v>
      </c>
      <c r="P222" s="773"/>
      <c r="Q222" s="773"/>
      <c r="R222" s="773">
        <v>67094.12</v>
      </c>
      <c r="S222" s="773"/>
      <c r="T222" s="773">
        <v>85550.49</v>
      </c>
      <c r="U222" s="773"/>
      <c r="W222" s="773">
        <v>85550.49</v>
      </c>
      <c r="Y222" s="826">
        <v>17152.830000000002</v>
      </c>
      <c r="Z222" s="826">
        <v>35265.33</v>
      </c>
      <c r="AA222" s="826">
        <v>58195.25</v>
      </c>
      <c r="AB222" s="826">
        <v>78448.75</v>
      </c>
      <c r="AC222" s="826">
        <v>21223.95</v>
      </c>
      <c r="AD222" s="826">
        <v>40283.32</v>
      </c>
      <c r="AE222" s="826">
        <v>64654.69</v>
      </c>
      <c r="AF222" s="826">
        <v>85922.64</v>
      </c>
      <c r="AG222" s="826">
        <v>20851.8</v>
      </c>
      <c r="AH222" s="826">
        <v>39759.54</v>
      </c>
      <c r="AI222" s="826">
        <v>65098.96</v>
      </c>
      <c r="AJ222" s="826">
        <v>78724.22</v>
      </c>
      <c r="AK222" s="826">
        <v>9221.7000000000007</v>
      </c>
      <c r="AL222" s="826">
        <v>27140.52</v>
      </c>
      <c r="AM222" s="826">
        <v>51059.34</v>
      </c>
      <c r="AN222" s="826">
        <v>73234.44</v>
      </c>
      <c r="AO222" s="826">
        <v>18833.599999999999</v>
      </c>
      <c r="AQ222" s="783">
        <f t="shared" si="117"/>
        <v>61295.92</v>
      </c>
      <c r="AR222" s="783">
        <f t="shared" si="118"/>
        <v>82519.87</v>
      </c>
      <c r="AS222" s="828">
        <f t="shared" si="119"/>
        <v>19059.37</v>
      </c>
      <c r="AT222" s="828">
        <f t="shared" si="120"/>
        <v>43430.740000000005</v>
      </c>
      <c r="AU222" s="828">
        <f t="shared" si="121"/>
        <v>64698.69</v>
      </c>
      <c r="AV222" s="828">
        <f t="shared" si="122"/>
        <v>85550.49</v>
      </c>
      <c r="AW222" s="828">
        <f t="shared" si="123"/>
        <v>18907.740000000002</v>
      </c>
      <c r="AX222" s="828">
        <f t="shared" si="124"/>
        <v>44247.16</v>
      </c>
      <c r="AY222" s="828">
        <f t="shared" si="125"/>
        <v>57872.42</v>
      </c>
      <c r="AZ222" s="828">
        <f t="shared" si="126"/>
        <v>67094.12</v>
      </c>
      <c r="BA222" s="828">
        <f t="shared" si="127"/>
        <v>17918.82</v>
      </c>
      <c r="BB222" s="828">
        <f t="shared" si="128"/>
        <v>41837.64</v>
      </c>
      <c r="BC222" s="828">
        <f t="shared" si="129"/>
        <v>64012.740000000005</v>
      </c>
      <c r="BD222" s="828">
        <f t="shared" si="130"/>
        <v>82846.34</v>
      </c>
    </row>
    <row r="223" spans="2:56">
      <c r="B223">
        <v>460707</v>
      </c>
      <c r="C223" s="648" t="s">
        <v>273</v>
      </c>
      <c r="D223" s="778">
        <f t="shared" si="114"/>
        <v>5749.05</v>
      </c>
      <c r="E223" s="778"/>
      <c r="F223" s="778"/>
      <c r="G223" s="778">
        <f t="shared" si="116"/>
        <v>5749.05</v>
      </c>
      <c r="H223" s="764" t="s">
        <v>92</v>
      </c>
      <c r="I223" s="764" t="s">
        <v>204</v>
      </c>
      <c r="J223" s="764" t="s">
        <v>795</v>
      </c>
      <c r="K223" s="648" t="s">
        <v>92</v>
      </c>
      <c r="L223" t="s">
        <v>797</v>
      </c>
      <c r="M223" t="str">
        <f t="shared" si="115"/>
        <v>Other Expenses | Vehicle Running and Maintenance Expenses</v>
      </c>
      <c r="O223" s="773">
        <v>19827.89</v>
      </c>
      <c r="P223" s="773"/>
      <c r="Q223" s="773"/>
      <c r="R223" s="773">
        <v>19827.89</v>
      </c>
      <c r="S223" s="773"/>
      <c r="T223" s="773">
        <v>10061.68</v>
      </c>
      <c r="U223" s="773"/>
      <c r="W223" s="773">
        <v>10061.68</v>
      </c>
      <c r="Y223" s="826">
        <v>8795.07</v>
      </c>
      <c r="Z223" s="826">
        <v>19401.07</v>
      </c>
      <c r="AA223" s="826">
        <v>26258.82</v>
      </c>
      <c r="AB223" s="826">
        <v>34593.32</v>
      </c>
      <c r="AC223" s="826">
        <v>10563.25</v>
      </c>
      <c r="AD223" s="826">
        <v>11905.29</v>
      </c>
      <c r="AE223" s="826">
        <v>14927.56</v>
      </c>
      <c r="AF223" s="826">
        <v>17766.5</v>
      </c>
      <c r="AG223" s="826">
        <v>2858.43</v>
      </c>
      <c r="AH223" s="826">
        <v>7419.47</v>
      </c>
      <c r="AI223" s="826">
        <v>10700.47</v>
      </c>
      <c r="AJ223" s="826">
        <v>16148.6</v>
      </c>
      <c r="AK223" s="826">
        <v>6537.72</v>
      </c>
      <c r="AL223" s="826">
        <v>9704.76</v>
      </c>
      <c r="AM223" s="826">
        <v>10402.76</v>
      </c>
      <c r="AN223" s="826">
        <v>11783.77</v>
      </c>
      <c r="AO223" s="826">
        <v>503</v>
      </c>
      <c r="AQ223" s="783">
        <f t="shared" si="117"/>
        <v>25798.25</v>
      </c>
      <c r="AR223" s="783">
        <f t="shared" si="118"/>
        <v>36361.5</v>
      </c>
      <c r="AS223" s="828">
        <f t="shared" si="119"/>
        <v>1342.0400000000009</v>
      </c>
      <c r="AT223" s="828">
        <f t="shared" si="120"/>
        <v>4364.3099999999995</v>
      </c>
      <c r="AU223" s="828">
        <f t="shared" si="121"/>
        <v>7203.25</v>
      </c>
      <c r="AV223" s="828">
        <f t="shared" si="122"/>
        <v>10061.68</v>
      </c>
      <c r="AW223" s="828">
        <f t="shared" si="123"/>
        <v>4561.0400000000009</v>
      </c>
      <c r="AX223" s="828">
        <f t="shared" si="124"/>
        <v>7842.0399999999991</v>
      </c>
      <c r="AY223" s="828">
        <f t="shared" si="125"/>
        <v>13290.17</v>
      </c>
      <c r="AZ223" s="828">
        <f t="shared" si="126"/>
        <v>19827.89</v>
      </c>
      <c r="BA223" s="828">
        <f t="shared" si="127"/>
        <v>3167.04</v>
      </c>
      <c r="BB223" s="828">
        <f t="shared" si="128"/>
        <v>3865.04</v>
      </c>
      <c r="BC223" s="828">
        <f t="shared" si="129"/>
        <v>5246.05</v>
      </c>
      <c r="BD223" s="828">
        <f t="shared" si="130"/>
        <v>5749.05</v>
      </c>
    </row>
    <row r="224" spans="2:56">
      <c r="B224">
        <v>460708</v>
      </c>
      <c r="C224" s="648" t="s">
        <v>275</v>
      </c>
      <c r="D224" s="778">
        <f t="shared" si="114"/>
        <v>42929.17</v>
      </c>
      <c r="E224" s="778"/>
      <c r="F224" s="778"/>
      <c r="G224" s="778">
        <f t="shared" si="116"/>
        <v>42929.17</v>
      </c>
      <c r="H224" s="764" t="s">
        <v>92</v>
      </c>
      <c r="I224" s="764" t="s">
        <v>204</v>
      </c>
      <c r="J224" s="764" t="s">
        <v>795</v>
      </c>
      <c r="K224" s="648" t="s">
        <v>92</v>
      </c>
      <c r="L224" t="s">
        <v>797</v>
      </c>
      <c r="M224" t="str">
        <f t="shared" si="115"/>
        <v>Other Expenses | Vehicle Running and Maintenance Expenses</v>
      </c>
      <c r="O224" s="773">
        <v>35073.64</v>
      </c>
      <c r="P224" s="773"/>
      <c r="Q224" s="773"/>
      <c r="R224" s="773">
        <v>35073.64</v>
      </c>
      <c r="S224" s="773"/>
      <c r="T224" s="773">
        <v>40986.85</v>
      </c>
      <c r="U224" s="773"/>
      <c r="W224" s="773">
        <v>40986.85</v>
      </c>
      <c r="Y224" s="826">
        <v>13485.25</v>
      </c>
      <c r="Z224" s="826">
        <v>29615.73</v>
      </c>
      <c r="AA224" s="826">
        <v>48243.98</v>
      </c>
      <c r="AB224" s="826">
        <v>71170.59</v>
      </c>
      <c r="AC224" s="826">
        <v>12228.86</v>
      </c>
      <c r="AD224" s="826">
        <v>12720.86</v>
      </c>
      <c r="AE224" s="826">
        <v>15989.41</v>
      </c>
      <c r="AF224" s="826">
        <v>23759.21</v>
      </c>
      <c r="AG224" s="826">
        <v>29456.5</v>
      </c>
      <c r="AH224" s="826">
        <v>33959.25</v>
      </c>
      <c r="AI224" s="826">
        <v>38407.31</v>
      </c>
      <c r="AJ224" s="826">
        <v>44710.58</v>
      </c>
      <c r="AK224" s="826">
        <v>19819.560000000001</v>
      </c>
      <c r="AL224" s="826">
        <v>29245.07</v>
      </c>
      <c r="AM224" s="826">
        <v>33381.370000000003</v>
      </c>
      <c r="AN224" s="826">
        <v>45212.9</v>
      </c>
      <c r="AO224" s="826">
        <v>17535.830000000002</v>
      </c>
      <c r="AQ224" s="783">
        <f t="shared" si="117"/>
        <v>57685.34</v>
      </c>
      <c r="AR224" s="783">
        <f t="shared" si="118"/>
        <v>69914.2</v>
      </c>
      <c r="AS224" s="828">
        <f t="shared" si="119"/>
        <v>492</v>
      </c>
      <c r="AT224" s="828">
        <f t="shared" si="120"/>
        <v>3760.5499999999993</v>
      </c>
      <c r="AU224" s="828">
        <f t="shared" si="121"/>
        <v>11530.349999999999</v>
      </c>
      <c r="AV224" s="828">
        <f t="shared" si="122"/>
        <v>40986.85</v>
      </c>
      <c r="AW224" s="828">
        <f t="shared" si="123"/>
        <v>4502.75</v>
      </c>
      <c r="AX224" s="828">
        <f t="shared" si="124"/>
        <v>8950.8099999999977</v>
      </c>
      <c r="AY224" s="828">
        <f t="shared" si="125"/>
        <v>15254.080000000002</v>
      </c>
      <c r="AZ224" s="828">
        <f t="shared" si="126"/>
        <v>35073.64</v>
      </c>
      <c r="BA224" s="828">
        <f t="shared" si="127"/>
        <v>9425.5099999999984</v>
      </c>
      <c r="BB224" s="828">
        <f t="shared" si="128"/>
        <v>13561.810000000001</v>
      </c>
      <c r="BC224" s="828">
        <f t="shared" si="129"/>
        <v>25393.34</v>
      </c>
      <c r="BD224" s="828">
        <f t="shared" si="130"/>
        <v>42929.17</v>
      </c>
    </row>
    <row r="225" spans="2:56">
      <c r="B225">
        <v>460709</v>
      </c>
      <c r="C225" s="648" t="s">
        <v>231</v>
      </c>
      <c r="D225" s="778">
        <f t="shared" si="114"/>
        <v>22242.27</v>
      </c>
      <c r="E225" s="778"/>
      <c r="F225" s="778"/>
      <c r="G225" s="778">
        <f t="shared" si="116"/>
        <v>22242.27</v>
      </c>
      <c r="H225" s="764" t="s">
        <v>92</v>
      </c>
      <c r="I225" s="764" t="s">
        <v>204</v>
      </c>
      <c r="J225" s="764" t="s">
        <v>783</v>
      </c>
      <c r="K225" s="648" t="s">
        <v>92</v>
      </c>
      <c r="L225" t="s">
        <v>797</v>
      </c>
      <c r="M225" t="str">
        <f t="shared" si="115"/>
        <v>Other Expenses | Miscellaneous Expenses</v>
      </c>
      <c r="O225" s="773">
        <v>17443.03</v>
      </c>
      <c r="P225" s="773"/>
      <c r="Q225" s="773"/>
      <c r="R225" s="773">
        <v>17443.03</v>
      </c>
      <c r="S225" s="773"/>
      <c r="T225" s="773">
        <v>10820.32</v>
      </c>
      <c r="U225" s="773"/>
      <c r="W225" s="773">
        <v>10820.32</v>
      </c>
      <c r="Y225" s="826">
        <v>3638.16</v>
      </c>
      <c r="Z225" s="826">
        <v>7417.06</v>
      </c>
      <c r="AA225" s="826">
        <v>10058.799999999999</v>
      </c>
      <c r="AB225" s="826">
        <v>15073.85</v>
      </c>
      <c r="AC225" s="826">
        <v>5372</v>
      </c>
      <c r="AD225" s="826">
        <v>5824.5</v>
      </c>
      <c r="AE225" s="826">
        <v>9495.85</v>
      </c>
      <c r="AF225" s="826">
        <v>12670.46</v>
      </c>
      <c r="AG225" s="826">
        <v>3521.86</v>
      </c>
      <c r="AH225" s="826">
        <v>8149.89</v>
      </c>
      <c r="AI225" s="826">
        <v>11368.8</v>
      </c>
      <c r="AJ225" s="826">
        <v>16817.740000000002</v>
      </c>
      <c r="AK225" s="826">
        <v>4147.1499999999996</v>
      </c>
      <c r="AL225" s="826">
        <v>9722.15</v>
      </c>
      <c r="AM225" s="826">
        <v>13720.03</v>
      </c>
      <c r="AN225" s="826">
        <v>21821.86</v>
      </c>
      <c r="AO225" s="826">
        <v>4567.5600000000004</v>
      </c>
      <c r="AQ225" s="783">
        <f t="shared" si="117"/>
        <v>11435.69</v>
      </c>
      <c r="AR225" s="783">
        <f t="shared" si="118"/>
        <v>16807.690000000002</v>
      </c>
      <c r="AS225" s="828">
        <f t="shared" si="119"/>
        <v>452.5</v>
      </c>
      <c r="AT225" s="828">
        <f t="shared" si="120"/>
        <v>4123.8500000000004</v>
      </c>
      <c r="AU225" s="828">
        <f t="shared" si="121"/>
        <v>7298.4599999999991</v>
      </c>
      <c r="AV225" s="828">
        <f t="shared" si="122"/>
        <v>10820.32</v>
      </c>
      <c r="AW225" s="828">
        <f t="shared" si="123"/>
        <v>4628.0300000000007</v>
      </c>
      <c r="AX225" s="828">
        <f t="shared" si="124"/>
        <v>7846.9399999999987</v>
      </c>
      <c r="AY225" s="828">
        <f t="shared" si="125"/>
        <v>13295.880000000001</v>
      </c>
      <c r="AZ225" s="828">
        <f t="shared" si="126"/>
        <v>17443.03</v>
      </c>
      <c r="BA225" s="828">
        <f t="shared" si="127"/>
        <v>5575</v>
      </c>
      <c r="BB225" s="828">
        <f t="shared" si="128"/>
        <v>9572.880000000001</v>
      </c>
      <c r="BC225" s="828">
        <f t="shared" si="129"/>
        <v>17674.71</v>
      </c>
      <c r="BD225" s="828">
        <f t="shared" si="130"/>
        <v>22242.27</v>
      </c>
    </row>
    <row r="226" spans="2:56">
      <c r="B226">
        <v>460710</v>
      </c>
      <c r="C226" s="648" t="s">
        <v>236</v>
      </c>
      <c r="D226" s="778">
        <f t="shared" si="114"/>
        <v>35229.919999999998</v>
      </c>
      <c r="E226" s="778"/>
      <c r="F226" s="778"/>
      <c r="G226" s="778">
        <f t="shared" si="116"/>
        <v>35229.919999999998</v>
      </c>
      <c r="H226" s="764" t="s">
        <v>92</v>
      </c>
      <c r="I226" s="764" t="s">
        <v>204</v>
      </c>
      <c r="J226" s="764" t="s">
        <v>783</v>
      </c>
      <c r="K226" s="648" t="s">
        <v>92</v>
      </c>
      <c r="L226" t="s">
        <v>797</v>
      </c>
      <c r="M226" t="str">
        <f t="shared" si="115"/>
        <v>Other Expenses | Miscellaneous Expenses</v>
      </c>
      <c r="O226" s="773">
        <v>35524.29</v>
      </c>
      <c r="P226" s="773"/>
      <c r="Q226" s="773"/>
      <c r="R226" s="773">
        <v>35524.29</v>
      </c>
      <c r="S226" s="773"/>
      <c r="T226" s="773">
        <v>12225.99</v>
      </c>
      <c r="U226" s="773"/>
      <c r="W226" s="773">
        <v>12225.99</v>
      </c>
      <c r="Y226" s="826">
        <v>4359.6400000000003</v>
      </c>
      <c r="Z226" s="826">
        <v>10549.03</v>
      </c>
      <c r="AA226" s="826">
        <v>16205.25</v>
      </c>
      <c r="AB226" s="826">
        <v>39224.75</v>
      </c>
      <c r="AC226" s="826">
        <v>1198.4000000000001</v>
      </c>
      <c r="AD226" s="826">
        <v>3155.33</v>
      </c>
      <c r="AE226" s="826">
        <v>8206.1200000000008</v>
      </c>
      <c r="AF226" s="826">
        <v>12462.31</v>
      </c>
      <c r="AG226" s="826">
        <v>962.08</v>
      </c>
      <c r="AH226" s="826">
        <v>9843.84</v>
      </c>
      <c r="AI226" s="826">
        <v>27173.58</v>
      </c>
      <c r="AJ226" s="826">
        <v>33652.93</v>
      </c>
      <c r="AK226" s="826">
        <v>2833.44</v>
      </c>
      <c r="AL226" s="826">
        <v>10945.58</v>
      </c>
      <c r="AM226" s="826">
        <v>27589.01</v>
      </c>
      <c r="AN226" s="826">
        <v>34135.03</v>
      </c>
      <c r="AO226" s="826">
        <v>3928.33</v>
      </c>
      <c r="AQ226" s="783">
        <f t="shared" si="117"/>
        <v>34865.11</v>
      </c>
      <c r="AR226" s="783">
        <f t="shared" si="118"/>
        <v>36063.51</v>
      </c>
      <c r="AS226" s="828">
        <f t="shared" si="119"/>
        <v>1956.9299999999998</v>
      </c>
      <c r="AT226" s="828">
        <f t="shared" si="120"/>
        <v>7007.7200000000012</v>
      </c>
      <c r="AU226" s="828">
        <f t="shared" si="121"/>
        <v>11263.91</v>
      </c>
      <c r="AV226" s="828">
        <f t="shared" si="122"/>
        <v>12225.99</v>
      </c>
      <c r="AW226" s="828">
        <f t="shared" si="123"/>
        <v>8881.76</v>
      </c>
      <c r="AX226" s="828">
        <f t="shared" si="124"/>
        <v>26211.5</v>
      </c>
      <c r="AY226" s="828">
        <f t="shared" si="125"/>
        <v>32690.85</v>
      </c>
      <c r="AZ226" s="828">
        <f t="shared" si="126"/>
        <v>35524.29</v>
      </c>
      <c r="BA226" s="828">
        <f t="shared" si="127"/>
        <v>8112.1399999999994</v>
      </c>
      <c r="BB226" s="828">
        <f t="shared" si="128"/>
        <v>24755.57</v>
      </c>
      <c r="BC226" s="828">
        <f t="shared" si="129"/>
        <v>31301.59</v>
      </c>
      <c r="BD226" s="828">
        <f t="shared" si="130"/>
        <v>35229.919999999998</v>
      </c>
    </row>
    <row r="227" spans="2:56">
      <c r="B227">
        <v>460711</v>
      </c>
      <c r="C227" s="648" t="s">
        <v>222</v>
      </c>
      <c r="D227" s="778">
        <f t="shared" si="114"/>
        <v>199737.13</v>
      </c>
      <c r="E227" s="778"/>
      <c r="F227" s="778"/>
      <c r="G227" s="778">
        <f t="shared" si="116"/>
        <v>199737.13</v>
      </c>
      <c r="H227" s="764" t="s">
        <v>92</v>
      </c>
      <c r="I227" s="764" t="s">
        <v>204</v>
      </c>
      <c r="J227" s="764" t="s">
        <v>806</v>
      </c>
      <c r="K227" s="648" t="s">
        <v>92</v>
      </c>
      <c r="L227" t="s">
        <v>797</v>
      </c>
      <c r="M227" t="str">
        <f t="shared" si="115"/>
        <v>Other Expenses | Legal and Professional Charges (refer note 21 (a))</v>
      </c>
      <c r="O227" s="773">
        <v>93777.05</v>
      </c>
      <c r="P227" s="773"/>
      <c r="Q227" s="773"/>
      <c r="R227" s="773">
        <v>93777.05</v>
      </c>
      <c r="S227" s="773"/>
      <c r="T227" s="773">
        <v>195003.33</v>
      </c>
      <c r="U227" s="773"/>
      <c r="W227" s="773">
        <v>195003.33</v>
      </c>
      <c r="Y227" s="826">
        <v>55001.01</v>
      </c>
      <c r="Z227" s="826">
        <v>110002.02</v>
      </c>
      <c r="AA227" s="826">
        <v>165003.03</v>
      </c>
      <c r="AB227" s="826">
        <v>220003.96</v>
      </c>
      <c r="AC227" s="826">
        <v>55000.77</v>
      </c>
      <c r="AD227" s="826">
        <v>110001.54</v>
      </c>
      <c r="AE227" s="826">
        <v>165002.31</v>
      </c>
      <c r="AF227" s="826">
        <v>220003.08</v>
      </c>
      <c r="AG227" s="826">
        <v>30001.02</v>
      </c>
      <c r="AH227" s="826">
        <v>55001.04</v>
      </c>
      <c r="AI227" s="826">
        <v>82501.56</v>
      </c>
      <c r="AJ227" s="826">
        <v>103512.08</v>
      </c>
      <c r="AK227" s="826">
        <v>20265.990000000002</v>
      </c>
      <c r="AL227" s="826">
        <v>110002.04</v>
      </c>
      <c r="AM227" s="826">
        <v>170003.08</v>
      </c>
      <c r="AN227" s="826">
        <v>220003.12</v>
      </c>
      <c r="AO227" s="826">
        <v>0</v>
      </c>
      <c r="AQ227" s="783">
        <f t="shared" si="117"/>
        <v>165002.94999999998</v>
      </c>
      <c r="AR227" s="783">
        <f t="shared" si="118"/>
        <v>220003.71999999997</v>
      </c>
      <c r="AS227" s="828">
        <f t="shared" si="119"/>
        <v>55000.77</v>
      </c>
      <c r="AT227" s="828">
        <f t="shared" si="120"/>
        <v>110001.54000000001</v>
      </c>
      <c r="AU227" s="828">
        <f t="shared" si="121"/>
        <v>165002.31</v>
      </c>
      <c r="AV227" s="828">
        <f t="shared" si="122"/>
        <v>195003.33</v>
      </c>
      <c r="AW227" s="828">
        <f t="shared" si="123"/>
        <v>25000.02</v>
      </c>
      <c r="AX227" s="828">
        <f t="shared" si="124"/>
        <v>52500.539999999994</v>
      </c>
      <c r="AY227" s="828">
        <f t="shared" si="125"/>
        <v>73511.06</v>
      </c>
      <c r="AZ227" s="828">
        <f t="shared" si="126"/>
        <v>93777.05</v>
      </c>
      <c r="BA227" s="828">
        <f t="shared" si="127"/>
        <v>89736.049999999988</v>
      </c>
      <c r="BB227" s="828">
        <f t="shared" si="128"/>
        <v>149737.09</v>
      </c>
      <c r="BC227" s="828">
        <f t="shared" si="129"/>
        <v>199737.13</v>
      </c>
      <c r="BD227" s="828">
        <f t="shared" si="130"/>
        <v>199737.13</v>
      </c>
    </row>
    <row r="228" spans="2:56">
      <c r="B228">
        <v>460713</v>
      </c>
      <c r="C228" s="648" t="s">
        <v>276</v>
      </c>
      <c r="D228" s="778">
        <f t="shared" si="114"/>
        <v>34720.410000000003</v>
      </c>
      <c r="E228" s="778"/>
      <c r="F228" s="778"/>
      <c r="G228" s="778">
        <f t="shared" si="116"/>
        <v>34720.410000000003</v>
      </c>
      <c r="H228" s="764" t="s">
        <v>92</v>
      </c>
      <c r="I228" s="764" t="s">
        <v>204</v>
      </c>
      <c r="J228" s="764" t="s">
        <v>795</v>
      </c>
      <c r="K228" s="648" t="s">
        <v>92</v>
      </c>
      <c r="L228" t="s">
        <v>797</v>
      </c>
      <c r="M228" t="str">
        <f t="shared" si="115"/>
        <v>Other Expenses | Vehicle Running and Maintenance Expenses</v>
      </c>
      <c r="O228" s="773">
        <v>34828.660000000003</v>
      </c>
      <c r="P228" s="773"/>
      <c r="Q228" s="773"/>
      <c r="R228" s="773">
        <v>34828.660000000003</v>
      </c>
      <c r="S228" s="773"/>
      <c r="T228" s="773">
        <v>59753.95</v>
      </c>
      <c r="U228" s="773"/>
      <c r="W228" s="773">
        <v>59753.95</v>
      </c>
      <c r="Y228" s="826">
        <v>16911.32</v>
      </c>
      <c r="Z228" s="826">
        <v>28932.65</v>
      </c>
      <c r="AA228" s="826">
        <v>43978.98</v>
      </c>
      <c r="AB228" s="826">
        <v>63424.09</v>
      </c>
      <c r="AC228" s="826">
        <v>17027</v>
      </c>
      <c r="AD228" s="826">
        <v>31173.45</v>
      </c>
      <c r="AE228" s="826">
        <v>45139.9</v>
      </c>
      <c r="AF228" s="826">
        <v>61608.99</v>
      </c>
      <c r="AG228" s="826">
        <v>15171.96</v>
      </c>
      <c r="AH228" s="826">
        <v>28568.12</v>
      </c>
      <c r="AI228" s="826">
        <v>32664.66</v>
      </c>
      <c r="AJ228" s="826">
        <v>40417.730000000003</v>
      </c>
      <c r="AK228" s="826">
        <v>9582.89</v>
      </c>
      <c r="AL228" s="826">
        <v>18559.78</v>
      </c>
      <c r="AM228" s="826">
        <v>26992.67</v>
      </c>
      <c r="AN228" s="826">
        <v>35371.5</v>
      </c>
      <c r="AO228" s="826">
        <v>8931.7999999999993</v>
      </c>
      <c r="AQ228" s="783">
        <f t="shared" si="117"/>
        <v>46512.77</v>
      </c>
      <c r="AR228" s="783">
        <f t="shared" si="118"/>
        <v>63539.77</v>
      </c>
      <c r="AS228" s="828">
        <f t="shared" si="119"/>
        <v>14146.45</v>
      </c>
      <c r="AT228" s="828">
        <f t="shared" si="120"/>
        <v>28112.9</v>
      </c>
      <c r="AU228" s="828">
        <f t="shared" si="121"/>
        <v>44581.99</v>
      </c>
      <c r="AV228" s="828">
        <f t="shared" si="122"/>
        <v>59753.95</v>
      </c>
      <c r="AW228" s="828">
        <f t="shared" si="123"/>
        <v>13396.16</v>
      </c>
      <c r="AX228" s="828">
        <f t="shared" si="124"/>
        <v>17492.7</v>
      </c>
      <c r="AY228" s="828">
        <f t="shared" si="125"/>
        <v>25245.770000000004</v>
      </c>
      <c r="AZ228" s="828">
        <f t="shared" si="126"/>
        <v>34828.660000000003</v>
      </c>
      <c r="BA228" s="828">
        <f t="shared" si="127"/>
        <v>8976.89</v>
      </c>
      <c r="BB228" s="828">
        <f t="shared" si="128"/>
        <v>17409.78</v>
      </c>
      <c r="BC228" s="828">
        <f t="shared" si="129"/>
        <v>25788.61</v>
      </c>
      <c r="BD228" s="828">
        <f t="shared" si="130"/>
        <v>34720.410000000003</v>
      </c>
    </row>
    <row r="229" spans="2:56">
      <c r="B229">
        <v>460714</v>
      </c>
      <c r="C229" s="648" t="s">
        <v>220</v>
      </c>
      <c r="D229" s="778">
        <f t="shared" si="114"/>
        <v>208135.96</v>
      </c>
      <c r="E229" s="778"/>
      <c r="F229" s="778"/>
      <c r="G229" s="778">
        <f t="shared" si="116"/>
        <v>208135.96</v>
      </c>
      <c r="H229" s="764" t="s">
        <v>92</v>
      </c>
      <c r="I229" s="764" t="s">
        <v>204</v>
      </c>
      <c r="J229" s="764" t="s">
        <v>806</v>
      </c>
      <c r="K229" s="648" t="s">
        <v>92</v>
      </c>
      <c r="L229" t="s">
        <v>797</v>
      </c>
      <c r="M229" t="str">
        <f t="shared" si="115"/>
        <v>Other Expenses | Legal and Professional Charges (refer note 21 (a))</v>
      </c>
      <c r="O229" s="773">
        <v>187253.74000000002</v>
      </c>
      <c r="P229" s="773"/>
      <c r="Q229" s="773"/>
      <c r="R229" s="773">
        <v>187253.74000000002</v>
      </c>
      <c r="S229" s="773"/>
      <c r="T229" s="773">
        <v>126330.41</v>
      </c>
      <c r="U229" s="773"/>
      <c r="W229" s="773">
        <v>126330.41</v>
      </c>
      <c r="Y229" s="826">
        <v>30000</v>
      </c>
      <c r="Z229" s="826">
        <v>78122</v>
      </c>
      <c r="AA229" s="826">
        <v>128837.32</v>
      </c>
      <c r="AB229" s="826">
        <v>158837.32</v>
      </c>
      <c r="AC229" s="826">
        <v>40000</v>
      </c>
      <c r="AD229" s="826">
        <v>80000.02</v>
      </c>
      <c r="AE229" s="826">
        <v>120000.04</v>
      </c>
      <c r="AF229" s="826">
        <v>125977.22</v>
      </c>
      <c r="AG229" s="826">
        <v>40353.19</v>
      </c>
      <c r="AH229" s="826">
        <v>125940.19</v>
      </c>
      <c r="AI229" s="826">
        <v>165940.21</v>
      </c>
      <c r="AJ229" s="826">
        <v>192606.89</v>
      </c>
      <c r="AK229" s="826">
        <v>35000.04</v>
      </c>
      <c r="AL229" s="826">
        <v>79785</v>
      </c>
      <c r="AM229" s="826">
        <v>116590.46</v>
      </c>
      <c r="AN229" s="826">
        <v>194686</v>
      </c>
      <c r="AO229" s="826">
        <v>48450</v>
      </c>
      <c r="AQ229" s="783">
        <f t="shared" si="117"/>
        <v>128837.32</v>
      </c>
      <c r="AR229" s="783">
        <f t="shared" si="118"/>
        <v>168837.32</v>
      </c>
      <c r="AS229" s="828">
        <f t="shared" si="119"/>
        <v>40000.020000000004</v>
      </c>
      <c r="AT229" s="828">
        <f t="shared" si="120"/>
        <v>80000.039999999994</v>
      </c>
      <c r="AU229" s="828">
        <f t="shared" si="121"/>
        <v>85977.22</v>
      </c>
      <c r="AV229" s="828">
        <f t="shared" si="122"/>
        <v>126330.41</v>
      </c>
      <c r="AW229" s="828">
        <f t="shared" si="123"/>
        <v>85587</v>
      </c>
      <c r="AX229" s="828">
        <f t="shared" si="124"/>
        <v>125587.01999999999</v>
      </c>
      <c r="AY229" s="828">
        <f t="shared" si="125"/>
        <v>152253.70000000001</v>
      </c>
      <c r="AZ229" s="828">
        <f t="shared" si="126"/>
        <v>187253.74000000002</v>
      </c>
      <c r="BA229" s="828">
        <f t="shared" si="127"/>
        <v>44784.959999999999</v>
      </c>
      <c r="BB229" s="828">
        <f t="shared" si="128"/>
        <v>81590.420000000013</v>
      </c>
      <c r="BC229" s="828">
        <f t="shared" si="129"/>
        <v>159685.96</v>
      </c>
      <c r="BD229" s="828">
        <f t="shared" si="130"/>
        <v>208135.96</v>
      </c>
    </row>
    <row r="230" spans="2:56">
      <c r="B230">
        <v>460715</v>
      </c>
      <c r="C230" s="648" t="s">
        <v>229</v>
      </c>
      <c r="D230" s="778">
        <f t="shared" si="114"/>
        <v>4254.16</v>
      </c>
      <c r="E230" s="778"/>
      <c r="F230" s="778"/>
      <c r="G230" s="778">
        <f t="shared" si="116"/>
        <v>4254.16</v>
      </c>
      <c r="H230" s="764" t="s">
        <v>92</v>
      </c>
      <c r="I230" s="764" t="s">
        <v>204</v>
      </c>
      <c r="J230" s="764" t="s">
        <v>783</v>
      </c>
      <c r="K230" s="648" t="s">
        <v>92</v>
      </c>
      <c r="L230" t="s">
        <v>797</v>
      </c>
      <c r="M230" t="str">
        <f t="shared" si="115"/>
        <v>Other Expenses | Miscellaneous Expenses</v>
      </c>
      <c r="O230" s="773">
        <v>2609.96</v>
      </c>
      <c r="P230" s="773"/>
      <c r="Q230" s="773"/>
      <c r="R230" s="773">
        <v>2609.96</v>
      </c>
      <c r="S230" s="773"/>
      <c r="T230" s="773">
        <v>933.65000000000009</v>
      </c>
      <c r="U230" s="773"/>
      <c r="W230" s="773">
        <v>933.65000000000009</v>
      </c>
      <c r="Y230" s="826">
        <v>8340.7800000000007</v>
      </c>
      <c r="Z230" s="826">
        <v>14632.36</v>
      </c>
      <c r="AA230" s="826">
        <v>21473.31</v>
      </c>
      <c r="AB230" s="826">
        <v>31850.7</v>
      </c>
      <c r="AC230" s="826">
        <v>869.81</v>
      </c>
      <c r="AD230" s="826">
        <v>1347.06</v>
      </c>
      <c r="AE230" s="826">
        <v>-239.14</v>
      </c>
      <c r="AF230" s="826">
        <v>-541.44000000000005</v>
      </c>
      <c r="AG230" s="826">
        <v>2344.9</v>
      </c>
      <c r="AH230" s="826">
        <v>1299.55</v>
      </c>
      <c r="AI230" s="826">
        <v>1299.55</v>
      </c>
      <c r="AJ230" s="826">
        <v>3004.32</v>
      </c>
      <c r="AK230" s="826">
        <v>1950.54</v>
      </c>
      <c r="AL230" s="826">
        <v>1689.3</v>
      </c>
      <c r="AM230" s="826">
        <v>4848.55</v>
      </c>
      <c r="AN230" s="826">
        <v>3583.25</v>
      </c>
      <c r="AO230" s="826">
        <v>2621.45</v>
      </c>
      <c r="AQ230" s="783">
        <f t="shared" si="117"/>
        <v>23509.919999999998</v>
      </c>
      <c r="AR230" s="783">
        <f t="shared" si="118"/>
        <v>24379.73</v>
      </c>
      <c r="AS230" s="828">
        <f t="shared" si="119"/>
        <v>477.25</v>
      </c>
      <c r="AT230" s="828">
        <f t="shared" si="120"/>
        <v>-1108.9499999999998</v>
      </c>
      <c r="AU230" s="828">
        <f t="shared" si="121"/>
        <v>-1411.25</v>
      </c>
      <c r="AV230" s="828">
        <f t="shared" si="122"/>
        <v>933.65000000000009</v>
      </c>
      <c r="AW230" s="828">
        <f t="shared" si="123"/>
        <v>-1045.3500000000001</v>
      </c>
      <c r="AX230" s="828">
        <f t="shared" si="124"/>
        <v>-1045.3500000000001</v>
      </c>
      <c r="AY230" s="828">
        <f t="shared" si="125"/>
        <v>659.42000000000007</v>
      </c>
      <c r="AZ230" s="828">
        <f t="shared" si="126"/>
        <v>2609.96</v>
      </c>
      <c r="BA230" s="828">
        <f t="shared" si="127"/>
        <v>-261.24</v>
      </c>
      <c r="BB230" s="828">
        <f t="shared" si="128"/>
        <v>2898.01</v>
      </c>
      <c r="BC230" s="828">
        <f t="shared" si="129"/>
        <v>1632.71</v>
      </c>
      <c r="BD230" s="828">
        <f t="shared" si="130"/>
        <v>4254.16</v>
      </c>
    </row>
    <row r="231" spans="2:56">
      <c r="B231">
        <v>460801</v>
      </c>
      <c r="C231" s="648" t="s">
        <v>279</v>
      </c>
      <c r="D231" s="778">
        <f t="shared" si="114"/>
        <v>0</v>
      </c>
      <c r="E231" s="778"/>
      <c r="F231" s="778"/>
      <c r="G231" s="778">
        <f t="shared" si="116"/>
        <v>0</v>
      </c>
      <c r="H231" s="764" t="s">
        <v>92</v>
      </c>
      <c r="I231" s="764" t="s">
        <v>250</v>
      </c>
      <c r="J231" s="764" t="s">
        <v>809</v>
      </c>
      <c r="K231" s="648" t="s">
        <v>92</v>
      </c>
      <c r="L231" t="s">
        <v>810</v>
      </c>
      <c r="M231" t="str">
        <f t="shared" si="115"/>
        <v>Other Income | Group Resource Income [GRC]</v>
      </c>
      <c r="O231" s="773">
        <v>-450000</v>
      </c>
      <c r="P231" s="773"/>
      <c r="Q231" s="773"/>
      <c r="R231" s="773">
        <v>-450000</v>
      </c>
      <c r="S231" s="773"/>
      <c r="T231" s="773">
        <v>-664507</v>
      </c>
      <c r="U231" s="773"/>
      <c r="W231" s="773">
        <v>-664507</v>
      </c>
      <c r="Y231" s="826">
        <v>-333159</v>
      </c>
      <c r="Z231" s="826">
        <v>-576550.32999999996</v>
      </c>
      <c r="AA231" s="826">
        <v>-831732.71</v>
      </c>
      <c r="AB231" s="826">
        <v>-2088794.71</v>
      </c>
      <c r="AC231" s="826">
        <v>-303227.53999999998</v>
      </c>
      <c r="AD231" s="826">
        <v>-536724.43000000005</v>
      </c>
      <c r="AE231" s="826">
        <v>-651606.54</v>
      </c>
      <c r="AF231" s="826">
        <v>-817734.54</v>
      </c>
      <c r="AG231" s="826">
        <v>-150000</v>
      </c>
      <c r="AH231" s="826">
        <v>-300000</v>
      </c>
      <c r="AI231" s="826">
        <v>-450000</v>
      </c>
      <c r="AJ231" s="826">
        <v>-600000</v>
      </c>
      <c r="AK231" s="826">
        <v>0</v>
      </c>
      <c r="AL231" s="826">
        <v>0</v>
      </c>
      <c r="AM231" s="826">
        <v>0</v>
      </c>
      <c r="AN231" s="826">
        <v>0</v>
      </c>
      <c r="AO231" s="826">
        <v>0</v>
      </c>
      <c r="AQ231" s="783">
        <f t="shared" si="117"/>
        <v>-1755635.71</v>
      </c>
      <c r="AR231" s="783">
        <f t="shared" si="118"/>
        <v>-2058863.25</v>
      </c>
      <c r="AS231" s="828">
        <f t="shared" si="119"/>
        <v>-233496.89000000007</v>
      </c>
      <c r="AT231" s="828">
        <f t="shared" si="120"/>
        <v>-348379.00000000006</v>
      </c>
      <c r="AU231" s="828">
        <f t="shared" si="121"/>
        <v>-514507.00000000006</v>
      </c>
      <c r="AV231" s="828">
        <f t="shared" si="122"/>
        <v>-664507</v>
      </c>
      <c r="AW231" s="828">
        <f t="shared" si="123"/>
        <v>-150000</v>
      </c>
      <c r="AX231" s="828">
        <f t="shared" si="124"/>
        <v>-300000</v>
      </c>
      <c r="AY231" s="828">
        <f t="shared" si="125"/>
        <v>-450000</v>
      </c>
      <c r="AZ231" s="828">
        <f t="shared" si="126"/>
        <v>-450000</v>
      </c>
      <c r="BA231" s="828">
        <f t="shared" si="127"/>
        <v>0</v>
      </c>
      <c r="BB231" s="828">
        <f t="shared" si="128"/>
        <v>0</v>
      </c>
      <c r="BC231" s="828">
        <f t="shared" si="129"/>
        <v>0</v>
      </c>
      <c r="BD231" s="828">
        <f t="shared" si="130"/>
        <v>0</v>
      </c>
    </row>
    <row r="232" spans="2:56">
      <c r="B232">
        <v>460802</v>
      </c>
      <c r="C232" s="648" t="s">
        <v>217</v>
      </c>
      <c r="D232" s="778">
        <f t="shared" si="114"/>
        <v>22026</v>
      </c>
      <c r="E232" s="778"/>
      <c r="F232" s="778"/>
      <c r="G232" s="778">
        <f t="shared" si="116"/>
        <v>22026</v>
      </c>
      <c r="H232" s="764" t="s">
        <v>92</v>
      </c>
      <c r="I232" t="s">
        <v>204</v>
      </c>
      <c r="J232" t="s">
        <v>798</v>
      </c>
      <c r="K232" s="648" t="s">
        <v>92</v>
      </c>
      <c r="L232" t="s">
        <v>799</v>
      </c>
      <c r="M232" t="str">
        <f t="shared" si="115"/>
        <v>Other Expenses | Inter Compnay Other Expenses</v>
      </c>
      <c r="O232" s="773">
        <v>22026</v>
      </c>
      <c r="P232" s="773"/>
      <c r="Q232" s="773"/>
      <c r="R232" s="773">
        <v>22026</v>
      </c>
      <c r="S232" s="773"/>
      <c r="T232" s="773">
        <v>22026</v>
      </c>
      <c r="U232" s="773"/>
      <c r="W232" s="773">
        <v>22026</v>
      </c>
      <c r="Y232" s="826">
        <v>5506.5</v>
      </c>
      <c r="Z232" s="826">
        <v>9177.5</v>
      </c>
      <c r="AA232" s="826">
        <v>9177.5</v>
      </c>
      <c r="AB232" s="826">
        <v>31594.17</v>
      </c>
      <c r="AC232" s="826">
        <v>5506.5</v>
      </c>
      <c r="AD232" s="826">
        <v>11013</v>
      </c>
      <c r="AE232" s="826">
        <v>16519.5</v>
      </c>
      <c r="AF232" s="826">
        <v>22026</v>
      </c>
      <c r="AG232" s="826">
        <v>5506.5</v>
      </c>
      <c r="AH232" s="826">
        <v>11013</v>
      </c>
      <c r="AI232" s="826">
        <v>16519.5</v>
      </c>
      <c r="AJ232" s="826">
        <v>22026</v>
      </c>
      <c r="AK232" s="826">
        <v>5506.5</v>
      </c>
      <c r="AL232" s="826">
        <v>11013</v>
      </c>
      <c r="AM232" s="826">
        <v>16519.5</v>
      </c>
      <c r="AN232" s="826">
        <v>22026</v>
      </c>
      <c r="AO232" s="826">
        <v>5506.5</v>
      </c>
      <c r="AQ232" s="783">
        <f t="shared" si="117"/>
        <v>26087.67</v>
      </c>
      <c r="AR232" s="783">
        <f t="shared" si="118"/>
        <v>31594.17</v>
      </c>
      <c r="AS232" s="828">
        <f t="shared" si="119"/>
        <v>5506.5</v>
      </c>
      <c r="AT232" s="828">
        <f t="shared" si="120"/>
        <v>11013</v>
      </c>
      <c r="AU232" s="828">
        <f t="shared" si="121"/>
        <v>16519.5</v>
      </c>
      <c r="AV232" s="828">
        <f t="shared" si="122"/>
        <v>22026</v>
      </c>
      <c r="AW232" s="828">
        <f t="shared" si="123"/>
        <v>5506.5</v>
      </c>
      <c r="AX232" s="828">
        <f t="shared" si="124"/>
        <v>11013</v>
      </c>
      <c r="AY232" s="828">
        <f t="shared" si="125"/>
        <v>16519.5</v>
      </c>
      <c r="AZ232" s="828">
        <f t="shared" si="126"/>
        <v>22026</v>
      </c>
      <c r="BA232" s="828">
        <f t="shared" si="127"/>
        <v>5506.5</v>
      </c>
      <c r="BB232" s="828">
        <f t="shared" si="128"/>
        <v>11013</v>
      </c>
      <c r="BC232" s="828">
        <f t="shared" si="129"/>
        <v>16519.5</v>
      </c>
      <c r="BD232" s="828">
        <f t="shared" si="130"/>
        <v>22026</v>
      </c>
    </row>
    <row r="233" spans="2:56">
      <c r="B233">
        <v>460803</v>
      </c>
      <c r="C233" s="648" t="s">
        <v>215</v>
      </c>
      <c r="D233" s="778">
        <f t="shared" si="114"/>
        <v>341101.43</v>
      </c>
      <c r="E233" s="778"/>
      <c r="F233" s="778"/>
      <c r="G233" s="778">
        <f t="shared" si="116"/>
        <v>341101.43</v>
      </c>
      <c r="H233" s="764" t="s">
        <v>92</v>
      </c>
      <c r="I233" s="764" t="s">
        <v>204</v>
      </c>
      <c r="J233" s="764" t="s">
        <v>811</v>
      </c>
      <c r="K233" s="648" t="s">
        <v>92</v>
      </c>
      <c r="L233" t="s">
        <v>812</v>
      </c>
      <c r="M233" t="str">
        <f t="shared" si="115"/>
        <v>Other Expenses | Inter Compnay Management Fee (Expenses)</v>
      </c>
      <c r="O233" s="773">
        <v>213251.42000000004</v>
      </c>
      <c r="P233" s="773"/>
      <c r="Q233" s="773"/>
      <c r="R233" s="773">
        <v>213251.42000000004</v>
      </c>
      <c r="S233" s="773"/>
      <c r="T233" s="773">
        <v>260623.76</v>
      </c>
      <c r="U233" s="773"/>
      <c r="W233" s="773">
        <v>260623.76</v>
      </c>
      <c r="Y233" s="826">
        <v>53578.17</v>
      </c>
      <c r="Z233" s="826">
        <v>131038.56</v>
      </c>
      <c r="AA233" s="826">
        <v>207484.96</v>
      </c>
      <c r="AB233" s="826">
        <v>282857.09000000003</v>
      </c>
      <c r="AC233" s="826">
        <v>73618.91</v>
      </c>
      <c r="AD233" s="826">
        <v>130645.46</v>
      </c>
      <c r="AE233" s="826">
        <v>192804.16</v>
      </c>
      <c r="AF233" s="826">
        <v>268683.94</v>
      </c>
      <c r="AG233" s="826">
        <v>65558.73</v>
      </c>
      <c r="AH233" s="826">
        <v>148640.66</v>
      </c>
      <c r="AI233" s="826">
        <v>179604.23</v>
      </c>
      <c r="AJ233" s="826">
        <v>227701.45</v>
      </c>
      <c r="AK233" s="826">
        <v>51108.7</v>
      </c>
      <c r="AL233" s="826">
        <v>105320.21</v>
      </c>
      <c r="AM233" s="826">
        <v>168318.99</v>
      </c>
      <c r="AN233" s="826">
        <v>222931.68</v>
      </c>
      <c r="AO233" s="826">
        <v>169278.45</v>
      </c>
      <c r="AQ233" s="783">
        <f t="shared" si="117"/>
        <v>229278.92000000004</v>
      </c>
      <c r="AR233" s="783">
        <f t="shared" si="118"/>
        <v>302897.83000000007</v>
      </c>
      <c r="AS233" s="828">
        <f t="shared" si="119"/>
        <v>57026.55</v>
      </c>
      <c r="AT233" s="828">
        <f t="shared" si="120"/>
        <v>119185.25</v>
      </c>
      <c r="AU233" s="828">
        <f t="shared" si="121"/>
        <v>195065.03</v>
      </c>
      <c r="AV233" s="828">
        <f t="shared" si="122"/>
        <v>260623.76</v>
      </c>
      <c r="AW233" s="828">
        <f t="shared" si="123"/>
        <v>83081.930000000008</v>
      </c>
      <c r="AX233" s="828">
        <f t="shared" si="124"/>
        <v>114045.50000000001</v>
      </c>
      <c r="AY233" s="828">
        <f t="shared" si="125"/>
        <v>162142.72000000003</v>
      </c>
      <c r="AZ233" s="828">
        <f t="shared" si="126"/>
        <v>213251.42000000004</v>
      </c>
      <c r="BA233" s="828">
        <f t="shared" si="127"/>
        <v>54211.510000000009</v>
      </c>
      <c r="BB233" s="828">
        <f t="shared" si="128"/>
        <v>117210.29</v>
      </c>
      <c r="BC233" s="828">
        <f t="shared" si="129"/>
        <v>171822.97999999998</v>
      </c>
      <c r="BD233" s="828">
        <f t="shared" si="130"/>
        <v>341101.43</v>
      </c>
    </row>
    <row r="234" spans="2:56">
      <c r="B234">
        <v>470101</v>
      </c>
      <c r="C234" s="648" t="s">
        <v>144</v>
      </c>
      <c r="D234" s="778">
        <f t="shared" si="114"/>
        <v>44502</v>
      </c>
      <c r="E234" s="778"/>
      <c r="F234" s="778"/>
      <c r="G234" s="778">
        <f t="shared" si="116"/>
        <v>44502</v>
      </c>
      <c r="H234" s="764" t="s">
        <v>92</v>
      </c>
      <c r="I234" s="764" t="s">
        <v>126</v>
      </c>
      <c r="J234" s="764" t="s">
        <v>813</v>
      </c>
      <c r="K234" s="648" t="s">
        <v>92</v>
      </c>
      <c r="L234" t="s">
        <v>814</v>
      </c>
      <c r="M234" t="str">
        <f t="shared" si="115"/>
        <v>Depreciation and Amortisation Expense | Depreciation on Tangible Assets</v>
      </c>
      <c r="O234" s="773">
        <v>38502</v>
      </c>
      <c r="P234" s="773"/>
      <c r="Q234" s="773"/>
      <c r="R234" s="773">
        <v>38502</v>
      </c>
      <c r="S234" s="773"/>
      <c r="T234" s="773">
        <v>38740.5</v>
      </c>
      <c r="U234" s="773"/>
      <c r="W234" s="773">
        <v>38740.5</v>
      </c>
      <c r="Y234" s="826">
        <v>4688</v>
      </c>
      <c r="Z234" s="826">
        <v>11377</v>
      </c>
      <c r="AA234" s="826">
        <v>21002</v>
      </c>
      <c r="AB234" s="826">
        <v>33815</v>
      </c>
      <c r="AC234" s="826">
        <v>12813</v>
      </c>
      <c r="AD234" s="826">
        <v>25626</v>
      </c>
      <c r="AE234" s="826">
        <v>35304.5</v>
      </c>
      <c r="AF234" s="826">
        <v>43428.5</v>
      </c>
      <c r="AG234" s="826">
        <v>8125</v>
      </c>
      <c r="AH234" s="826">
        <v>16251</v>
      </c>
      <c r="AI234" s="826">
        <v>24376</v>
      </c>
      <c r="AJ234" s="826">
        <v>35502</v>
      </c>
      <c r="AK234" s="826">
        <v>11125</v>
      </c>
      <c r="AL234" s="826">
        <v>22251</v>
      </c>
      <c r="AM234" s="826">
        <v>33376</v>
      </c>
      <c r="AN234" s="826">
        <v>44502</v>
      </c>
      <c r="AO234" s="826">
        <v>11125</v>
      </c>
      <c r="AQ234" s="783">
        <f t="shared" si="117"/>
        <v>29127</v>
      </c>
      <c r="AR234" s="783">
        <f t="shared" si="118"/>
        <v>41940</v>
      </c>
      <c r="AS234" s="828">
        <f t="shared" si="119"/>
        <v>12813</v>
      </c>
      <c r="AT234" s="828">
        <f t="shared" si="120"/>
        <v>22491.5</v>
      </c>
      <c r="AU234" s="828">
        <f t="shared" si="121"/>
        <v>30615.5</v>
      </c>
      <c r="AV234" s="828">
        <f t="shared" si="122"/>
        <v>38740.5</v>
      </c>
      <c r="AW234" s="828">
        <f t="shared" si="123"/>
        <v>8126</v>
      </c>
      <c r="AX234" s="828">
        <f t="shared" si="124"/>
        <v>16251</v>
      </c>
      <c r="AY234" s="828">
        <f t="shared" si="125"/>
        <v>27377</v>
      </c>
      <c r="AZ234" s="828">
        <f t="shared" si="126"/>
        <v>38502</v>
      </c>
      <c r="BA234" s="828">
        <f t="shared" si="127"/>
        <v>11126</v>
      </c>
      <c r="BB234" s="828">
        <f t="shared" si="128"/>
        <v>22251</v>
      </c>
      <c r="BC234" s="828">
        <f t="shared" si="129"/>
        <v>33377</v>
      </c>
      <c r="BD234" s="828">
        <f t="shared" si="130"/>
        <v>44502</v>
      </c>
    </row>
    <row r="235" spans="2:56">
      <c r="B235">
        <v>470103</v>
      </c>
      <c r="C235" s="648" t="s">
        <v>142</v>
      </c>
      <c r="D235" s="778">
        <f t="shared" si="114"/>
        <v>0</v>
      </c>
      <c r="E235" s="778"/>
      <c r="F235" s="778"/>
      <c r="G235" s="778">
        <f t="shared" si="116"/>
        <v>0</v>
      </c>
      <c r="H235" s="764" t="s">
        <v>92</v>
      </c>
      <c r="I235" s="764" t="s">
        <v>126</v>
      </c>
      <c r="J235" s="764" t="s">
        <v>813</v>
      </c>
      <c r="K235" s="648" t="s">
        <v>92</v>
      </c>
      <c r="L235" t="s">
        <v>814</v>
      </c>
      <c r="M235" t="str">
        <f t="shared" si="115"/>
        <v>Depreciation and Amortisation Expense | Depreciation on Tangible Assets</v>
      </c>
      <c r="O235" s="773">
        <v>0</v>
      </c>
      <c r="P235" s="773"/>
      <c r="Q235" s="773"/>
      <c r="R235" s="773">
        <v>0</v>
      </c>
      <c r="S235" s="773"/>
      <c r="T235" s="773">
        <v>0</v>
      </c>
      <c r="U235" s="773"/>
      <c r="W235" s="773">
        <v>0</v>
      </c>
      <c r="Y235" s="826">
        <v>0</v>
      </c>
      <c r="Z235" s="826">
        <v>0</v>
      </c>
      <c r="AA235" s="826">
        <v>0</v>
      </c>
      <c r="AB235" s="826">
        <v>0</v>
      </c>
      <c r="AC235" s="826">
        <v>0</v>
      </c>
      <c r="AD235" s="826">
        <v>0</v>
      </c>
      <c r="AE235" s="826">
        <v>0</v>
      </c>
      <c r="AF235" s="826">
        <v>0</v>
      </c>
      <c r="AG235" s="826">
        <v>0</v>
      </c>
      <c r="AH235" s="826">
        <v>0</v>
      </c>
      <c r="AI235" s="826">
        <v>0</v>
      </c>
      <c r="AJ235" s="826">
        <v>0</v>
      </c>
      <c r="AK235" s="826">
        <v>0</v>
      </c>
      <c r="AL235" s="826">
        <v>0</v>
      </c>
      <c r="AM235" s="826">
        <v>0</v>
      </c>
      <c r="AN235" s="826">
        <v>0</v>
      </c>
      <c r="AO235" s="826">
        <v>0</v>
      </c>
      <c r="AQ235" s="783">
        <f t="shared" si="117"/>
        <v>0</v>
      </c>
      <c r="AR235" s="783">
        <f t="shared" si="118"/>
        <v>0</v>
      </c>
      <c r="AS235" s="828">
        <f t="shared" si="119"/>
        <v>0</v>
      </c>
      <c r="AT235" s="828">
        <f t="shared" si="120"/>
        <v>0</v>
      </c>
      <c r="AU235" s="828">
        <f t="shared" si="121"/>
        <v>0</v>
      </c>
      <c r="AV235" s="828">
        <f t="shared" si="122"/>
        <v>0</v>
      </c>
      <c r="AW235" s="828">
        <f t="shared" si="123"/>
        <v>0</v>
      </c>
      <c r="AX235" s="828">
        <f t="shared" si="124"/>
        <v>0</v>
      </c>
      <c r="AY235" s="828">
        <f t="shared" si="125"/>
        <v>0</v>
      </c>
      <c r="AZ235" s="828">
        <f t="shared" si="126"/>
        <v>0</v>
      </c>
      <c r="BA235" s="828">
        <f t="shared" si="127"/>
        <v>0</v>
      </c>
      <c r="BB235" s="828">
        <f t="shared" si="128"/>
        <v>0</v>
      </c>
      <c r="BC235" s="828">
        <f t="shared" si="129"/>
        <v>0</v>
      </c>
      <c r="BD235" s="828">
        <f t="shared" si="130"/>
        <v>0</v>
      </c>
    </row>
    <row r="236" spans="2:56">
      <c r="B236">
        <v>470104</v>
      </c>
      <c r="C236" s="648" t="s">
        <v>140</v>
      </c>
      <c r="D236" s="778">
        <f t="shared" si="114"/>
        <v>36225.449999999997</v>
      </c>
      <c r="E236" s="778"/>
      <c r="F236" s="778"/>
      <c r="G236" s="778">
        <f t="shared" si="116"/>
        <v>36225.449999999997</v>
      </c>
      <c r="H236" s="764" t="s">
        <v>92</v>
      </c>
      <c r="I236" s="764" t="s">
        <v>126</v>
      </c>
      <c r="J236" s="764" t="s">
        <v>813</v>
      </c>
      <c r="K236" s="648" t="s">
        <v>92</v>
      </c>
      <c r="L236" t="s">
        <v>814</v>
      </c>
      <c r="M236" t="str">
        <f t="shared" si="115"/>
        <v>Depreciation and Amortisation Expense | Depreciation on Tangible Assets</v>
      </c>
      <c r="O236" s="773">
        <v>25563.279999999999</v>
      </c>
      <c r="P236" s="773"/>
      <c r="Q236" s="773"/>
      <c r="R236" s="773">
        <v>25563.279999999999</v>
      </c>
      <c r="S236" s="773"/>
      <c r="T236" s="773">
        <v>16199.689999999999</v>
      </c>
      <c r="U236" s="773"/>
      <c r="W236" s="773">
        <v>16199.689999999999</v>
      </c>
      <c r="Y236" s="826">
        <v>3231.34</v>
      </c>
      <c r="Z236" s="826">
        <v>6084.34</v>
      </c>
      <c r="AA236" s="826">
        <v>9330.06</v>
      </c>
      <c r="AB236" s="826">
        <v>13241.44</v>
      </c>
      <c r="AC236" s="826">
        <v>4391</v>
      </c>
      <c r="AD236" s="826">
        <v>8527.3700000000008</v>
      </c>
      <c r="AE236" s="826">
        <v>12734.37</v>
      </c>
      <c r="AF236" s="826">
        <v>16709.689999999999</v>
      </c>
      <c r="AG236" s="826">
        <v>3881</v>
      </c>
      <c r="AH236" s="826">
        <v>9082</v>
      </c>
      <c r="AI236" s="826">
        <v>14594</v>
      </c>
      <c r="AJ236" s="826">
        <v>21731</v>
      </c>
      <c r="AK236" s="826">
        <v>7713.28</v>
      </c>
      <c r="AL236" s="826">
        <v>15826.28</v>
      </c>
      <c r="AM236" s="826">
        <v>24515.49</v>
      </c>
      <c r="AN236" s="826">
        <v>33176.06</v>
      </c>
      <c r="AO236" s="826">
        <v>10762.67</v>
      </c>
      <c r="AQ236" s="783">
        <f t="shared" si="117"/>
        <v>10010.1</v>
      </c>
      <c r="AR236" s="783">
        <f t="shared" si="118"/>
        <v>14401.1</v>
      </c>
      <c r="AS236" s="828">
        <f t="shared" si="119"/>
        <v>4136.3700000000008</v>
      </c>
      <c r="AT236" s="828">
        <f t="shared" si="120"/>
        <v>8343.3700000000008</v>
      </c>
      <c r="AU236" s="828">
        <f t="shared" si="121"/>
        <v>12318.689999999999</v>
      </c>
      <c r="AV236" s="828">
        <f t="shared" si="122"/>
        <v>16199.689999999999</v>
      </c>
      <c r="AW236" s="828">
        <f t="shared" si="123"/>
        <v>5201</v>
      </c>
      <c r="AX236" s="828">
        <f t="shared" si="124"/>
        <v>10713</v>
      </c>
      <c r="AY236" s="828">
        <f t="shared" si="125"/>
        <v>17850</v>
      </c>
      <c r="AZ236" s="828">
        <f t="shared" si="126"/>
        <v>25563.279999999999</v>
      </c>
      <c r="BA236" s="828">
        <f t="shared" si="127"/>
        <v>8113.0000000000009</v>
      </c>
      <c r="BB236" s="828">
        <f t="shared" si="128"/>
        <v>16802.210000000003</v>
      </c>
      <c r="BC236" s="828">
        <f t="shared" si="129"/>
        <v>25462.78</v>
      </c>
      <c r="BD236" s="828">
        <f t="shared" si="130"/>
        <v>36225.449999999997</v>
      </c>
    </row>
    <row r="237" spans="2:56">
      <c r="B237">
        <v>470105</v>
      </c>
      <c r="C237" s="648" t="s">
        <v>132</v>
      </c>
      <c r="D237" s="778">
        <f t="shared" si="114"/>
        <v>162619</v>
      </c>
      <c r="E237" s="778"/>
      <c r="F237" s="778"/>
      <c r="G237" s="778">
        <f t="shared" si="116"/>
        <v>162619</v>
      </c>
      <c r="H237" s="764" t="s">
        <v>92</v>
      </c>
      <c r="I237" s="764" t="s">
        <v>126</v>
      </c>
      <c r="J237" s="764" t="s">
        <v>815</v>
      </c>
      <c r="K237" s="648" t="s">
        <v>92</v>
      </c>
      <c r="L237" t="s">
        <v>816</v>
      </c>
      <c r="M237" t="str">
        <f t="shared" si="115"/>
        <v>Depreciation and Amortisation Expense | Amortisation on Intangible Assets</v>
      </c>
      <c r="O237" s="773">
        <v>162624</v>
      </c>
      <c r="P237" s="773"/>
      <c r="Q237" s="773"/>
      <c r="R237" s="773">
        <v>162624</v>
      </c>
      <c r="S237" s="773"/>
      <c r="T237" s="773">
        <v>162592.15</v>
      </c>
      <c r="U237" s="773"/>
      <c r="W237" s="773">
        <v>162592.15</v>
      </c>
      <c r="Y237" s="826">
        <v>14879.83</v>
      </c>
      <c r="Z237" s="826">
        <v>35675.83</v>
      </c>
      <c r="AA237" s="826">
        <v>62220.83</v>
      </c>
      <c r="AB237" s="826">
        <v>100086.83</v>
      </c>
      <c r="AC237" s="826">
        <v>38466</v>
      </c>
      <c r="AD237" s="826">
        <v>76932</v>
      </c>
      <c r="AE237" s="826">
        <v>115398</v>
      </c>
      <c r="AF237" s="826">
        <v>157357</v>
      </c>
      <c r="AG237" s="826">
        <v>43701.15</v>
      </c>
      <c r="AH237" s="826">
        <v>84357.15</v>
      </c>
      <c r="AI237" s="826">
        <v>125013.15</v>
      </c>
      <c r="AJ237" s="826">
        <v>165669.15</v>
      </c>
      <c r="AK237" s="826">
        <v>40656</v>
      </c>
      <c r="AL237" s="826">
        <v>81312</v>
      </c>
      <c r="AM237" s="826">
        <v>121966</v>
      </c>
      <c r="AN237" s="826">
        <v>162621</v>
      </c>
      <c r="AO237" s="826">
        <v>40654</v>
      </c>
      <c r="AQ237" s="783">
        <f t="shared" si="117"/>
        <v>85207</v>
      </c>
      <c r="AR237" s="783">
        <f t="shared" si="118"/>
        <v>123673</v>
      </c>
      <c r="AS237" s="828">
        <f t="shared" si="119"/>
        <v>38466</v>
      </c>
      <c r="AT237" s="828">
        <f t="shared" si="120"/>
        <v>76932</v>
      </c>
      <c r="AU237" s="828">
        <f t="shared" si="121"/>
        <v>118891</v>
      </c>
      <c r="AV237" s="828">
        <f t="shared" si="122"/>
        <v>162592.15</v>
      </c>
      <c r="AW237" s="828">
        <f t="shared" si="123"/>
        <v>40655.999999999993</v>
      </c>
      <c r="AX237" s="828">
        <f t="shared" si="124"/>
        <v>81312</v>
      </c>
      <c r="AY237" s="828">
        <f t="shared" si="125"/>
        <v>121968</v>
      </c>
      <c r="AZ237" s="828">
        <f t="shared" si="126"/>
        <v>162624</v>
      </c>
      <c r="BA237" s="828">
        <f t="shared" si="127"/>
        <v>40656</v>
      </c>
      <c r="BB237" s="828">
        <f t="shared" si="128"/>
        <v>81310</v>
      </c>
      <c r="BC237" s="828">
        <f t="shared" si="129"/>
        <v>121965</v>
      </c>
      <c r="BD237" s="828">
        <f t="shared" si="130"/>
        <v>162619</v>
      </c>
    </row>
    <row r="238" spans="2:56">
      <c r="B238">
        <v>470106</v>
      </c>
      <c r="C238" s="648" t="s">
        <v>136</v>
      </c>
      <c r="D238" s="778">
        <f t="shared" si="114"/>
        <v>6623.5</v>
      </c>
      <c r="E238" s="778"/>
      <c r="F238" s="778"/>
      <c r="G238" s="778">
        <f t="shared" si="116"/>
        <v>6623.5</v>
      </c>
      <c r="H238" s="764" t="s">
        <v>92</v>
      </c>
      <c r="I238" s="764" t="s">
        <v>126</v>
      </c>
      <c r="J238" s="764" t="s">
        <v>813</v>
      </c>
      <c r="K238" s="648" t="s">
        <v>92</v>
      </c>
      <c r="L238" t="s">
        <v>814</v>
      </c>
      <c r="M238" t="str">
        <f t="shared" si="115"/>
        <v>Depreciation and Amortisation Expense | Depreciation on Tangible Assets</v>
      </c>
      <c r="O238" s="773">
        <v>3661</v>
      </c>
      <c r="P238" s="773"/>
      <c r="Q238" s="773"/>
      <c r="R238" s="773">
        <v>3661</v>
      </c>
      <c r="S238" s="773"/>
      <c r="T238" s="773">
        <v>2532</v>
      </c>
      <c r="U238" s="773"/>
      <c r="W238" s="773">
        <v>2532</v>
      </c>
      <c r="Y238" s="826">
        <v>571</v>
      </c>
      <c r="Z238" s="826">
        <v>1019.67</v>
      </c>
      <c r="AA238" s="826">
        <v>1406.67</v>
      </c>
      <c r="AB238" s="826">
        <v>1793.67</v>
      </c>
      <c r="AC238" s="826">
        <v>633</v>
      </c>
      <c r="AD238" s="826">
        <v>1266</v>
      </c>
      <c r="AE238" s="826">
        <v>1899</v>
      </c>
      <c r="AF238" s="826">
        <v>2532</v>
      </c>
      <c r="AG238" s="826">
        <v>633</v>
      </c>
      <c r="AH238" s="826">
        <v>1266</v>
      </c>
      <c r="AI238" s="826">
        <v>1899</v>
      </c>
      <c r="AJ238" s="826">
        <v>2880</v>
      </c>
      <c r="AK238" s="826">
        <v>1414</v>
      </c>
      <c r="AL238" s="826">
        <v>2941</v>
      </c>
      <c r="AM238" s="826">
        <v>4568</v>
      </c>
      <c r="AN238" s="826">
        <v>6365.5</v>
      </c>
      <c r="AO238" s="826">
        <v>1672</v>
      </c>
      <c r="AQ238" s="783">
        <f t="shared" si="117"/>
        <v>1222.67</v>
      </c>
      <c r="AR238" s="783">
        <f t="shared" si="118"/>
        <v>1855.67</v>
      </c>
      <c r="AS238" s="828">
        <f t="shared" si="119"/>
        <v>633</v>
      </c>
      <c r="AT238" s="828">
        <f t="shared" si="120"/>
        <v>1266</v>
      </c>
      <c r="AU238" s="828">
        <f t="shared" si="121"/>
        <v>1899</v>
      </c>
      <c r="AV238" s="828">
        <f t="shared" si="122"/>
        <v>2532</v>
      </c>
      <c r="AW238" s="828">
        <f t="shared" si="123"/>
        <v>633</v>
      </c>
      <c r="AX238" s="828">
        <f t="shared" si="124"/>
        <v>1266</v>
      </c>
      <c r="AY238" s="828">
        <f t="shared" si="125"/>
        <v>2247</v>
      </c>
      <c r="AZ238" s="828">
        <f t="shared" si="126"/>
        <v>3661</v>
      </c>
      <c r="BA238" s="828">
        <f t="shared" si="127"/>
        <v>1527</v>
      </c>
      <c r="BB238" s="828">
        <f t="shared" si="128"/>
        <v>3154</v>
      </c>
      <c r="BC238" s="828">
        <f t="shared" si="129"/>
        <v>4951.5</v>
      </c>
      <c r="BD238" s="828">
        <f t="shared" si="130"/>
        <v>6623.5</v>
      </c>
    </row>
    <row r="239" spans="2:56">
      <c r="B239">
        <v>470107</v>
      </c>
      <c r="C239" s="648" t="s">
        <v>138</v>
      </c>
      <c r="D239" s="778">
        <f t="shared" si="114"/>
        <v>10876.27</v>
      </c>
      <c r="E239" s="778"/>
      <c r="F239" s="778"/>
      <c r="G239" s="778">
        <f t="shared" si="116"/>
        <v>10876.27</v>
      </c>
      <c r="H239" s="764" t="s">
        <v>92</v>
      </c>
      <c r="I239" s="764" t="s">
        <v>126</v>
      </c>
      <c r="J239" s="764" t="s">
        <v>813</v>
      </c>
      <c r="K239" s="648" t="s">
        <v>92</v>
      </c>
      <c r="L239" t="s">
        <v>814</v>
      </c>
      <c r="M239" t="str">
        <f t="shared" si="115"/>
        <v>Depreciation and Amortisation Expense | Depreciation on Tangible Assets</v>
      </c>
      <c r="O239" s="773">
        <v>81048.800000000003</v>
      </c>
      <c r="P239" s="773"/>
      <c r="Q239" s="773"/>
      <c r="R239" s="773">
        <v>81048.800000000003</v>
      </c>
      <c r="S239" s="773"/>
      <c r="T239" s="773">
        <v>194675.34</v>
      </c>
      <c r="U239" s="773"/>
      <c r="W239" s="773">
        <v>194675.34</v>
      </c>
      <c r="Y239" s="826">
        <v>34542.32</v>
      </c>
      <c r="Z239" s="826">
        <v>69084.320000000007</v>
      </c>
      <c r="AA239" s="826">
        <v>103626.32</v>
      </c>
      <c r="AB239" s="826">
        <v>138168.32000000001</v>
      </c>
      <c r="AC239" s="826">
        <v>34542</v>
      </c>
      <c r="AD239" s="826">
        <v>69084</v>
      </c>
      <c r="AE239" s="826">
        <v>103626</v>
      </c>
      <c r="AF239" s="826">
        <v>200351.34</v>
      </c>
      <c r="AG239" s="826">
        <v>28866</v>
      </c>
      <c r="AH239" s="826">
        <v>57732</v>
      </c>
      <c r="AI239" s="826">
        <v>86598</v>
      </c>
      <c r="AJ239" s="826">
        <v>107069.81</v>
      </c>
      <c r="AK239" s="826">
        <v>2844.99</v>
      </c>
      <c r="AL239" s="826">
        <v>5673.99</v>
      </c>
      <c r="AM239" s="826">
        <v>8510.16</v>
      </c>
      <c r="AN239" s="826">
        <v>11914.16</v>
      </c>
      <c r="AO239" s="826">
        <v>1807.1</v>
      </c>
      <c r="AQ239" s="783">
        <f t="shared" si="117"/>
        <v>103626</v>
      </c>
      <c r="AR239" s="783">
        <f t="shared" si="118"/>
        <v>138168</v>
      </c>
      <c r="AS239" s="828">
        <f t="shared" si="119"/>
        <v>34542</v>
      </c>
      <c r="AT239" s="828">
        <f t="shared" si="120"/>
        <v>69084</v>
      </c>
      <c r="AU239" s="828">
        <f t="shared" si="121"/>
        <v>165809.34</v>
      </c>
      <c r="AV239" s="828">
        <f t="shared" si="122"/>
        <v>194675.34</v>
      </c>
      <c r="AW239" s="828">
        <f t="shared" si="123"/>
        <v>28866</v>
      </c>
      <c r="AX239" s="828">
        <f t="shared" si="124"/>
        <v>57732</v>
      </c>
      <c r="AY239" s="828">
        <f t="shared" si="125"/>
        <v>78203.81</v>
      </c>
      <c r="AZ239" s="828">
        <f t="shared" si="126"/>
        <v>81048.800000000003</v>
      </c>
      <c r="BA239" s="828">
        <f t="shared" si="127"/>
        <v>2829</v>
      </c>
      <c r="BB239" s="828">
        <f t="shared" si="128"/>
        <v>5665.17</v>
      </c>
      <c r="BC239" s="828">
        <f t="shared" si="129"/>
        <v>9069.17</v>
      </c>
      <c r="BD239" s="828">
        <f t="shared" si="130"/>
        <v>10876.27</v>
      </c>
    </row>
    <row r="240" spans="2:56">
      <c r="B240">
        <v>470108</v>
      </c>
      <c r="C240" s="648" t="s">
        <v>130</v>
      </c>
      <c r="D240" s="778">
        <f t="shared" si="114"/>
        <v>0</v>
      </c>
      <c r="E240" s="778"/>
      <c r="F240" s="778"/>
      <c r="G240" s="778">
        <f t="shared" si="116"/>
        <v>0</v>
      </c>
      <c r="H240" s="764" t="s">
        <v>92</v>
      </c>
      <c r="I240" s="764" t="s">
        <v>126</v>
      </c>
      <c r="J240" s="764" t="s">
        <v>815</v>
      </c>
      <c r="K240" s="648" t="s">
        <v>92</v>
      </c>
      <c r="L240" t="s">
        <v>814</v>
      </c>
      <c r="M240" t="str">
        <f t="shared" si="115"/>
        <v>Depreciation and Amortisation Expense | Amortisation on Intangible Assets</v>
      </c>
      <c r="O240" s="773">
        <v>0</v>
      </c>
      <c r="P240" s="773"/>
      <c r="Q240" s="773"/>
      <c r="R240" s="773">
        <v>0</v>
      </c>
      <c r="S240" s="773"/>
      <c r="T240" s="773">
        <v>0</v>
      </c>
      <c r="U240" s="773"/>
      <c r="W240" s="773">
        <v>0</v>
      </c>
      <c r="Y240" s="826">
        <v>0</v>
      </c>
      <c r="Z240" s="826">
        <v>0</v>
      </c>
      <c r="AA240" s="826">
        <v>0</v>
      </c>
      <c r="AB240" s="826">
        <v>0</v>
      </c>
      <c r="AC240" s="826">
        <v>0</v>
      </c>
      <c r="AD240" s="826">
        <v>0</v>
      </c>
      <c r="AE240" s="826">
        <v>0</v>
      </c>
      <c r="AF240" s="826">
        <v>0</v>
      </c>
      <c r="AG240" s="826">
        <v>0</v>
      </c>
      <c r="AH240" s="826">
        <v>0</v>
      </c>
      <c r="AI240" s="826">
        <v>0</v>
      </c>
      <c r="AJ240" s="826">
        <v>0</v>
      </c>
      <c r="AK240" s="826">
        <v>0</v>
      </c>
      <c r="AL240" s="826">
        <v>0</v>
      </c>
      <c r="AM240" s="826">
        <v>0</v>
      </c>
      <c r="AN240" s="826">
        <v>0</v>
      </c>
      <c r="AO240" s="826">
        <v>0</v>
      </c>
      <c r="AQ240" s="783">
        <f t="shared" si="117"/>
        <v>0</v>
      </c>
      <c r="AR240" s="783">
        <f t="shared" si="118"/>
        <v>0</v>
      </c>
      <c r="AS240" s="828">
        <f t="shared" si="119"/>
        <v>0</v>
      </c>
      <c r="AT240" s="828">
        <f t="shared" si="120"/>
        <v>0</v>
      </c>
      <c r="AU240" s="828">
        <f t="shared" si="121"/>
        <v>0</v>
      </c>
      <c r="AV240" s="828">
        <f t="shared" si="122"/>
        <v>0</v>
      </c>
      <c r="AW240" s="828">
        <f t="shared" si="123"/>
        <v>0</v>
      </c>
      <c r="AX240" s="828">
        <f t="shared" si="124"/>
        <v>0</v>
      </c>
      <c r="AY240" s="828">
        <f t="shared" si="125"/>
        <v>0</v>
      </c>
      <c r="AZ240" s="828">
        <f t="shared" si="126"/>
        <v>0</v>
      </c>
      <c r="BA240" s="828">
        <f t="shared" si="127"/>
        <v>0</v>
      </c>
      <c r="BB240" s="828">
        <f t="shared" si="128"/>
        <v>0</v>
      </c>
      <c r="BC240" s="828">
        <f t="shared" si="129"/>
        <v>0</v>
      </c>
      <c r="BD240" s="828">
        <f t="shared" si="130"/>
        <v>0</v>
      </c>
    </row>
    <row r="241" spans="2:56">
      <c r="B241">
        <v>470109</v>
      </c>
      <c r="C241" t="s">
        <v>148</v>
      </c>
      <c r="D241" s="778">
        <f t="shared" si="114"/>
        <v>439890</v>
      </c>
      <c r="G241" s="778">
        <f t="shared" si="116"/>
        <v>439890</v>
      </c>
      <c r="H241" s="764" t="s">
        <v>92</v>
      </c>
      <c r="I241" s="764" t="s">
        <v>817</v>
      </c>
      <c r="J241" s="764" t="s">
        <v>818</v>
      </c>
      <c r="K241" s="648" t="s">
        <v>92</v>
      </c>
      <c r="L241" t="s">
        <v>819</v>
      </c>
      <c r="M241" t="str">
        <f t="shared" si="115"/>
        <v>Depreciation and amortisation expense | ROU Assets Depreciation</v>
      </c>
      <c r="O241" s="772">
        <v>429420</v>
      </c>
      <c r="R241" s="772">
        <v>429420</v>
      </c>
      <c r="T241" s="772">
        <v>588141.1</v>
      </c>
      <c r="W241" s="772">
        <v>588141.1</v>
      </c>
      <c r="Y241" s="826">
        <v>0</v>
      </c>
      <c r="Z241" s="826">
        <v>0</v>
      </c>
      <c r="AA241" s="826">
        <v>54182</v>
      </c>
      <c r="AB241" s="825">
        <v>216728</v>
      </c>
      <c r="AC241" s="826">
        <v>162546</v>
      </c>
      <c r="AD241" s="826">
        <v>325092</v>
      </c>
      <c r="AE241" s="826">
        <v>487638</v>
      </c>
      <c r="AF241" s="826">
        <v>643332.1</v>
      </c>
      <c r="AG241" s="826">
        <v>107355</v>
      </c>
      <c r="AH241" s="826">
        <v>214710</v>
      </c>
      <c r="AI241" s="826">
        <v>322065</v>
      </c>
      <c r="AJ241" s="826">
        <v>429420</v>
      </c>
      <c r="AK241" s="826">
        <v>107355</v>
      </c>
      <c r="AL241" s="826">
        <v>214710</v>
      </c>
      <c r="AM241" s="826">
        <v>322065</v>
      </c>
      <c r="AN241" s="826">
        <v>429420</v>
      </c>
      <c r="AO241" s="826">
        <v>117825</v>
      </c>
      <c r="AQ241" s="783">
        <f t="shared" si="117"/>
        <v>216728</v>
      </c>
      <c r="AR241" s="783">
        <f t="shared" si="118"/>
        <v>379274</v>
      </c>
      <c r="AS241" s="828">
        <f t="shared" si="119"/>
        <v>162546</v>
      </c>
      <c r="AT241" s="828">
        <f t="shared" si="120"/>
        <v>325092</v>
      </c>
      <c r="AU241" s="828">
        <f t="shared" si="121"/>
        <v>480786.1</v>
      </c>
      <c r="AV241" s="828">
        <f t="shared" si="122"/>
        <v>588141.1</v>
      </c>
      <c r="AW241" s="828">
        <f t="shared" si="123"/>
        <v>107355</v>
      </c>
      <c r="AX241" s="828">
        <f t="shared" si="124"/>
        <v>214710</v>
      </c>
      <c r="AY241" s="828">
        <f t="shared" si="125"/>
        <v>322065</v>
      </c>
      <c r="AZ241" s="828">
        <f t="shared" si="126"/>
        <v>429420</v>
      </c>
      <c r="BA241" s="828">
        <f t="shared" si="127"/>
        <v>107355</v>
      </c>
      <c r="BB241" s="828">
        <f t="shared" si="128"/>
        <v>214710</v>
      </c>
      <c r="BC241" s="828">
        <f t="shared" si="129"/>
        <v>322065</v>
      </c>
      <c r="BD241" s="828">
        <f t="shared" si="130"/>
        <v>439890</v>
      </c>
    </row>
    <row r="242" spans="2:56">
      <c r="B242">
        <v>480101</v>
      </c>
      <c r="C242" s="648" t="s">
        <v>188</v>
      </c>
      <c r="D242" s="778">
        <f t="shared" si="114"/>
        <v>1154272.51</v>
      </c>
      <c r="E242" s="778"/>
      <c r="F242" s="778"/>
      <c r="G242" s="778">
        <f t="shared" si="116"/>
        <v>1154272.51</v>
      </c>
      <c r="H242" s="764" t="s">
        <v>92</v>
      </c>
      <c r="I242" t="s">
        <v>184</v>
      </c>
      <c r="J242" t="s">
        <v>820</v>
      </c>
      <c r="K242" s="648" t="s">
        <v>92</v>
      </c>
      <c r="L242" t="s">
        <v>821</v>
      </c>
      <c r="M242" t="str">
        <f t="shared" si="115"/>
        <v>Finance Cost | Inter Company Interest expenses</v>
      </c>
      <c r="O242" s="773">
        <v>599938.93999999994</v>
      </c>
      <c r="P242" s="773"/>
      <c r="Q242" s="773"/>
      <c r="R242" s="773">
        <v>599938.93999999994</v>
      </c>
      <c r="S242" s="773"/>
      <c r="T242" s="773">
        <v>187156.09999999998</v>
      </c>
      <c r="U242" s="773"/>
      <c r="W242" s="773">
        <v>187156.09999999998</v>
      </c>
      <c r="Y242" s="826">
        <v>67719.91</v>
      </c>
      <c r="Z242" s="826">
        <v>140285.14000000001</v>
      </c>
      <c r="AA242" s="826">
        <v>224453.61</v>
      </c>
      <c r="AB242" s="826">
        <v>272444.37</v>
      </c>
      <c r="AC242" s="826">
        <v>0</v>
      </c>
      <c r="AD242" s="826">
        <v>0</v>
      </c>
      <c r="AE242" s="826">
        <v>24386.69</v>
      </c>
      <c r="AF242" s="826">
        <v>83077.789999999994</v>
      </c>
      <c r="AG242" s="826">
        <v>104078.31</v>
      </c>
      <c r="AH242" s="826">
        <v>246634.95</v>
      </c>
      <c r="AI242" s="826">
        <v>438042.68</v>
      </c>
      <c r="AJ242" s="826">
        <v>607990.97</v>
      </c>
      <c r="AK242" s="826">
        <v>96026.28</v>
      </c>
      <c r="AL242" s="826">
        <v>169241.33</v>
      </c>
      <c r="AM242" s="826">
        <v>635900.88</v>
      </c>
      <c r="AN242" s="826">
        <v>922386.71</v>
      </c>
      <c r="AO242" s="826">
        <v>327912.08</v>
      </c>
      <c r="AQ242" s="783">
        <f t="shared" si="117"/>
        <v>204724.46</v>
      </c>
      <c r="AR242" s="783">
        <f t="shared" si="118"/>
        <v>204724.46</v>
      </c>
      <c r="AS242" s="828">
        <f t="shared" si="119"/>
        <v>0</v>
      </c>
      <c r="AT242" s="828">
        <f t="shared" si="120"/>
        <v>24386.69</v>
      </c>
      <c r="AU242" s="828">
        <f t="shared" si="121"/>
        <v>83077.789999999994</v>
      </c>
      <c r="AV242" s="828">
        <f t="shared" si="122"/>
        <v>187156.09999999998</v>
      </c>
      <c r="AW242" s="828">
        <f t="shared" si="123"/>
        <v>142556.64000000001</v>
      </c>
      <c r="AX242" s="828">
        <f t="shared" si="124"/>
        <v>333964.37</v>
      </c>
      <c r="AY242" s="828">
        <f t="shared" si="125"/>
        <v>503912.66</v>
      </c>
      <c r="AZ242" s="828">
        <f t="shared" si="126"/>
        <v>599938.93999999994</v>
      </c>
      <c r="BA242" s="828">
        <f t="shared" si="127"/>
        <v>73215.049999999988</v>
      </c>
      <c r="BB242" s="828">
        <f t="shared" si="128"/>
        <v>539874.6</v>
      </c>
      <c r="BC242" s="828">
        <f t="shared" si="129"/>
        <v>826360.42999999993</v>
      </c>
      <c r="BD242" s="828">
        <f t="shared" si="130"/>
        <v>1154272.51</v>
      </c>
    </row>
    <row r="243" spans="2:56">
      <c r="B243">
        <v>480102</v>
      </c>
      <c r="C243" s="648" t="s">
        <v>202</v>
      </c>
      <c r="D243" s="778">
        <f t="shared" si="114"/>
        <v>1235697.3600000001</v>
      </c>
      <c r="E243" s="778"/>
      <c r="F243" s="778"/>
      <c r="G243" s="778">
        <f t="shared" si="116"/>
        <v>1235697.3600000001</v>
      </c>
      <c r="H243" s="764" t="s">
        <v>92</v>
      </c>
      <c r="I243" s="764" t="s">
        <v>184</v>
      </c>
      <c r="J243" s="764" t="s">
        <v>807</v>
      </c>
      <c r="K243" s="648" t="s">
        <v>92</v>
      </c>
      <c r="L243" t="s">
        <v>822</v>
      </c>
      <c r="M243" t="str">
        <f t="shared" si="115"/>
        <v>Finance Cost | Other Finance Charges</v>
      </c>
      <c r="O243" s="773">
        <v>771796.77</v>
      </c>
      <c r="P243" s="773"/>
      <c r="Q243" s="773"/>
      <c r="R243" s="773">
        <v>771796.77</v>
      </c>
      <c r="S243" s="773"/>
      <c r="T243" s="773">
        <v>651514.64</v>
      </c>
      <c r="U243" s="773"/>
      <c r="W243" s="773">
        <v>651514.64</v>
      </c>
      <c r="Y243" s="826">
        <v>66206.05</v>
      </c>
      <c r="Z243" s="826">
        <v>102528.29</v>
      </c>
      <c r="AA243" s="826">
        <v>514323.54</v>
      </c>
      <c r="AB243" s="826">
        <v>577117.78</v>
      </c>
      <c r="AC243" s="826">
        <v>21954.01</v>
      </c>
      <c r="AD243" s="826">
        <v>177216.01</v>
      </c>
      <c r="AE243" s="826">
        <v>395781.39</v>
      </c>
      <c r="AF243" s="826">
        <v>536864.42000000004</v>
      </c>
      <c r="AG243" s="826">
        <v>136604.23000000001</v>
      </c>
      <c r="AH243" s="826">
        <v>287590.57</v>
      </c>
      <c r="AI243" s="826">
        <v>631732.52</v>
      </c>
      <c r="AJ243" s="826">
        <v>780894.01</v>
      </c>
      <c r="AK243" s="826">
        <v>127506.99</v>
      </c>
      <c r="AL243" s="826">
        <v>338284.34</v>
      </c>
      <c r="AM243" s="826">
        <v>674311.39</v>
      </c>
      <c r="AN243" s="826">
        <v>982364.04</v>
      </c>
      <c r="AO243" s="826">
        <v>380840.31</v>
      </c>
      <c r="AQ243" s="783">
        <f t="shared" si="117"/>
        <v>510911.73000000004</v>
      </c>
      <c r="AR243" s="783">
        <f t="shared" si="118"/>
        <v>532865.74</v>
      </c>
      <c r="AS243" s="828">
        <f t="shared" si="119"/>
        <v>155262</v>
      </c>
      <c r="AT243" s="828">
        <f t="shared" si="120"/>
        <v>373827.38</v>
      </c>
      <c r="AU243" s="828">
        <f t="shared" si="121"/>
        <v>514910.41000000003</v>
      </c>
      <c r="AV243" s="828">
        <f t="shared" si="122"/>
        <v>651514.64</v>
      </c>
      <c r="AW243" s="828">
        <f t="shared" si="123"/>
        <v>150986.34</v>
      </c>
      <c r="AX243" s="828">
        <f t="shared" si="124"/>
        <v>495128.29000000004</v>
      </c>
      <c r="AY243" s="828">
        <f t="shared" si="125"/>
        <v>644289.78</v>
      </c>
      <c r="AZ243" s="828">
        <f t="shared" si="126"/>
        <v>771796.77</v>
      </c>
      <c r="BA243" s="828">
        <f t="shared" si="127"/>
        <v>210777.35000000003</v>
      </c>
      <c r="BB243" s="828">
        <f t="shared" si="128"/>
        <v>546804.4</v>
      </c>
      <c r="BC243" s="828">
        <f t="shared" si="129"/>
        <v>854857.05</v>
      </c>
      <c r="BD243" s="828">
        <f t="shared" si="130"/>
        <v>1235697.3600000001</v>
      </c>
    </row>
    <row r="244" spans="2:56">
      <c r="B244">
        <v>480103</v>
      </c>
      <c r="C244" t="s">
        <v>198</v>
      </c>
      <c r="D244" s="778">
        <f t="shared" si="114"/>
        <v>56037.279999999999</v>
      </c>
      <c r="G244" s="778">
        <f t="shared" si="116"/>
        <v>56037.279999999999</v>
      </c>
      <c r="H244" s="764" t="s">
        <v>92</v>
      </c>
      <c r="I244" s="764" t="s">
        <v>184</v>
      </c>
      <c r="J244" s="764" t="s">
        <v>807</v>
      </c>
      <c r="K244" s="648" t="s">
        <v>92</v>
      </c>
      <c r="L244" t="s">
        <v>822</v>
      </c>
      <c r="M244" t="str">
        <f t="shared" si="115"/>
        <v>Finance Cost | Other Finance Charges</v>
      </c>
      <c r="O244" s="773">
        <v>99077.920000000013</v>
      </c>
      <c r="P244" s="773"/>
      <c r="Q244" s="773"/>
      <c r="R244" s="773">
        <v>99077.920000000013</v>
      </c>
      <c r="S244" s="773"/>
      <c r="T244" s="773">
        <v>134209.02000000002</v>
      </c>
      <c r="U244" s="773"/>
      <c r="W244" s="773">
        <v>134209.02000000002</v>
      </c>
      <c r="Y244" s="826">
        <v>0</v>
      </c>
      <c r="Z244" s="826">
        <v>32728.57</v>
      </c>
      <c r="AA244" s="826">
        <v>59084.09</v>
      </c>
      <c r="AB244" s="826">
        <v>77264.77</v>
      </c>
      <c r="AC244" s="826">
        <v>20240.599999999999</v>
      </c>
      <c r="AD244" s="826">
        <v>54219.95</v>
      </c>
      <c r="AE244" s="826">
        <v>93381.33</v>
      </c>
      <c r="AF244" s="826">
        <v>125538.08</v>
      </c>
      <c r="AG244" s="826">
        <v>28911.54</v>
      </c>
      <c r="AH244" s="826">
        <v>52883.85</v>
      </c>
      <c r="AI244" s="826">
        <v>98425.85</v>
      </c>
      <c r="AJ244" s="826">
        <v>103442.67</v>
      </c>
      <c r="AK244" s="826">
        <v>24546.79</v>
      </c>
      <c r="AL244" s="826">
        <v>47768.61</v>
      </c>
      <c r="AM244" s="826">
        <v>76722.880000000005</v>
      </c>
      <c r="AN244" s="826">
        <v>91540.73</v>
      </c>
      <c r="AO244" s="826">
        <v>-10956.66</v>
      </c>
      <c r="AQ244" s="783">
        <f t="shared" si="117"/>
        <v>77264.77</v>
      </c>
      <c r="AR244" s="783">
        <f t="shared" si="118"/>
        <v>97505.37</v>
      </c>
      <c r="AS244" s="828">
        <f t="shared" si="119"/>
        <v>33979.35</v>
      </c>
      <c r="AT244" s="828">
        <f t="shared" si="120"/>
        <v>73140.73000000001</v>
      </c>
      <c r="AU244" s="828">
        <f t="shared" si="121"/>
        <v>105297.48000000001</v>
      </c>
      <c r="AV244" s="828">
        <f t="shared" si="122"/>
        <v>134209.02000000002</v>
      </c>
      <c r="AW244" s="828">
        <f t="shared" si="123"/>
        <v>23972.309999999998</v>
      </c>
      <c r="AX244" s="828">
        <f t="shared" si="124"/>
        <v>69514.31</v>
      </c>
      <c r="AY244" s="828">
        <f t="shared" si="125"/>
        <v>74531.13</v>
      </c>
      <c r="AZ244" s="828">
        <f t="shared" si="126"/>
        <v>99077.920000000013</v>
      </c>
      <c r="BA244" s="828">
        <f t="shared" si="127"/>
        <v>23221.82</v>
      </c>
      <c r="BB244" s="828">
        <f t="shared" si="128"/>
        <v>52176.090000000004</v>
      </c>
      <c r="BC244" s="828">
        <f t="shared" si="129"/>
        <v>66993.94</v>
      </c>
      <c r="BD244" s="828">
        <f t="shared" si="130"/>
        <v>56037.279999999999</v>
      </c>
    </row>
    <row r="245" spans="2:56">
      <c r="B245">
        <v>480104</v>
      </c>
      <c r="C245" t="s">
        <v>192</v>
      </c>
      <c r="D245" s="778">
        <f t="shared" si="114"/>
        <v>22358</v>
      </c>
      <c r="G245" s="778">
        <f t="shared" si="116"/>
        <v>22358</v>
      </c>
      <c r="H245" s="764" t="s">
        <v>92</v>
      </c>
      <c r="I245" s="764" t="s">
        <v>184</v>
      </c>
      <c r="J245" s="764" t="s">
        <v>823</v>
      </c>
      <c r="K245" s="648" t="s">
        <v>92</v>
      </c>
      <c r="L245" t="s">
        <v>824</v>
      </c>
      <c r="M245" t="str">
        <f t="shared" si="115"/>
        <v>Finance Cost | Interest on ROU Liabilities (IFRS 16/IND AS 116)</v>
      </c>
      <c r="O245" s="772">
        <v>14338</v>
      </c>
      <c r="R245" s="772">
        <v>14338</v>
      </c>
      <c r="T245" s="772">
        <v>36305</v>
      </c>
      <c r="W245" s="772">
        <v>36305</v>
      </c>
      <c r="Y245" s="826">
        <v>0</v>
      </c>
      <c r="Z245" s="826">
        <v>0</v>
      </c>
      <c r="AA245" s="826">
        <v>4851</v>
      </c>
      <c r="AB245" s="825">
        <v>19484</v>
      </c>
      <c r="AC245" s="826">
        <v>13733</v>
      </c>
      <c r="AD245" s="826">
        <v>25533</v>
      </c>
      <c r="AE245" s="826">
        <v>36412</v>
      </c>
      <c r="AF245" s="826">
        <v>44722</v>
      </c>
      <c r="AG245" s="826">
        <v>5316</v>
      </c>
      <c r="AH245" s="826">
        <v>10677</v>
      </c>
      <c r="AI245" s="826">
        <v>14250</v>
      </c>
      <c r="AJ245" s="826">
        <v>17853</v>
      </c>
      <c r="AK245" s="826">
        <v>1801</v>
      </c>
      <c r="AL245" s="826">
        <v>3617</v>
      </c>
      <c r="AM245" s="826">
        <v>3617</v>
      </c>
      <c r="AN245" s="826">
        <v>3617</v>
      </c>
      <c r="AO245" s="826">
        <v>20542</v>
      </c>
      <c r="AQ245" s="783">
        <f t="shared" si="117"/>
        <v>19484</v>
      </c>
      <c r="AR245" s="783">
        <f t="shared" si="118"/>
        <v>33217</v>
      </c>
      <c r="AS245" s="828">
        <f t="shared" si="119"/>
        <v>11800</v>
      </c>
      <c r="AT245" s="828">
        <f t="shared" si="120"/>
        <v>22679</v>
      </c>
      <c r="AU245" s="828">
        <f t="shared" si="121"/>
        <v>30989</v>
      </c>
      <c r="AV245" s="828">
        <f t="shared" si="122"/>
        <v>36305</v>
      </c>
      <c r="AW245" s="828">
        <f t="shared" si="123"/>
        <v>5361</v>
      </c>
      <c r="AX245" s="828">
        <f t="shared" si="124"/>
        <v>8934</v>
      </c>
      <c r="AY245" s="828">
        <f t="shared" si="125"/>
        <v>12537</v>
      </c>
      <c r="AZ245" s="828">
        <f t="shared" si="126"/>
        <v>14338</v>
      </c>
      <c r="BA245" s="828">
        <f t="shared" si="127"/>
        <v>1816</v>
      </c>
      <c r="BB245" s="828">
        <f t="shared" si="128"/>
        <v>1816</v>
      </c>
      <c r="BC245" s="828">
        <f t="shared" si="129"/>
        <v>1816</v>
      </c>
      <c r="BD245" s="828">
        <f t="shared" si="130"/>
        <v>22358</v>
      </c>
    </row>
    <row r="246" spans="2:56">
      <c r="B246">
        <v>480201</v>
      </c>
      <c r="C246" s="648" t="s">
        <v>284</v>
      </c>
      <c r="D246" s="778">
        <f t="shared" si="114"/>
        <v>0</v>
      </c>
      <c r="E246" s="778"/>
      <c r="F246" s="778"/>
      <c r="G246" s="778">
        <f t="shared" si="116"/>
        <v>0</v>
      </c>
      <c r="H246" s="764" t="s">
        <v>92</v>
      </c>
      <c r="I246" s="764" t="s">
        <v>250</v>
      </c>
      <c r="J246" s="764" t="s">
        <v>825</v>
      </c>
      <c r="K246" s="648" t="s">
        <v>92</v>
      </c>
      <c r="L246" t="s">
        <v>826</v>
      </c>
      <c r="M246" t="str">
        <f t="shared" si="115"/>
        <v>Other Income | -On Others</v>
      </c>
      <c r="O246" s="773">
        <v>0</v>
      </c>
      <c r="P246" s="773"/>
      <c r="Q246" s="773"/>
      <c r="R246" s="773">
        <v>0</v>
      </c>
      <c r="S246" s="773"/>
      <c r="T246" s="773">
        <v>-7932.81</v>
      </c>
      <c r="U246" s="773"/>
      <c r="W246" s="773">
        <v>-7932.81</v>
      </c>
      <c r="Y246" s="826">
        <v>0</v>
      </c>
      <c r="Z246" s="826">
        <v>0</v>
      </c>
      <c r="AA246" s="826">
        <v>0</v>
      </c>
      <c r="AB246" s="826">
        <v>0</v>
      </c>
      <c r="AC246" s="826">
        <v>-1344.72</v>
      </c>
      <c r="AD246" s="826">
        <v>-1344.72</v>
      </c>
      <c r="AE246" s="826">
        <v>-1344.72</v>
      </c>
      <c r="AF246" s="826">
        <v>-9277.5300000000007</v>
      </c>
      <c r="AG246" s="826">
        <v>0</v>
      </c>
      <c r="AH246" s="826">
        <v>0</v>
      </c>
      <c r="AI246" s="826">
        <v>0</v>
      </c>
      <c r="AJ246" s="826">
        <v>0</v>
      </c>
      <c r="AK246" s="826">
        <v>0</v>
      </c>
      <c r="AL246" s="826">
        <v>0</v>
      </c>
      <c r="AM246" s="826">
        <v>0</v>
      </c>
      <c r="AN246" s="826">
        <v>0</v>
      </c>
      <c r="AO246" s="826">
        <v>0</v>
      </c>
      <c r="AQ246" s="783">
        <f t="shared" si="117"/>
        <v>0</v>
      </c>
      <c r="AR246" s="783">
        <f t="shared" si="118"/>
        <v>-1344.72</v>
      </c>
      <c r="AS246" s="828">
        <f t="shared" si="119"/>
        <v>0</v>
      </c>
      <c r="AT246" s="828">
        <f t="shared" si="120"/>
        <v>0</v>
      </c>
      <c r="AU246" s="828">
        <f t="shared" si="121"/>
        <v>-7932.81</v>
      </c>
      <c r="AV246" s="828">
        <f t="shared" si="122"/>
        <v>-7932.81</v>
      </c>
      <c r="AW246" s="828">
        <f t="shared" si="123"/>
        <v>0</v>
      </c>
      <c r="AX246" s="828">
        <f t="shared" si="124"/>
        <v>0</v>
      </c>
      <c r="AY246" s="828">
        <f t="shared" si="125"/>
        <v>0</v>
      </c>
      <c r="AZ246" s="828">
        <f t="shared" si="126"/>
        <v>0</v>
      </c>
      <c r="BA246" s="828">
        <f t="shared" si="127"/>
        <v>0</v>
      </c>
      <c r="BB246" s="828">
        <f t="shared" si="128"/>
        <v>0</v>
      </c>
      <c r="BC246" s="828">
        <f t="shared" si="129"/>
        <v>0</v>
      </c>
      <c r="BD246" s="828">
        <f t="shared" si="130"/>
        <v>0</v>
      </c>
    </row>
    <row r="247" spans="2:56">
      <c r="B247">
        <v>480202</v>
      </c>
      <c r="C247" s="648" t="s">
        <v>285</v>
      </c>
      <c r="D247" s="778">
        <f t="shared" si="114"/>
        <v>-397.54999999999995</v>
      </c>
      <c r="E247" s="778"/>
      <c r="F247" s="778"/>
      <c r="G247" s="778">
        <f t="shared" si="116"/>
        <v>-397.54999999999995</v>
      </c>
      <c r="H247" s="764" t="s">
        <v>92</v>
      </c>
      <c r="I247" s="764" t="s">
        <v>250</v>
      </c>
      <c r="J247" s="764" t="s">
        <v>825</v>
      </c>
      <c r="K247" s="648" t="s">
        <v>92</v>
      </c>
      <c r="L247" t="s">
        <v>827</v>
      </c>
      <c r="M247" t="str">
        <f t="shared" si="115"/>
        <v>Other Income | -On Others</v>
      </c>
      <c r="O247" s="773">
        <v>-1473.75</v>
      </c>
      <c r="P247" s="773"/>
      <c r="Q247" s="773"/>
      <c r="R247" s="773">
        <v>-1473.75</v>
      </c>
      <c r="S247" s="773"/>
      <c r="T247" s="773">
        <v>-1117.9000000000001</v>
      </c>
      <c r="U247" s="773"/>
      <c r="W247" s="773">
        <v>-1117.9000000000001</v>
      </c>
      <c r="Y247" s="826">
        <v>-195</v>
      </c>
      <c r="Z247" s="826">
        <v>-195</v>
      </c>
      <c r="AA247" s="826">
        <v>-195</v>
      </c>
      <c r="AB247" s="826">
        <v>-401.25</v>
      </c>
      <c r="AC247" s="826">
        <v>-330</v>
      </c>
      <c r="AD247" s="826">
        <v>-330</v>
      </c>
      <c r="AE247" s="826">
        <v>-1170</v>
      </c>
      <c r="AF247" s="826">
        <v>-1521.25</v>
      </c>
      <c r="AG247" s="826">
        <v>73.349999999999994</v>
      </c>
      <c r="AH247" s="826">
        <v>-269.14999999999998</v>
      </c>
      <c r="AI247" s="826">
        <v>-819.15</v>
      </c>
      <c r="AJ247" s="826">
        <v>-1337.9</v>
      </c>
      <c r="AK247" s="826">
        <v>-62.5</v>
      </c>
      <c r="AL247" s="826">
        <v>-375</v>
      </c>
      <c r="AM247" s="826">
        <v>-922.5</v>
      </c>
      <c r="AN247" s="826">
        <v>-560.04999999999995</v>
      </c>
      <c r="AO247" s="826">
        <v>100</v>
      </c>
      <c r="AQ247" s="783">
        <f t="shared" si="117"/>
        <v>-206.25</v>
      </c>
      <c r="AR247" s="783">
        <f t="shared" si="118"/>
        <v>-536.25</v>
      </c>
      <c r="AS247" s="828">
        <f t="shared" si="119"/>
        <v>0</v>
      </c>
      <c r="AT247" s="828">
        <f t="shared" si="120"/>
        <v>-840</v>
      </c>
      <c r="AU247" s="828">
        <f t="shared" si="121"/>
        <v>-1191.25</v>
      </c>
      <c r="AV247" s="828">
        <f t="shared" si="122"/>
        <v>-1117.9000000000001</v>
      </c>
      <c r="AW247" s="828">
        <f t="shared" si="123"/>
        <v>-342.5</v>
      </c>
      <c r="AX247" s="828">
        <f t="shared" si="124"/>
        <v>-892.5</v>
      </c>
      <c r="AY247" s="828">
        <f t="shared" si="125"/>
        <v>-1411.25</v>
      </c>
      <c r="AZ247" s="828">
        <f t="shared" si="126"/>
        <v>-1473.75</v>
      </c>
      <c r="BA247" s="828">
        <f t="shared" si="127"/>
        <v>-312.5</v>
      </c>
      <c r="BB247" s="828">
        <f t="shared" si="128"/>
        <v>-860</v>
      </c>
      <c r="BC247" s="828">
        <f t="shared" si="129"/>
        <v>-497.54999999999995</v>
      </c>
      <c r="BD247" s="828">
        <f t="shared" si="130"/>
        <v>-397.54999999999995</v>
      </c>
    </row>
    <row r="248" spans="2:56">
      <c r="B248">
        <v>480301</v>
      </c>
      <c r="C248" s="648" t="s">
        <v>278</v>
      </c>
      <c r="D248" s="778">
        <f t="shared" si="114"/>
        <v>-93651.03</v>
      </c>
      <c r="E248" s="778"/>
      <c r="F248" s="778"/>
      <c r="G248" s="778">
        <f t="shared" si="116"/>
        <v>-93651.03</v>
      </c>
      <c r="H248" s="764" t="s">
        <v>92</v>
      </c>
      <c r="I248" s="764" t="s">
        <v>250</v>
      </c>
      <c r="J248" s="764" t="s">
        <v>759</v>
      </c>
      <c r="K248" s="648" t="s">
        <v>92</v>
      </c>
      <c r="L248" t="s">
        <v>828</v>
      </c>
      <c r="M248" t="str">
        <f t="shared" si="115"/>
        <v>Other Income | Exchange gain other than in the normal course of business as an authorised foreign exchange dealer</v>
      </c>
      <c r="O248" s="773">
        <v>-11393.25</v>
      </c>
      <c r="P248" s="773"/>
      <c r="Q248" s="773"/>
      <c r="R248" s="773">
        <v>-11393.25</v>
      </c>
      <c r="S248" s="773"/>
      <c r="T248" s="773">
        <v>-3223.1699999999996</v>
      </c>
      <c r="U248" s="773"/>
      <c r="W248" s="773">
        <v>-3223.1699999999996</v>
      </c>
      <c r="Y248" s="826">
        <v>-10045.35</v>
      </c>
      <c r="Z248" s="826">
        <v>-13397.73</v>
      </c>
      <c r="AA248" s="826">
        <v>-13513.72</v>
      </c>
      <c r="AB248" s="826">
        <v>-20295.75</v>
      </c>
      <c r="AC248" s="826">
        <v>177.41</v>
      </c>
      <c r="AD248" s="826">
        <v>326.74</v>
      </c>
      <c r="AE248" s="826">
        <v>-966.25</v>
      </c>
      <c r="AF248" s="826">
        <v>-2476.7399999999998</v>
      </c>
      <c r="AG248" s="826">
        <v>-569.02</v>
      </c>
      <c r="AH248" s="826">
        <v>-11430.08</v>
      </c>
      <c r="AI248" s="826">
        <v>-11430.08</v>
      </c>
      <c r="AJ248" s="826">
        <v>-14025.08</v>
      </c>
      <c r="AK248" s="826">
        <v>2062.81</v>
      </c>
      <c r="AL248" s="826">
        <v>2062.81</v>
      </c>
      <c r="AM248" s="826">
        <v>2062.81</v>
      </c>
      <c r="AN248" s="826">
        <v>-91060.92</v>
      </c>
      <c r="AO248" s="826">
        <v>-527.29999999999995</v>
      </c>
      <c r="AQ248" s="783">
        <f t="shared" si="117"/>
        <v>-10250.4</v>
      </c>
      <c r="AR248" s="783">
        <f t="shared" si="118"/>
        <v>-10072.99</v>
      </c>
      <c r="AS248" s="828">
        <f t="shared" si="119"/>
        <v>149.33000000000001</v>
      </c>
      <c r="AT248" s="828">
        <f t="shared" si="120"/>
        <v>-1143.6600000000001</v>
      </c>
      <c r="AU248" s="828">
        <f t="shared" si="121"/>
        <v>-2654.1499999999996</v>
      </c>
      <c r="AV248" s="828">
        <f t="shared" si="122"/>
        <v>-3223.1699999999996</v>
      </c>
      <c r="AW248" s="828">
        <f t="shared" si="123"/>
        <v>-10861.06</v>
      </c>
      <c r="AX248" s="828">
        <f t="shared" si="124"/>
        <v>-10861.06</v>
      </c>
      <c r="AY248" s="828">
        <f t="shared" si="125"/>
        <v>-13456.06</v>
      </c>
      <c r="AZ248" s="828">
        <f t="shared" si="126"/>
        <v>-11393.25</v>
      </c>
      <c r="BA248" s="828">
        <f t="shared" si="127"/>
        <v>0</v>
      </c>
      <c r="BB248" s="828">
        <f t="shared" si="128"/>
        <v>0</v>
      </c>
      <c r="BC248" s="828">
        <f t="shared" si="129"/>
        <v>-93123.73</v>
      </c>
      <c r="BD248" s="828">
        <f t="shared" si="130"/>
        <v>-93651.03</v>
      </c>
    </row>
    <row r="249" spans="2:56">
      <c r="B249">
        <v>490101</v>
      </c>
      <c r="C249" s="648" t="s">
        <v>228</v>
      </c>
      <c r="D249" s="778">
        <f t="shared" si="114"/>
        <v>0</v>
      </c>
      <c r="E249" s="778"/>
      <c r="F249" s="778"/>
      <c r="G249" s="778">
        <f t="shared" si="116"/>
        <v>0</v>
      </c>
      <c r="H249" s="764" t="s">
        <v>92</v>
      </c>
      <c r="I249" s="764" t="s">
        <v>204</v>
      </c>
      <c r="J249" s="764" t="s">
        <v>783</v>
      </c>
      <c r="K249" s="648" t="s">
        <v>92</v>
      </c>
      <c r="L249" t="s">
        <v>829</v>
      </c>
      <c r="M249" t="str">
        <f t="shared" si="115"/>
        <v>Other Expenses | Miscellaneous Expenses</v>
      </c>
      <c r="O249" s="773">
        <v>0</v>
      </c>
      <c r="P249" s="773"/>
      <c r="Q249" s="773"/>
      <c r="R249" s="773">
        <v>0</v>
      </c>
      <c r="S249" s="773"/>
      <c r="T249" s="773">
        <v>0</v>
      </c>
      <c r="U249" s="773"/>
      <c r="W249" s="773">
        <v>0</v>
      </c>
      <c r="Y249" s="826">
        <v>0</v>
      </c>
      <c r="Z249" s="826">
        <v>0</v>
      </c>
      <c r="AA249" s="826">
        <v>0</v>
      </c>
      <c r="AB249" s="826">
        <v>0</v>
      </c>
      <c r="AC249" s="826">
        <v>0</v>
      </c>
      <c r="AD249" s="826">
        <v>0</v>
      </c>
      <c r="AE249" s="826">
        <v>0</v>
      </c>
      <c r="AF249" s="826">
        <v>0</v>
      </c>
      <c r="AG249" s="826">
        <v>0</v>
      </c>
      <c r="AH249" s="826">
        <v>0</v>
      </c>
      <c r="AI249" s="826">
        <v>0</v>
      </c>
      <c r="AJ249" s="826">
        <v>0</v>
      </c>
      <c r="AK249" s="826">
        <v>0</v>
      </c>
      <c r="AL249" s="826">
        <v>0</v>
      </c>
      <c r="AM249" s="826">
        <v>0</v>
      </c>
      <c r="AN249" s="826">
        <v>0</v>
      </c>
      <c r="AO249" s="826">
        <v>0</v>
      </c>
      <c r="AQ249" s="783">
        <f t="shared" si="117"/>
        <v>0</v>
      </c>
      <c r="AR249" s="783">
        <f t="shared" si="118"/>
        <v>0</v>
      </c>
      <c r="AS249" s="828">
        <f t="shared" si="119"/>
        <v>0</v>
      </c>
      <c r="AT249" s="828">
        <f t="shared" si="120"/>
        <v>0</v>
      </c>
      <c r="AU249" s="828">
        <f t="shared" si="121"/>
        <v>0</v>
      </c>
      <c r="AV249" s="828">
        <f t="shared" si="122"/>
        <v>0</v>
      </c>
      <c r="AW249" s="828">
        <f t="shared" si="123"/>
        <v>0</v>
      </c>
      <c r="AX249" s="828">
        <f t="shared" si="124"/>
        <v>0</v>
      </c>
      <c r="AY249" s="828">
        <f t="shared" si="125"/>
        <v>0</v>
      </c>
      <c r="AZ249" s="828">
        <f t="shared" si="126"/>
        <v>0</v>
      </c>
      <c r="BA249" s="828">
        <f t="shared" si="127"/>
        <v>0</v>
      </c>
      <c r="BB249" s="828">
        <f t="shared" si="128"/>
        <v>0</v>
      </c>
      <c r="BC249" s="828">
        <f t="shared" si="129"/>
        <v>0</v>
      </c>
      <c r="BD249" s="828">
        <f t="shared" si="130"/>
        <v>0</v>
      </c>
    </row>
    <row r="250" spans="2:56">
      <c r="B250">
        <v>460716</v>
      </c>
      <c r="C250" s="648" t="s">
        <v>226</v>
      </c>
      <c r="D250" s="778">
        <f t="shared" si="114"/>
        <v>1119380.3</v>
      </c>
      <c r="E250" s="778"/>
      <c r="F250" s="778"/>
      <c r="G250" s="778">
        <f t="shared" ref="G250" si="131">SUM(D250:F250)</f>
        <v>1119380.3</v>
      </c>
      <c r="H250" s="982" t="s">
        <v>92</v>
      </c>
      <c r="I250" s="764" t="s">
        <v>204</v>
      </c>
      <c r="J250" s="764" t="s">
        <v>783</v>
      </c>
      <c r="K250" s="648" t="s">
        <v>92</v>
      </c>
      <c r="L250" t="s">
        <v>797</v>
      </c>
      <c r="M250" t="str">
        <f t="shared" ref="M250" si="132">I250&amp;" | "&amp;J250</f>
        <v>Other Expenses | Miscellaneous Expenses</v>
      </c>
      <c r="O250" s="773">
        <v>517890.01</v>
      </c>
      <c r="P250" s="773"/>
      <c r="Q250" s="773"/>
      <c r="R250" s="773">
        <v>517890.01</v>
      </c>
      <c r="S250" s="773"/>
      <c r="T250" s="773">
        <v>98646.1</v>
      </c>
      <c r="U250" s="773"/>
      <c r="W250" s="773">
        <v>98646.1</v>
      </c>
      <c r="Y250" s="826">
        <v>0</v>
      </c>
      <c r="Z250" s="826">
        <v>0</v>
      </c>
      <c r="AA250" s="826">
        <v>0</v>
      </c>
      <c r="AB250" s="826">
        <v>0</v>
      </c>
      <c r="AC250" s="826">
        <v>0</v>
      </c>
      <c r="AD250" s="826">
        <v>0</v>
      </c>
      <c r="AE250" s="826">
        <v>0</v>
      </c>
      <c r="AF250" s="826">
        <v>0</v>
      </c>
      <c r="AG250" s="826">
        <v>98646.1</v>
      </c>
      <c r="AH250" s="826">
        <v>245945.73</v>
      </c>
      <c r="AI250" s="826">
        <v>354597.5</v>
      </c>
      <c r="AJ250" s="826">
        <v>412520.97</v>
      </c>
      <c r="AK250" s="826">
        <v>204015.14</v>
      </c>
      <c r="AL250" s="826">
        <v>422924.6</v>
      </c>
      <c r="AM250" s="826">
        <v>659046.52</v>
      </c>
      <c r="AN250" s="826">
        <v>1013623.51</v>
      </c>
      <c r="AO250" s="826">
        <v>309771.93</v>
      </c>
      <c r="AQ250" s="783">
        <f t="shared" si="117"/>
        <v>0</v>
      </c>
      <c r="AR250" s="783">
        <f t="shared" si="118"/>
        <v>0</v>
      </c>
      <c r="AS250" s="828">
        <f t="shared" si="119"/>
        <v>0</v>
      </c>
      <c r="AT250" s="828">
        <f t="shared" si="120"/>
        <v>0</v>
      </c>
      <c r="AU250" s="828">
        <f t="shared" si="121"/>
        <v>0</v>
      </c>
      <c r="AV250" s="828">
        <f t="shared" si="122"/>
        <v>98646.1</v>
      </c>
      <c r="AW250" s="828">
        <f t="shared" si="123"/>
        <v>147299.63</v>
      </c>
      <c r="AX250" s="828">
        <f t="shared" si="124"/>
        <v>255951.4</v>
      </c>
      <c r="AY250" s="828">
        <f t="shared" si="125"/>
        <v>313874.87</v>
      </c>
      <c r="AZ250" s="828">
        <f t="shared" si="126"/>
        <v>517890.01</v>
      </c>
      <c r="BA250" s="828">
        <f t="shared" si="127"/>
        <v>218909.45999999996</v>
      </c>
      <c r="BB250" s="828">
        <f t="shared" si="128"/>
        <v>455031.38</v>
      </c>
      <c r="BC250" s="828">
        <f t="shared" si="129"/>
        <v>809608.37</v>
      </c>
      <c r="BD250" s="828">
        <f t="shared" si="130"/>
        <v>1119380.3</v>
      </c>
    </row>
  </sheetData>
  <autoFilter ref="A4:AY250" xr:uid="{00000000-0009-0000-0000-000006000000}"/>
  <sortState xmlns:xlrd2="http://schemas.microsoft.com/office/spreadsheetml/2017/richdata2" ref="B156:AR249">
    <sortCondition ref="B156:B249"/>
  </sortState>
  <conditionalFormatting sqref="B2:B253">
    <cfRule type="duplicateValues" dxfId="30" priority="34"/>
  </conditionalFormatting>
  <conditionalFormatting sqref="B2:B1048576">
    <cfRule type="duplicateValues" dxfId="29" priority="1"/>
  </conditionalFormatting>
  <conditionalFormatting sqref="C20">
    <cfRule type="duplicateValues" dxfId="28" priority="12"/>
    <cfRule type="duplicateValues" dxfId="27" priority="13"/>
  </conditionalFormatting>
  <conditionalFormatting sqref="C120">
    <cfRule type="duplicateValues" dxfId="26" priority="9"/>
    <cfRule type="duplicateValues" dxfId="25" priority="10"/>
  </conditionalFormatting>
  <conditionalFormatting sqref="C134:C140">
    <cfRule type="duplicateValues" dxfId="24" priority="16"/>
    <cfRule type="duplicateValues" dxfId="23" priority="17"/>
  </conditionalFormatting>
  <conditionalFormatting sqref="C236:C240">
    <cfRule type="duplicateValues" dxfId="22" priority="14"/>
    <cfRule type="duplicateValues" dxfId="21" priority="15"/>
  </conditionalFormatting>
  <conditionalFormatting sqref="C241:C250 C1:C19 C21:C119 C121:C133 C141:C147 C150:C235">
    <cfRule type="duplicateValues" dxfId="20" priority="32"/>
    <cfRule type="duplicateValues" dxfId="19" priority="33"/>
  </conditionalFormatting>
  <conditionalFormatting sqref="C247">
    <cfRule type="duplicateValues" dxfId="18" priority="20"/>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00B0F0"/>
    <pageSetUpPr fitToPage="1"/>
  </sheetPr>
  <dimension ref="A2:Q92"/>
  <sheetViews>
    <sheetView showGridLines="0" view="pageBreakPreview" topLeftCell="B64" zoomScaleNormal="100" zoomScaleSheetLayoutView="100" workbookViewId="0">
      <selection activeCell="C89" sqref="C89"/>
    </sheetView>
  </sheetViews>
  <sheetFormatPr defaultColWidth="9.1796875" defaultRowHeight="11.5"/>
  <cols>
    <col min="1" max="1" width="10.81640625" style="124" hidden="1" customWidth="1"/>
    <col min="2" max="2" width="1.7265625" style="124" customWidth="1"/>
    <col min="3" max="3" width="69.26953125" style="309" customWidth="1"/>
    <col min="4" max="4" width="6.7265625" style="312" customWidth="1"/>
    <col min="5" max="5" width="21.7265625" style="327" customWidth="1"/>
    <col min="6" max="6" width="17" style="327" bestFit="1" customWidth="1"/>
    <col min="7" max="7" width="11" style="124" hidden="1" customWidth="1"/>
    <col min="8" max="8" width="18.7265625" style="124" bestFit="1" customWidth="1"/>
    <col min="9" max="9" width="19.26953125" style="124" bestFit="1" customWidth="1"/>
    <col min="10" max="10" width="15.1796875" style="124" bestFit="1" customWidth="1"/>
    <col min="11" max="11" width="13.453125" style="124" customWidth="1"/>
    <col min="12" max="12" width="14" style="124" customWidth="1"/>
    <col min="13" max="13" width="10.7265625" style="124" customWidth="1"/>
    <col min="14" max="15" width="9.1796875" style="124" customWidth="1"/>
    <col min="16" max="16" width="17.453125" style="124" customWidth="1"/>
    <col min="17" max="19" width="9.1796875" style="124" customWidth="1"/>
    <col min="20" max="16384" width="9.1796875" style="124"/>
  </cols>
  <sheetData>
    <row r="2" spans="1:10">
      <c r="C2" s="184" t="str">
        <f>'Top Sheet'!C3</f>
        <v>Desert Adventures Tourism LLC</v>
      </c>
      <c r="D2" s="184"/>
      <c r="E2" s="184"/>
      <c r="F2" s="184"/>
    </row>
    <row r="3" spans="1:10">
      <c r="C3" s="1165" t="str">
        <f>"Balance Sheet as at "&amp;'Top Sheet'!C4</f>
        <v>Balance Sheet as at 31st Mar 2023</v>
      </c>
      <c r="D3" s="1165"/>
      <c r="E3" s="1165"/>
      <c r="F3" s="124"/>
      <c r="J3" s="315" t="s">
        <v>830</v>
      </c>
    </row>
    <row r="4" spans="1:10" ht="14.5">
      <c r="C4" s="235"/>
      <c r="D4" s="313"/>
      <c r="E4" s="28"/>
      <c r="F4" s="28"/>
      <c r="H4" s="1123" t="s">
        <v>831</v>
      </c>
      <c r="I4" s="1124" t="str">
        <f>IF(AND(J4&gt;-20,J4&lt;2),"Done","To Check")</f>
        <v>Done</v>
      </c>
      <c r="J4" s="1125">
        <f>'BS Ind AS'!E81+'BS Ind AS'!F81+'BS Ind AS'!K51+'PL Ind AS'!H40+SOCE!L29+'Cash Flow Statement'!E69+PPE!M17+Intangibles!H14+'ROU Assets'!O16</f>
        <v>0.62453746050596237</v>
      </c>
    </row>
    <row r="5" spans="1:10" ht="15" thickBot="1">
      <c r="C5" s="184"/>
      <c r="D5" s="313"/>
      <c r="E5" s="314" t="str">
        <f>"Currency - "&amp;'Top Sheet'!C7</f>
        <v>Currency - AED</v>
      </c>
      <c r="F5" s="314"/>
      <c r="H5" s="1126" t="s">
        <v>832</v>
      </c>
      <c r="I5" s="1124" t="str">
        <f>IF(AND(J5&gt;-20,J5&lt;2),"Done","To Check")</f>
        <v>Done</v>
      </c>
      <c r="J5" s="1127">
        <f>+'Related Party Transactions'!E278+'Related Party Transactions'!E232</f>
        <v>0.47566165030002594</v>
      </c>
    </row>
    <row r="6" spans="1:10" ht="23.5" thickBot="1">
      <c r="C6" s="328" t="s">
        <v>0</v>
      </c>
      <c r="D6" s="311" t="s">
        <v>833</v>
      </c>
      <c r="E6" s="682" t="str">
        <f>"As at 
"&amp;'Top Sheet'!C4</f>
        <v>As at 
31st Mar 2023</v>
      </c>
      <c r="F6" s="682" t="s">
        <v>834</v>
      </c>
      <c r="G6" s="682" t="s">
        <v>835</v>
      </c>
      <c r="H6" s="329"/>
      <c r="I6" s="329"/>
    </row>
    <row r="7" spans="1:10">
      <c r="C7" s="331"/>
      <c r="D7" s="316"/>
      <c r="E7" s="332"/>
      <c r="F7" s="332"/>
    </row>
    <row r="8" spans="1:10">
      <c r="C8" s="331" t="s">
        <v>836</v>
      </c>
      <c r="D8" s="316"/>
      <c r="E8" s="332"/>
      <c r="F8" s="332"/>
    </row>
    <row r="9" spans="1:10">
      <c r="C9" s="333"/>
      <c r="D9" s="316"/>
      <c r="E9" s="332"/>
      <c r="F9" s="332"/>
    </row>
    <row r="10" spans="1:10">
      <c r="C10" s="331" t="s">
        <v>837</v>
      </c>
      <c r="D10" s="316"/>
      <c r="E10" s="332"/>
      <c r="F10" s="332"/>
    </row>
    <row r="11" spans="1:10">
      <c r="A11" s="124" t="s">
        <v>838</v>
      </c>
      <c r="C11" s="333" t="s">
        <v>143</v>
      </c>
      <c r="D11" s="316">
        <v>3</v>
      </c>
      <c r="E11" s="691">
        <f>PPE!J21</f>
        <v>215833.39999999944</v>
      </c>
      <c r="F11" s="691">
        <f>+PPE!J10-PPE!J16</f>
        <v>165457.78999999957</v>
      </c>
      <c r="G11" s="692">
        <f>E11-F11</f>
        <v>50375.60999999987</v>
      </c>
      <c r="H11" s="693"/>
    </row>
    <row r="12" spans="1:10">
      <c r="C12" s="333" t="s">
        <v>839</v>
      </c>
      <c r="D12" s="316">
        <v>3</v>
      </c>
      <c r="E12" s="691">
        <f>PPE!K21</f>
        <v>0</v>
      </c>
      <c r="F12" s="691">
        <f>+PPE!K10-PPE!K16</f>
        <v>0</v>
      </c>
      <c r="G12" s="692">
        <f t="shared" ref="G12:G76" si="0">E12-F12</f>
        <v>0</v>
      </c>
      <c r="H12" s="693"/>
    </row>
    <row r="13" spans="1:10">
      <c r="C13" s="333" t="s">
        <v>840</v>
      </c>
      <c r="D13" s="316">
        <v>4</v>
      </c>
      <c r="E13" s="691">
        <f>Intangibles!D17</f>
        <v>0</v>
      </c>
      <c r="F13" s="691">
        <f>+Intangibles!D8-Intangibles!D13</f>
        <v>0</v>
      </c>
      <c r="G13" s="692">
        <f t="shared" si="0"/>
        <v>0</v>
      </c>
      <c r="H13" s="692"/>
    </row>
    <row r="14" spans="1:10">
      <c r="C14" s="333" t="s">
        <v>841</v>
      </c>
      <c r="D14" s="316">
        <v>4</v>
      </c>
      <c r="E14" s="691">
        <f>Intangibles!$C$17</f>
        <v>214167.07000000007</v>
      </c>
      <c r="F14" s="691">
        <f>+Intangibles!C8-Intangibles!C13</f>
        <v>376786.07000000007</v>
      </c>
      <c r="G14" s="692">
        <f t="shared" si="0"/>
        <v>-162619</v>
      </c>
      <c r="H14" s="692"/>
    </row>
    <row r="15" spans="1:10">
      <c r="C15" s="333" t="s">
        <v>153</v>
      </c>
      <c r="D15" s="316" t="s">
        <v>842</v>
      </c>
      <c r="E15" s="691">
        <f>'ROU Assets'!$I$20</f>
        <v>1296072</v>
      </c>
      <c r="F15" s="691">
        <f>'ROU Assets'!I9-'ROU Assets'!I15</f>
        <v>322076</v>
      </c>
      <c r="G15" s="692">
        <f t="shared" si="0"/>
        <v>973996</v>
      </c>
      <c r="H15" s="692"/>
    </row>
    <row r="16" spans="1:10">
      <c r="A16" s="124" t="s">
        <v>843</v>
      </c>
      <c r="C16" s="333" t="s">
        <v>844</v>
      </c>
      <c r="D16" s="316"/>
      <c r="E16" s="691"/>
      <c r="F16" s="691"/>
      <c r="G16" s="692">
        <f t="shared" si="0"/>
        <v>0</v>
      </c>
      <c r="H16" s="693"/>
    </row>
    <row r="17" spans="1:8">
      <c r="C17" s="333" t="s">
        <v>845</v>
      </c>
      <c r="D17" s="316">
        <v>5</v>
      </c>
      <c r="E17" s="694">
        <f>SUM('Financial Assets'!E7:E12)</f>
        <v>0</v>
      </c>
      <c r="F17" s="694">
        <f>SUM('Financial Assets'!F7:F12)</f>
        <v>0</v>
      </c>
      <c r="G17" s="692">
        <f t="shared" si="0"/>
        <v>0</v>
      </c>
      <c r="H17" s="693"/>
    </row>
    <row r="18" spans="1:8" ht="16.5" customHeight="1">
      <c r="B18" s="309"/>
      <c r="C18" s="333" t="s">
        <v>121</v>
      </c>
      <c r="D18" s="316">
        <v>5</v>
      </c>
      <c r="E18" s="691">
        <f>SUM('Financial Assets'!E15:E22)+'Financial Assets'!E32</f>
        <v>1435575</v>
      </c>
      <c r="F18" s="691">
        <f>SUM('Financial Assets'!F15:F22)+'Financial Assets'!F32</f>
        <v>1435575</v>
      </c>
      <c r="G18" s="692">
        <f t="shared" si="0"/>
        <v>0</v>
      </c>
      <c r="H18" s="693"/>
    </row>
    <row r="19" spans="1:8">
      <c r="A19" s="124" t="s">
        <v>846</v>
      </c>
      <c r="C19" s="333" t="s">
        <v>847</v>
      </c>
      <c r="D19" s="316"/>
      <c r="E19" s="691"/>
      <c r="F19" s="691"/>
      <c r="G19" s="692">
        <f t="shared" si="0"/>
        <v>0</v>
      </c>
      <c r="H19" s="693"/>
    </row>
    <row r="20" spans="1:8">
      <c r="A20" s="124" t="s">
        <v>846</v>
      </c>
      <c r="C20" s="318" t="s">
        <v>848</v>
      </c>
      <c r="D20" s="316">
        <v>5</v>
      </c>
      <c r="E20" s="691">
        <f>SUM('Financial Assets'!E25:E27)</f>
        <v>0</v>
      </c>
      <c r="F20" s="691">
        <f>SUM('Financial Assets'!F25:F27)</f>
        <v>0</v>
      </c>
      <c r="G20" s="692">
        <f t="shared" si="0"/>
        <v>0</v>
      </c>
      <c r="H20" s="693"/>
    </row>
    <row r="21" spans="1:8">
      <c r="C21" s="318" t="s">
        <v>849</v>
      </c>
      <c r="D21" s="316"/>
      <c r="E21" s="691"/>
      <c r="F21" s="691"/>
      <c r="G21" s="692">
        <f t="shared" si="0"/>
        <v>0</v>
      </c>
      <c r="H21" s="693"/>
    </row>
    <row r="22" spans="1:8">
      <c r="C22" s="318" t="s">
        <v>105</v>
      </c>
      <c r="D22" s="316" t="s">
        <v>850</v>
      </c>
      <c r="E22" s="691">
        <f>'Financial Assets'!D100</f>
        <v>0</v>
      </c>
      <c r="F22" s="691">
        <f>'Financial Assets'!F100</f>
        <v>0</v>
      </c>
      <c r="G22" s="692">
        <f t="shared" si="0"/>
        <v>0</v>
      </c>
      <c r="H22" s="693"/>
    </row>
    <row r="23" spans="1:8" hidden="1">
      <c r="C23" s="318" t="s">
        <v>851</v>
      </c>
      <c r="D23" s="316"/>
      <c r="E23" s="691"/>
      <c r="F23" s="691"/>
      <c r="G23" s="692">
        <f t="shared" si="0"/>
        <v>0</v>
      </c>
      <c r="H23" s="693"/>
    </row>
    <row r="24" spans="1:8" hidden="1">
      <c r="C24" s="318" t="s">
        <v>852</v>
      </c>
      <c r="D24" s="316"/>
      <c r="E24" s="691"/>
      <c r="F24" s="691"/>
      <c r="G24" s="692">
        <f t="shared" si="0"/>
        <v>0</v>
      </c>
      <c r="H24" s="693"/>
    </row>
    <row r="25" spans="1:8">
      <c r="C25" s="333" t="s">
        <v>853</v>
      </c>
      <c r="D25" s="316">
        <v>7</v>
      </c>
      <c r="E25" s="691">
        <f>'Other Assets'!C9</f>
        <v>0</v>
      </c>
      <c r="F25" s="691">
        <f>'Other Assets'!D9</f>
        <v>0</v>
      </c>
      <c r="G25" s="692">
        <f t="shared" si="0"/>
        <v>0</v>
      </c>
      <c r="H25" s="693"/>
    </row>
    <row r="26" spans="1:8">
      <c r="C26" s="333" t="s">
        <v>854</v>
      </c>
      <c r="D26" s="316">
        <v>9</v>
      </c>
      <c r="E26" s="691">
        <f>'Other Assets'!C32</f>
        <v>0</v>
      </c>
      <c r="F26" s="691">
        <f>'Other Assets'!D32</f>
        <v>0</v>
      </c>
      <c r="G26" s="692">
        <f t="shared" si="0"/>
        <v>0</v>
      </c>
      <c r="H26" s="693"/>
    </row>
    <row r="27" spans="1:8">
      <c r="C27" s="333" t="s">
        <v>855</v>
      </c>
      <c r="D27" s="316">
        <v>16</v>
      </c>
      <c r="E27" s="691">
        <f>IF(Tax!C23&gt;0,Tax!C23,0)</f>
        <v>0</v>
      </c>
      <c r="F27" s="691">
        <f>IF(Tax!D23&gt;0,Tax!D23,0)</f>
        <v>0</v>
      </c>
      <c r="G27" s="692">
        <f t="shared" si="0"/>
        <v>0</v>
      </c>
      <c r="H27" s="693"/>
    </row>
    <row r="28" spans="1:8">
      <c r="C28" s="380" t="s">
        <v>856</v>
      </c>
      <c r="D28" s="381"/>
      <c r="E28" s="695">
        <f>SUM(E11:E27)</f>
        <v>3161647.4699999997</v>
      </c>
      <c r="F28" s="695">
        <f>SUM(F11:F27)</f>
        <v>2299894.8599999994</v>
      </c>
      <c r="G28" s="692">
        <f t="shared" si="0"/>
        <v>861752.61000000034</v>
      </c>
      <c r="H28" s="693"/>
    </row>
    <row r="29" spans="1:8">
      <c r="C29" s="333"/>
      <c r="D29" s="316"/>
      <c r="E29" s="696"/>
      <c r="F29" s="696"/>
      <c r="G29" s="692">
        <f t="shared" si="0"/>
        <v>0</v>
      </c>
      <c r="H29" s="693"/>
    </row>
    <row r="30" spans="1:8">
      <c r="C30" s="331" t="s">
        <v>857</v>
      </c>
      <c r="D30" s="316"/>
      <c r="E30" s="696"/>
      <c r="F30" s="696"/>
      <c r="G30" s="692">
        <f t="shared" si="0"/>
        <v>0</v>
      </c>
      <c r="H30" s="693"/>
    </row>
    <row r="31" spans="1:8">
      <c r="C31" s="333" t="s">
        <v>858</v>
      </c>
      <c r="D31" s="316"/>
      <c r="E31" s="696"/>
      <c r="F31" s="696"/>
      <c r="G31" s="692">
        <f t="shared" si="0"/>
        <v>0</v>
      </c>
      <c r="H31" s="693"/>
    </row>
    <row r="32" spans="1:8">
      <c r="C32" s="333" t="s">
        <v>847</v>
      </c>
      <c r="D32" s="316"/>
      <c r="E32" s="696"/>
      <c r="F32" s="696"/>
      <c r="G32" s="692">
        <f t="shared" si="0"/>
        <v>0</v>
      </c>
      <c r="H32" s="693"/>
    </row>
    <row r="33" spans="1:10">
      <c r="A33" s="124" t="s">
        <v>859</v>
      </c>
      <c r="C33" s="318" t="s">
        <v>860</v>
      </c>
      <c r="D33" s="316" t="s">
        <v>861</v>
      </c>
      <c r="E33" s="691">
        <f>'Financial Assets'!E43</f>
        <v>0</v>
      </c>
      <c r="F33" s="691">
        <f>'Financial Assets'!F43</f>
        <v>0</v>
      </c>
      <c r="G33" s="692">
        <f t="shared" si="0"/>
        <v>0</v>
      </c>
      <c r="H33" s="693"/>
    </row>
    <row r="34" spans="1:10">
      <c r="A34" s="124" t="s">
        <v>862</v>
      </c>
      <c r="C34" s="318" t="s">
        <v>115</v>
      </c>
      <c r="D34" s="316" t="s">
        <v>863</v>
      </c>
      <c r="E34" s="696">
        <f>'Financial Assets'!E52</f>
        <v>9963514.3078022115</v>
      </c>
      <c r="F34" s="691">
        <f>'Financial Assets'!F52</f>
        <v>14233000.801867759</v>
      </c>
      <c r="G34" s="692">
        <f t="shared" si="0"/>
        <v>-4269486.4940655474</v>
      </c>
      <c r="H34" s="693"/>
    </row>
    <row r="35" spans="1:10">
      <c r="C35" s="318" t="s">
        <v>99</v>
      </c>
      <c r="D35" s="316" t="s">
        <v>864</v>
      </c>
      <c r="E35" s="696">
        <f>'Financial Assets'!E76</f>
        <v>5363225.6000000006</v>
      </c>
      <c r="F35" s="696">
        <f>'Financial Assets'!F76</f>
        <v>2758207.0999999996</v>
      </c>
      <c r="G35" s="692">
        <f t="shared" si="0"/>
        <v>2605018.5000000009</v>
      </c>
      <c r="H35" s="693"/>
    </row>
    <row r="36" spans="1:10">
      <c r="C36" s="318" t="s">
        <v>865</v>
      </c>
      <c r="D36" s="316" t="s">
        <v>866</v>
      </c>
      <c r="E36" s="697">
        <f>'Financial Assets'!E85</f>
        <v>0</v>
      </c>
      <c r="F36" s="697">
        <f>'Financial Assets'!F85</f>
        <v>0</v>
      </c>
      <c r="G36" s="692">
        <f t="shared" si="0"/>
        <v>0</v>
      </c>
      <c r="H36" s="693"/>
    </row>
    <row r="37" spans="1:10">
      <c r="C37" s="318" t="s">
        <v>105</v>
      </c>
      <c r="D37" s="316" t="s">
        <v>850</v>
      </c>
      <c r="E37" s="691">
        <f>'Financial Assets'!E100</f>
        <v>29046504.890000001</v>
      </c>
      <c r="F37" s="691">
        <f>'Financial Assets'!G100</f>
        <v>11973119.909999998</v>
      </c>
      <c r="G37" s="692">
        <f t="shared" si="0"/>
        <v>17073384.980000004</v>
      </c>
      <c r="H37" s="693"/>
    </row>
    <row r="38" spans="1:10" hidden="1">
      <c r="C38" s="333" t="s">
        <v>867</v>
      </c>
      <c r="D38" s="316"/>
      <c r="E38" s="691"/>
      <c r="F38" s="691"/>
      <c r="G38" s="692">
        <f t="shared" si="0"/>
        <v>0</v>
      </c>
      <c r="H38" s="693"/>
    </row>
    <row r="39" spans="1:10">
      <c r="C39" s="333" t="s">
        <v>129</v>
      </c>
      <c r="D39" s="316">
        <v>8</v>
      </c>
      <c r="E39" s="691">
        <f>'Other Assets'!C24</f>
        <v>14971832.439999998</v>
      </c>
      <c r="F39" s="691">
        <f>'Other Assets'!D24</f>
        <v>7300394.6500000013</v>
      </c>
      <c r="G39" s="692">
        <f t="shared" si="0"/>
        <v>7671437.7899999963</v>
      </c>
      <c r="H39" s="693"/>
    </row>
    <row r="40" spans="1:10">
      <c r="C40" s="380" t="s">
        <v>868</v>
      </c>
      <c r="D40" s="381"/>
      <c r="E40" s="695">
        <f>SUM(E32:E39)</f>
        <v>59345077.237802207</v>
      </c>
      <c r="F40" s="695">
        <f>SUM(F32:F39)</f>
        <v>36264722.461867757</v>
      </c>
      <c r="G40" s="692">
        <f t="shared" si="0"/>
        <v>23080354.77593445</v>
      </c>
      <c r="H40" s="693"/>
    </row>
    <row r="41" spans="1:10" ht="12" thickBot="1">
      <c r="C41" s="333"/>
      <c r="D41" s="316"/>
      <c r="E41" s="696"/>
      <c r="F41" s="696"/>
      <c r="G41" s="692">
        <f t="shared" si="0"/>
        <v>0</v>
      </c>
      <c r="H41" s="693"/>
    </row>
    <row r="42" spans="1:10" ht="12" thickBot="1">
      <c r="C42" s="335" t="s">
        <v>869</v>
      </c>
      <c r="D42" s="319"/>
      <c r="E42" s="698">
        <f>E28+E40</f>
        <v>62506724.707802206</v>
      </c>
      <c r="F42" s="698">
        <f>F28+F40</f>
        <v>38564617.321867757</v>
      </c>
      <c r="G42" s="692">
        <f t="shared" si="0"/>
        <v>23942107.38593445</v>
      </c>
      <c r="H42" s="693"/>
      <c r="I42" s="124">
        <v>38486029.021867752</v>
      </c>
      <c r="J42" s="124">
        <f>I42-E42</f>
        <v>-24020695.685934454</v>
      </c>
    </row>
    <row r="43" spans="1:10">
      <c r="C43" s="331"/>
      <c r="D43" s="316"/>
      <c r="E43" s="696"/>
      <c r="F43" s="696"/>
      <c r="G43" s="692">
        <f t="shared" si="0"/>
        <v>0</v>
      </c>
      <c r="H43" s="693"/>
    </row>
    <row r="44" spans="1:10">
      <c r="C44" s="331" t="s">
        <v>870</v>
      </c>
      <c r="D44" s="316"/>
      <c r="E44" s="696"/>
      <c r="F44" s="696"/>
      <c r="G44" s="692">
        <f t="shared" si="0"/>
        <v>0</v>
      </c>
      <c r="H44" s="693"/>
    </row>
    <row r="45" spans="1:10">
      <c r="C45" s="331"/>
      <c r="D45" s="316"/>
      <c r="E45" s="696"/>
      <c r="F45" s="696"/>
      <c r="G45" s="692">
        <f t="shared" si="0"/>
        <v>0</v>
      </c>
      <c r="H45" s="693"/>
    </row>
    <row r="46" spans="1:10">
      <c r="C46" s="331" t="s">
        <v>871</v>
      </c>
      <c r="D46" s="316"/>
      <c r="E46" s="696"/>
      <c r="F46" s="696"/>
      <c r="G46" s="692">
        <f t="shared" si="0"/>
        <v>0</v>
      </c>
      <c r="H46" s="693"/>
    </row>
    <row r="47" spans="1:10">
      <c r="C47" s="333" t="s">
        <v>195</v>
      </c>
      <c r="D47" s="320" t="s">
        <v>872</v>
      </c>
      <c r="E47" s="691">
        <f>'Share Capital And Equity'!D23</f>
        <v>300000</v>
      </c>
      <c r="F47" s="691">
        <f>+'Share Capital And Equity'!D18</f>
        <v>300000</v>
      </c>
      <c r="G47" s="692">
        <f t="shared" si="0"/>
        <v>0</v>
      </c>
      <c r="H47" s="693"/>
    </row>
    <row r="48" spans="1:10">
      <c r="C48" s="333" t="s">
        <v>873</v>
      </c>
      <c r="D48" s="320" t="s">
        <v>872</v>
      </c>
      <c r="E48" s="691">
        <f>+'Share Capital And Equity'!F23</f>
        <v>0</v>
      </c>
      <c r="F48" s="691">
        <f>+'Share Capital And Equity'!F18</f>
        <v>0</v>
      </c>
      <c r="G48" s="692">
        <f t="shared" si="0"/>
        <v>0</v>
      </c>
      <c r="H48" s="693"/>
    </row>
    <row r="49" spans="3:17">
      <c r="C49" s="333" t="s">
        <v>874</v>
      </c>
      <c r="D49" s="320"/>
      <c r="E49" s="696"/>
      <c r="F49" s="696"/>
      <c r="G49" s="692">
        <f t="shared" si="0"/>
        <v>0</v>
      </c>
      <c r="H49" s="693"/>
    </row>
    <row r="50" spans="3:17">
      <c r="C50" s="333" t="s">
        <v>875</v>
      </c>
      <c r="D50" s="321"/>
      <c r="E50" s="691">
        <f>SOCE!$C$29</f>
        <v>0</v>
      </c>
      <c r="F50" s="691">
        <f>+SOCE!C15</f>
        <v>0</v>
      </c>
      <c r="G50" s="692">
        <f t="shared" si="0"/>
        <v>0</v>
      </c>
      <c r="H50" s="693"/>
    </row>
    <row r="51" spans="3:17">
      <c r="C51" s="333" t="s">
        <v>876</v>
      </c>
      <c r="D51" s="316" t="s">
        <v>877</v>
      </c>
      <c r="E51" s="691">
        <f>'Reserves and Surplus'!C14</f>
        <v>-42883142.529999964</v>
      </c>
      <c r="F51" s="691">
        <f>'Reserves and Surplus'!D14</f>
        <v>-42676300.369999938</v>
      </c>
      <c r="G51" s="692">
        <f t="shared" si="0"/>
        <v>-206842.16000002623</v>
      </c>
      <c r="I51" s="693">
        <f>E51-F51</f>
        <v>-206842.16000002623</v>
      </c>
      <c r="J51" s="124">
        <f>'P&amp;L Notes'!D138</f>
        <v>-206842.16000002623</v>
      </c>
      <c r="K51" s="343">
        <f>I51-J51</f>
        <v>0</v>
      </c>
      <c r="Q51" s="330"/>
    </row>
    <row r="52" spans="3:17" ht="12" thickBot="1">
      <c r="C52" s="333"/>
      <c r="D52" s="321"/>
      <c r="E52" s="696"/>
      <c r="F52" s="696"/>
      <c r="G52" s="692">
        <f t="shared" si="0"/>
        <v>0</v>
      </c>
      <c r="H52" s="693"/>
      <c r="Q52" s="330"/>
    </row>
    <row r="53" spans="3:17" s="330" customFormat="1" ht="12" thickBot="1">
      <c r="C53" s="335" t="s">
        <v>878</v>
      </c>
      <c r="D53" s="322"/>
      <c r="E53" s="698">
        <f>SUM(E47:E52)</f>
        <v>-42583142.529999964</v>
      </c>
      <c r="F53" s="698">
        <f>SUM(F47:F52)</f>
        <v>-42376300.369999938</v>
      </c>
      <c r="G53" s="692">
        <f t="shared" si="0"/>
        <v>-206842.16000002623</v>
      </c>
      <c r="H53" s="693"/>
      <c r="I53" s="124"/>
      <c r="J53" s="124"/>
    </row>
    <row r="54" spans="3:17" s="330" customFormat="1">
      <c r="C54" s="331"/>
      <c r="D54" s="323"/>
      <c r="E54" s="696"/>
      <c r="F54" s="696"/>
      <c r="G54" s="692">
        <f t="shared" si="0"/>
        <v>0</v>
      </c>
      <c r="H54" s="693"/>
      <c r="I54" s="124"/>
      <c r="J54" s="124"/>
    </row>
    <row r="55" spans="3:17">
      <c r="C55" s="331" t="s">
        <v>879</v>
      </c>
      <c r="D55" s="316"/>
      <c r="E55" s="696"/>
      <c r="F55" s="696"/>
      <c r="G55" s="692">
        <f t="shared" si="0"/>
        <v>0</v>
      </c>
      <c r="H55" s="693"/>
      <c r="Q55" s="330"/>
    </row>
    <row r="56" spans="3:17">
      <c r="C56" s="331"/>
      <c r="D56" s="316"/>
      <c r="E56" s="696"/>
      <c r="F56" s="696"/>
      <c r="G56" s="692">
        <f t="shared" si="0"/>
        <v>0</v>
      </c>
      <c r="H56" s="693"/>
      <c r="Q56" s="330"/>
    </row>
    <row r="57" spans="3:17" ht="16.5" customHeight="1">
      <c r="C57" s="331" t="s">
        <v>880</v>
      </c>
      <c r="D57" s="316"/>
      <c r="E57" s="691"/>
      <c r="F57" s="691"/>
      <c r="G57" s="692">
        <f t="shared" si="0"/>
        <v>0</v>
      </c>
      <c r="H57" s="693"/>
      <c r="Q57" s="330"/>
    </row>
    <row r="58" spans="3:17">
      <c r="C58" s="333" t="s">
        <v>881</v>
      </c>
      <c r="D58" s="316"/>
      <c r="E58" s="691"/>
      <c r="F58" s="691"/>
      <c r="G58" s="692">
        <f t="shared" si="0"/>
        <v>0</v>
      </c>
      <c r="H58" s="693"/>
      <c r="Q58" s="330"/>
    </row>
    <row r="59" spans="3:17">
      <c r="C59" s="318" t="s">
        <v>161</v>
      </c>
      <c r="D59" s="320" t="s">
        <v>882</v>
      </c>
      <c r="E59" s="691">
        <f>'Financial Liablities'!G24</f>
        <v>0</v>
      </c>
      <c r="F59" s="691">
        <f>'Financial Liablities'!H24</f>
        <v>0</v>
      </c>
      <c r="G59" s="692">
        <f t="shared" si="0"/>
        <v>0</v>
      </c>
      <c r="H59" s="693"/>
      <c r="Q59" s="330"/>
    </row>
    <row r="60" spans="3:17">
      <c r="C60" s="318" t="s">
        <v>169</v>
      </c>
      <c r="D60" s="320" t="s">
        <v>883</v>
      </c>
      <c r="E60" s="691">
        <f>'Financial Liablities'!C56</f>
        <v>751604.08881709015</v>
      </c>
      <c r="F60" s="691">
        <f>'Financial Liablities'!E56</f>
        <v>0.81028947979211807</v>
      </c>
      <c r="G60" s="692">
        <f t="shared" si="0"/>
        <v>751603.27852761035</v>
      </c>
      <c r="H60" s="693"/>
      <c r="Q60" s="330"/>
    </row>
    <row r="61" spans="3:17" s="330" customFormat="1">
      <c r="C61" s="333" t="s">
        <v>884</v>
      </c>
      <c r="D61" s="324" t="s">
        <v>885</v>
      </c>
      <c r="E61" s="691">
        <f>Provisions!D10</f>
        <v>0</v>
      </c>
      <c r="F61" s="691">
        <f>Provisions!G10</f>
        <v>0</v>
      </c>
      <c r="G61" s="692">
        <f t="shared" si="0"/>
        <v>0</v>
      </c>
      <c r="H61" s="693"/>
      <c r="I61" s="124"/>
      <c r="J61" s="124"/>
    </row>
    <row r="62" spans="3:17" s="330" customFormat="1">
      <c r="C62" s="333" t="s">
        <v>185</v>
      </c>
      <c r="D62" s="324" t="s">
        <v>886</v>
      </c>
      <c r="E62" s="691">
        <f>'Employee Benefit Obligation'!E12</f>
        <v>3426113.16</v>
      </c>
      <c r="F62" s="691">
        <f>'Employee Benefit Obligation'!H12</f>
        <v>2845770.1</v>
      </c>
      <c r="G62" s="692">
        <f t="shared" si="0"/>
        <v>580343.06000000006</v>
      </c>
      <c r="H62" s="693"/>
      <c r="I62" s="124"/>
      <c r="J62" s="124"/>
    </row>
    <row r="63" spans="3:17">
      <c r="C63" s="333" t="s">
        <v>887</v>
      </c>
      <c r="D63" s="324" t="s">
        <v>888</v>
      </c>
      <c r="E63" s="696">
        <f>IF(Tax!C23&lt;0,-Tax!C23,0)</f>
        <v>0</v>
      </c>
      <c r="F63" s="696">
        <f>IF(Tax!D23&lt;0,-Tax!D23,0)</f>
        <v>0</v>
      </c>
      <c r="G63" s="692">
        <f t="shared" si="0"/>
        <v>0</v>
      </c>
      <c r="H63" s="693"/>
    </row>
    <row r="64" spans="3:17">
      <c r="C64" s="333" t="s">
        <v>889</v>
      </c>
      <c r="D64" s="324" t="s">
        <v>890</v>
      </c>
      <c r="E64" s="691">
        <f>'Other Liabilities'!D11</f>
        <v>0</v>
      </c>
      <c r="F64" s="691">
        <f>'Other Liabilities'!E11</f>
        <v>0</v>
      </c>
      <c r="G64" s="692">
        <f t="shared" si="0"/>
        <v>0</v>
      </c>
      <c r="H64" s="693"/>
    </row>
    <row r="65" spans="1:17">
      <c r="C65" s="380" t="s">
        <v>891</v>
      </c>
      <c r="D65" s="381"/>
      <c r="E65" s="695">
        <f>SUM(E59:E64)</f>
        <v>4177717.2488170904</v>
      </c>
      <c r="F65" s="695">
        <f>SUM(F59:F64)</f>
        <v>2845770.9102894799</v>
      </c>
      <c r="G65" s="692">
        <f t="shared" si="0"/>
        <v>1331946.3385276105</v>
      </c>
      <c r="H65" s="699"/>
      <c r="Q65" s="330"/>
    </row>
    <row r="66" spans="1:17">
      <c r="C66" s="333"/>
      <c r="D66" s="316"/>
      <c r="E66" s="696"/>
      <c r="F66" s="696"/>
      <c r="G66" s="692">
        <f t="shared" si="0"/>
        <v>0</v>
      </c>
      <c r="H66" s="693"/>
    </row>
    <row r="67" spans="1:17">
      <c r="C67" s="331" t="s">
        <v>892</v>
      </c>
      <c r="D67" s="316"/>
      <c r="E67" s="696"/>
      <c r="F67" s="696"/>
      <c r="G67" s="692">
        <f t="shared" si="0"/>
        <v>0</v>
      </c>
      <c r="H67" s="693"/>
    </row>
    <row r="68" spans="1:17">
      <c r="C68" s="333" t="s">
        <v>893</v>
      </c>
      <c r="D68" s="316"/>
      <c r="E68" s="696"/>
      <c r="F68" s="696"/>
      <c r="G68" s="692">
        <f t="shared" si="0"/>
        <v>0</v>
      </c>
      <c r="H68" s="693"/>
    </row>
    <row r="69" spans="1:17">
      <c r="C69" s="318" t="s">
        <v>161</v>
      </c>
      <c r="D69" s="320" t="s">
        <v>894</v>
      </c>
      <c r="E69" s="691">
        <f>'Financial Liablities'!F34</f>
        <v>30717580.699999996</v>
      </c>
      <c r="F69" s="691">
        <f>'Financial Liablities'!G34</f>
        <v>20589872.780000001</v>
      </c>
      <c r="G69" s="789">
        <f t="shared" si="0"/>
        <v>10127707.919999994</v>
      </c>
      <c r="H69" s="693"/>
    </row>
    <row r="70" spans="1:17" s="330" customFormat="1">
      <c r="C70" s="318" t="s">
        <v>181</v>
      </c>
      <c r="D70" s="320" t="s">
        <v>895</v>
      </c>
      <c r="E70" s="691">
        <f>'Financial Liablities'!C69+E86</f>
        <v>47851624.550000004</v>
      </c>
      <c r="F70" s="691">
        <f>'Financial Liablities'!D69+F86</f>
        <v>41526178.127731211</v>
      </c>
      <c r="G70" s="789">
        <f t="shared" si="0"/>
        <v>6325446.422268793</v>
      </c>
      <c r="H70" s="699"/>
      <c r="J70" s="124"/>
    </row>
    <row r="71" spans="1:17">
      <c r="C71" s="318" t="s">
        <v>169</v>
      </c>
      <c r="D71" s="320" t="s">
        <v>883</v>
      </c>
      <c r="E71" s="691">
        <f>'Financial Liablities'!D56</f>
        <v>3833819.9111829097</v>
      </c>
      <c r="F71" s="691">
        <f>'Financial Liablities'!F56</f>
        <v>3132265.5797105199</v>
      </c>
      <c r="G71" s="692">
        <f t="shared" si="0"/>
        <v>701554.33147238987</v>
      </c>
      <c r="H71" s="693">
        <f>2893674-E73</f>
        <v>728538.56</v>
      </c>
      <c r="I71" s="124">
        <f>E71-H71</f>
        <v>3105281.3511829097</v>
      </c>
    </row>
    <row r="72" spans="1:17">
      <c r="A72" s="124" t="s">
        <v>896</v>
      </c>
      <c r="C72" s="333" t="s">
        <v>884</v>
      </c>
      <c r="D72" s="324" t="s">
        <v>885</v>
      </c>
      <c r="E72" s="691">
        <f>Provisions!E10</f>
        <v>0</v>
      </c>
      <c r="F72" s="691">
        <f>Provisions!H10</f>
        <v>0</v>
      </c>
      <c r="G72" s="692">
        <f t="shared" si="0"/>
        <v>0</v>
      </c>
      <c r="H72" s="693"/>
    </row>
    <row r="73" spans="1:17">
      <c r="C73" s="333" t="s">
        <v>189</v>
      </c>
      <c r="D73" s="324" t="s">
        <v>886</v>
      </c>
      <c r="E73" s="691">
        <f>'Employee Benefit Obligation'!F12</f>
        <v>2165135.44</v>
      </c>
      <c r="F73" s="691">
        <f>'Employee Benefit Obligation'!I12</f>
        <v>1282161.3999999999</v>
      </c>
      <c r="G73" s="692">
        <f t="shared" si="0"/>
        <v>882974.04</v>
      </c>
      <c r="H73" s="693"/>
    </row>
    <row r="74" spans="1:17">
      <c r="C74" s="333" t="s">
        <v>897</v>
      </c>
      <c r="D74" s="324" t="s">
        <v>898</v>
      </c>
      <c r="E74" s="691">
        <v>0</v>
      </c>
      <c r="F74" s="691">
        <v>0</v>
      </c>
      <c r="G74" s="692">
        <f t="shared" si="0"/>
        <v>0</v>
      </c>
      <c r="H74" s="693"/>
    </row>
    <row r="75" spans="1:17">
      <c r="C75" s="333" t="s">
        <v>199</v>
      </c>
      <c r="D75" s="324" t="s">
        <v>899</v>
      </c>
      <c r="E75" s="696">
        <f>'Other Liabilities'!D22</f>
        <v>16343989.437802209</v>
      </c>
      <c r="F75" s="691">
        <f>'Other Liabilities'!E22</f>
        <v>11564669.081867754</v>
      </c>
      <c r="G75" s="692">
        <f t="shared" si="0"/>
        <v>4779320.3559344541</v>
      </c>
      <c r="H75" s="693"/>
    </row>
    <row r="76" spans="1:17">
      <c r="C76" s="380" t="s">
        <v>900</v>
      </c>
      <c r="D76" s="381"/>
      <c r="E76" s="695">
        <f>SUM(E69:E75)</f>
        <v>100912150.03898512</v>
      </c>
      <c r="F76" s="695">
        <f>SUM(F69:F75)</f>
        <v>78095146.969309479</v>
      </c>
      <c r="G76" s="692">
        <f t="shared" si="0"/>
        <v>22817003.069675639</v>
      </c>
      <c r="H76" s="693"/>
    </row>
    <row r="77" spans="1:17" ht="12" thickBot="1">
      <c r="C77" s="333"/>
      <c r="D77" s="316"/>
      <c r="E77" s="696"/>
      <c r="F77" s="696"/>
      <c r="G77" s="692">
        <f t="shared" ref="G77:G80" si="1">E77-F77</f>
        <v>0</v>
      </c>
      <c r="H77" s="693"/>
    </row>
    <row r="78" spans="1:17" ht="12" thickBot="1">
      <c r="C78" s="335" t="s">
        <v>901</v>
      </c>
      <c r="D78" s="319"/>
      <c r="E78" s="698">
        <f>E65+E76</f>
        <v>105089867.2878022</v>
      </c>
      <c r="F78" s="698">
        <f>F65+F76</f>
        <v>80940917.87959896</v>
      </c>
      <c r="G78" s="692">
        <f t="shared" si="1"/>
        <v>24148949.408203244</v>
      </c>
      <c r="H78" s="693"/>
    </row>
    <row r="79" spans="1:17" ht="12" thickBot="1">
      <c r="C79" s="333"/>
      <c r="D79" s="316"/>
      <c r="E79" s="696"/>
      <c r="F79" s="696"/>
      <c r="G79" s="692">
        <f t="shared" si="1"/>
        <v>0</v>
      </c>
      <c r="H79" s="693"/>
    </row>
    <row r="80" spans="1:17" ht="12" thickBot="1">
      <c r="C80" s="335" t="s">
        <v>902</v>
      </c>
      <c r="D80" s="319"/>
      <c r="E80" s="698">
        <f>E78+E53</f>
        <v>62506724.757802241</v>
      </c>
      <c r="F80" s="698">
        <f>F78+F53</f>
        <v>38564617.509599023</v>
      </c>
      <c r="G80" s="692">
        <f t="shared" si="1"/>
        <v>23942107.248203218</v>
      </c>
      <c r="H80" s="693"/>
    </row>
    <row r="81" spans="2:8">
      <c r="C81" s="294"/>
      <c r="D81" s="410" t="s">
        <v>903</v>
      </c>
      <c r="E81" s="1082">
        <f>E42-E80</f>
        <v>-5.0000034272670746E-2</v>
      </c>
      <c r="F81" s="1082">
        <f>F42-F80</f>
        <v>-0.18773126602172852</v>
      </c>
      <c r="G81" s="692"/>
      <c r="H81" s="693"/>
    </row>
    <row r="82" spans="2:8">
      <c r="E82" s="337"/>
      <c r="F82" s="337"/>
    </row>
    <row r="83" spans="2:8">
      <c r="C83" s="309" t="s">
        <v>904</v>
      </c>
      <c r="D83" s="326">
        <v>2</v>
      </c>
      <c r="E83" s="339"/>
      <c r="F83" s="339"/>
    </row>
    <row r="84" spans="2:8">
      <c r="C84" s="309" t="s">
        <v>905</v>
      </c>
    </row>
    <row r="86" spans="2:8">
      <c r="D86" s="312" t="s">
        <v>906</v>
      </c>
      <c r="F86" s="327">
        <v>-0.86226879060268402</v>
      </c>
    </row>
    <row r="92" spans="2:8">
      <c r="B92" s="124">
        <v>8</v>
      </c>
    </row>
  </sheetData>
  <customSheetViews>
    <customSheetView guid="{96F1B851-9F8A-4FD0-811B-FD39A764D1E6}" showPageBreaks="1" fitToPage="1" printArea="1" hiddenRows="1" hiddenColumns="1" topLeftCell="B1">
      <pane xSplit="3" ySplit="4" topLeftCell="E30" activePane="bottomRight" state="frozen"/>
      <selection pane="bottomRight" activeCell="H30" sqref="H30 H63 H64 H65"/>
      <pageMargins left="0" right="0" top="0" bottom="0" header="0" footer="0"/>
      <pageSetup paperSize="9" scale="76" orientation="portrait" blackAndWhite="1" r:id="rId1"/>
    </customSheetView>
    <customSheetView guid="{FAF6636C-C982-4E87-BB0F-333AB9C785FB}" fitToPage="1" hiddenRows="1" hiddenColumns="1" topLeftCell="B46">
      <selection activeCell="H65" activeCellId="3" sqref="H53 H63 H64 H65"/>
      <pageMargins left="0" right="0" top="0" bottom="0" header="0" footer="0"/>
      <pageSetup paperSize="9" scale="76" orientation="portrait" blackAndWhite="1" r:id="rId2"/>
    </customSheetView>
    <customSheetView guid="{A78E47A5-AEA5-4FAA-816D-26AC70AB2BA5}" showPageBreaks="1" showGridLines="0" fitToPage="1" printArea="1" hiddenRows="1" hiddenColumns="1" topLeftCell="B1">
      <pane xSplit="5" ySplit="4" topLeftCell="G32" activePane="bottomRight" state="frozen"/>
      <selection pane="bottomRight" activeCell="G54" sqref="G54 H63 H64 H65"/>
      <pageMargins left="0" right="0" top="0" bottom="0" header="0" footer="0"/>
      <pageSetup paperSize="9" scale="76" orientation="portrait" blackAndWhite="1" r:id="rId3"/>
    </customSheetView>
  </customSheetViews>
  <mergeCells count="1">
    <mergeCell ref="C3:E3"/>
  </mergeCells>
  <conditionalFormatting sqref="I4:I5">
    <cfRule type="containsText" dxfId="17" priority="1" operator="containsText" text="To Check">
      <formula>NOT(ISERROR(SEARCH("To Check",I4)))</formula>
    </cfRule>
  </conditionalFormatting>
  <pageMargins left="0.43307086614173201" right="0.196850393700787" top="0.39370078740157499" bottom="0.196850393700787" header="0.118110236220472" footer="0.15748031496063"/>
  <pageSetup paperSize="9" scale="81" orientation="portrait" blackAndWhite="1" r:id="rId4"/>
  <ignoredErrors>
    <ignoredError sqref="D65:D75 D61:D6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F0"/>
    <pageSetUpPr fitToPage="1"/>
  </sheetPr>
  <dimension ref="A1:IU93"/>
  <sheetViews>
    <sheetView showGridLines="0" view="pageBreakPreview" topLeftCell="B15" zoomScaleNormal="100" zoomScaleSheetLayoutView="100" workbookViewId="0">
      <selection activeCell="E27" sqref="E27"/>
    </sheetView>
  </sheetViews>
  <sheetFormatPr defaultColWidth="9.1796875" defaultRowHeight="11.5"/>
  <cols>
    <col min="1" max="1" width="62.453125" style="360" hidden="1" customWidth="1"/>
    <col min="2" max="2" width="2" style="360" customWidth="1"/>
    <col min="3" max="3" width="67.1796875" style="235" customWidth="1"/>
    <col min="4" max="4" width="7.26953125" style="360" customWidth="1"/>
    <col min="5" max="5" width="23.26953125" style="28" customWidth="1"/>
    <col min="6" max="6" width="21" style="28" customWidth="1"/>
    <col min="7" max="7" width="26" style="327" customWidth="1"/>
    <col min="8" max="8" width="17.26953125" style="327" customWidth="1"/>
    <col min="9" max="10" width="18.54296875" style="327" customWidth="1"/>
    <col min="11" max="11" width="9.1796875" style="327" customWidth="1"/>
    <col min="12" max="255" width="9.1796875" style="327"/>
    <col min="256" max="16384" width="9.1796875" style="360"/>
  </cols>
  <sheetData>
    <row r="1" spans="1:7">
      <c r="A1" s="359" t="s">
        <v>907</v>
      </c>
      <c r="B1" s="28"/>
      <c r="C1" s="184" t="str">
        <f>'BS Ind AS'!C2</f>
        <v>Desert Adventures Tourism LLC</v>
      </c>
      <c r="D1" s="28"/>
    </row>
    <row r="2" spans="1:7">
      <c r="A2" s="361" t="s">
        <v>908</v>
      </c>
      <c r="B2" s="28"/>
      <c r="C2" s="184" t="str">
        <f>"Statement of Profit And Loss for the "&amp;'Top Sheet'!C6</f>
        <v>Statement of Profit And Loss for the 12 months ended 31 Mar 2023</v>
      </c>
      <c r="D2" s="28"/>
    </row>
    <row r="3" spans="1:7">
      <c r="A3" s="361"/>
      <c r="B3" s="28"/>
      <c r="C3" s="184"/>
      <c r="D3" s="28"/>
      <c r="E3" s="360"/>
      <c r="F3" s="360"/>
    </row>
    <row r="4" spans="1:7" ht="12" thickBot="1">
      <c r="A4" s="361"/>
      <c r="B4" s="362"/>
      <c r="C4" s="363"/>
      <c r="D4" s="364"/>
      <c r="E4" s="480" t="str">
        <f>'BS Ind AS'!E5</f>
        <v>Currency - AED</v>
      </c>
      <c r="F4" s="480"/>
    </row>
    <row r="5" spans="1:7" ht="12" customHeight="1">
      <c r="A5" s="365"/>
      <c r="B5" s="361"/>
      <c r="C5" s="366" t="s">
        <v>0</v>
      </c>
      <c r="D5" s="345" t="s">
        <v>833</v>
      </c>
      <c r="E5" s="1166" t="str">
        <f>'Top Sheet'!C6</f>
        <v>12 months ended 31 Mar 2023</v>
      </c>
      <c r="F5" s="1166" t="s">
        <v>909</v>
      </c>
    </row>
    <row r="6" spans="1:7" ht="12.75" customHeight="1" thickBot="1">
      <c r="A6" s="361"/>
      <c r="B6" s="361"/>
      <c r="C6" s="378" t="s">
        <v>910</v>
      </c>
      <c r="D6" s="379"/>
      <c r="E6" s="1167"/>
      <c r="F6" s="1167"/>
    </row>
    <row r="7" spans="1:7">
      <c r="A7" s="361"/>
      <c r="B7" s="361"/>
      <c r="C7" s="367" t="s">
        <v>911</v>
      </c>
      <c r="D7" s="349"/>
      <c r="E7" s="368"/>
      <c r="F7" s="368"/>
    </row>
    <row r="8" spans="1:7">
      <c r="A8" s="361"/>
      <c r="B8" s="361"/>
      <c r="C8" s="353" t="s">
        <v>260</v>
      </c>
      <c r="D8" s="346">
        <v>17</v>
      </c>
      <c r="E8" s="691">
        <f>'P&amp;L Notes'!D12</f>
        <v>352161541.88</v>
      </c>
      <c r="F8" s="691">
        <f>'P&amp;L Notes'!E12</f>
        <v>271376538.67000002</v>
      </c>
    </row>
    <row r="9" spans="1:7">
      <c r="A9" s="369"/>
      <c r="B9" s="369"/>
      <c r="C9" s="353" t="s">
        <v>912</v>
      </c>
      <c r="D9" s="347" t="s">
        <v>913</v>
      </c>
      <c r="E9" s="691">
        <f>'P&amp;L Notes'!D33</f>
        <v>1555765</v>
      </c>
      <c r="F9" s="691">
        <f>'P&amp;L Notes'!E33</f>
        <v>2107623.41</v>
      </c>
    </row>
    <row r="10" spans="1:7" ht="12" thickBot="1">
      <c r="A10" s="369"/>
      <c r="B10" s="369"/>
      <c r="C10" s="353" t="s">
        <v>914</v>
      </c>
      <c r="D10" s="347" t="s">
        <v>915</v>
      </c>
      <c r="E10" s="691">
        <f>'P&amp;L Notes'!D40</f>
        <v>989925.82000000007</v>
      </c>
      <c r="F10" s="691">
        <f>'P&amp;L Notes'!E40</f>
        <v>740779.4</v>
      </c>
    </row>
    <row r="11" spans="1:7" ht="12" thickBot="1">
      <c r="A11" s="369"/>
      <c r="B11" s="369"/>
      <c r="C11" s="370" t="s">
        <v>916</v>
      </c>
      <c r="D11" s="348"/>
      <c r="E11" s="698">
        <f>SUM(E8:E10)</f>
        <v>354707232.69999999</v>
      </c>
      <c r="F11" s="698">
        <f>SUM(F8:F10)</f>
        <v>274224941.48000002</v>
      </c>
      <c r="G11" s="371"/>
    </row>
    <row r="12" spans="1:7">
      <c r="A12" s="369"/>
      <c r="B12" s="369"/>
      <c r="C12" s="367"/>
      <c r="D12" s="347"/>
      <c r="E12" s="696"/>
      <c r="F12" s="696"/>
    </row>
    <row r="13" spans="1:7">
      <c r="A13" s="369"/>
      <c r="B13" s="369"/>
      <c r="C13" s="367" t="s">
        <v>917</v>
      </c>
      <c r="D13" s="349"/>
      <c r="E13" s="691"/>
      <c r="F13" s="691"/>
    </row>
    <row r="14" spans="1:7">
      <c r="A14" s="369"/>
      <c r="B14" s="369" t="s">
        <v>122</v>
      </c>
      <c r="C14" s="353" t="s">
        <v>120</v>
      </c>
      <c r="D14" s="347"/>
      <c r="E14" s="943">
        <f>SUMIF('Trial Balance'!M:M,B14,'Trial Balance'!G:G)</f>
        <v>326541293.66000003</v>
      </c>
      <c r="F14" s="943">
        <f>SUMIF('Trial Balance'!M:M,B14,'Trial Balance'!R:R)</f>
        <v>251373514.97999999</v>
      </c>
      <c r="G14" s="340"/>
    </row>
    <row r="15" spans="1:7">
      <c r="A15" s="369"/>
      <c r="B15" s="369"/>
      <c r="C15" s="353" t="s">
        <v>918</v>
      </c>
      <c r="D15" s="346">
        <v>19</v>
      </c>
      <c r="E15" s="691">
        <f>'P&amp;L Notes'!D52</f>
        <v>18387029</v>
      </c>
      <c r="F15" s="691">
        <f>'P&amp;L Notes'!E52</f>
        <v>13649261.57</v>
      </c>
    </row>
    <row r="16" spans="1:7">
      <c r="A16" s="369"/>
      <c r="B16" s="369"/>
      <c r="C16" s="353" t="s">
        <v>184</v>
      </c>
      <c r="D16" s="346">
        <v>22</v>
      </c>
      <c r="E16" s="691">
        <f>'P&amp;L Notes'!D120</f>
        <v>2673392.1900000004</v>
      </c>
      <c r="F16" s="691">
        <f>'P&amp;L Notes'!E120</f>
        <v>1782853.63</v>
      </c>
    </row>
    <row r="17" spans="1:255">
      <c r="A17" s="369"/>
      <c r="B17" s="369" t="s">
        <v>98</v>
      </c>
      <c r="C17" s="353" t="s">
        <v>96</v>
      </c>
      <c r="D17" s="346"/>
      <c r="E17" s="943">
        <f>SUMIF('Trial Balance'!M:M,B17,'Trial Balance'!G:G)</f>
        <v>1330980.9000000001</v>
      </c>
      <c r="F17" s="943">
        <f>SUMIF('Trial Balance'!M:M,B17,'Trial Balance'!R:R)</f>
        <v>859022.63</v>
      </c>
      <c r="G17" s="340"/>
    </row>
    <row r="18" spans="1:255">
      <c r="A18" s="369" t="s">
        <v>919</v>
      </c>
      <c r="B18" s="369"/>
      <c r="C18" s="353" t="s">
        <v>817</v>
      </c>
      <c r="D18" s="346">
        <v>20</v>
      </c>
      <c r="E18" s="691">
        <f>'P&amp;L Notes'!D59</f>
        <v>700736.22</v>
      </c>
      <c r="F18" s="691">
        <f>'P&amp;L Notes'!E59</f>
        <v>740819.08000000007</v>
      </c>
    </row>
    <row r="19" spans="1:255" ht="12" thickBot="1">
      <c r="A19" s="369"/>
      <c r="B19" s="369"/>
      <c r="C19" s="353" t="s">
        <v>920</v>
      </c>
      <c r="D19" s="346">
        <v>21</v>
      </c>
      <c r="E19" s="691">
        <f>'P&amp;L Notes'!D91</f>
        <v>5280642.8900000006</v>
      </c>
      <c r="F19" s="691">
        <f>'P&amp;L Notes'!E91</f>
        <v>3509974.08</v>
      </c>
    </row>
    <row r="20" spans="1:255" s="98" customFormat="1" ht="12" thickBot="1">
      <c r="A20" s="372"/>
      <c r="B20" s="372"/>
      <c r="C20" s="344" t="s">
        <v>921</v>
      </c>
      <c r="D20" s="350"/>
      <c r="E20" s="698">
        <f>SUM(E14:E19)</f>
        <v>354914074.86000001</v>
      </c>
      <c r="F20" s="698">
        <f>SUM(F14:F19)</f>
        <v>271915445.96999997</v>
      </c>
      <c r="G20" s="327"/>
      <c r="H20" s="327"/>
      <c r="I20" s="327"/>
      <c r="J20" s="327"/>
      <c r="K20" s="327"/>
      <c r="L20" s="327"/>
      <c r="M20" s="327"/>
      <c r="N20" s="327"/>
      <c r="O20" s="327"/>
      <c r="P20" s="327"/>
      <c r="Q20" s="327"/>
      <c r="R20" s="327"/>
      <c r="S20" s="327"/>
      <c r="T20" s="327"/>
      <c r="U20" s="327"/>
      <c r="V20" s="327"/>
      <c r="W20" s="327"/>
      <c r="X20" s="327"/>
      <c r="Y20" s="327"/>
      <c r="Z20" s="327"/>
      <c r="AA20" s="327"/>
      <c r="AB20" s="327"/>
      <c r="AC20" s="327"/>
      <c r="AD20" s="327"/>
      <c r="AE20" s="327"/>
      <c r="AF20" s="327"/>
      <c r="AG20" s="327"/>
      <c r="AH20" s="327"/>
      <c r="AI20" s="327"/>
      <c r="AJ20" s="327"/>
      <c r="AK20" s="327"/>
      <c r="AL20" s="327"/>
      <c r="AM20" s="327"/>
      <c r="AN20" s="327"/>
      <c r="AO20" s="327"/>
      <c r="AP20" s="327"/>
      <c r="AQ20" s="327"/>
      <c r="AR20" s="327"/>
      <c r="AS20" s="327"/>
      <c r="AT20" s="327"/>
      <c r="AU20" s="327"/>
      <c r="AV20" s="327"/>
      <c r="AW20" s="327"/>
      <c r="AX20" s="327"/>
      <c r="AY20" s="327"/>
      <c r="AZ20" s="327"/>
      <c r="BA20" s="327"/>
      <c r="BB20" s="327"/>
      <c r="BC20" s="327"/>
      <c r="BD20" s="327"/>
      <c r="BE20" s="327"/>
      <c r="BF20" s="327"/>
      <c r="BG20" s="327"/>
      <c r="BH20" s="327"/>
      <c r="BI20" s="327"/>
      <c r="BJ20" s="327"/>
      <c r="BK20" s="327"/>
      <c r="BL20" s="327"/>
      <c r="BM20" s="327"/>
      <c r="BN20" s="327"/>
      <c r="BO20" s="327"/>
      <c r="BP20" s="327"/>
      <c r="BQ20" s="327"/>
      <c r="BR20" s="327"/>
      <c r="BS20" s="327"/>
      <c r="BT20" s="327"/>
      <c r="BU20" s="327"/>
      <c r="BV20" s="327"/>
      <c r="BW20" s="327"/>
      <c r="BX20" s="327"/>
      <c r="BY20" s="327"/>
      <c r="BZ20" s="327"/>
      <c r="CA20" s="327"/>
      <c r="CB20" s="327"/>
      <c r="CC20" s="327"/>
      <c r="CD20" s="327"/>
      <c r="CE20" s="327"/>
      <c r="CF20" s="327"/>
      <c r="CG20" s="327"/>
      <c r="CH20" s="327"/>
      <c r="CI20" s="327"/>
      <c r="CJ20" s="327"/>
      <c r="CK20" s="327"/>
      <c r="CL20" s="327"/>
      <c r="CM20" s="327"/>
      <c r="CN20" s="327"/>
      <c r="CO20" s="327"/>
      <c r="CP20" s="327"/>
      <c r="CQ20" s="327"/>
      <c r="CR20" s="327"/>
      <c r="CS20" s="327"/>
      <c r="CT20" s="327"/>
      <c r="CU20" s="327"/>
      <c r="CV20" s="327"/>
      <c r="CW20" s="327"/>
      <c r="CX20" s="327"/>
      <c r="CY20" s="327"/>
      <c r="CZ20" s="327"/>
      <c r="DA20" s="327"/>
      <c r="DB20" s="327"/>
      <c r="DC20" s="327"/>
      <c r="DD20" s="327"/>
      <c r="DE20" s="327"/>
      <c r="DF20" s="327"/>
      <c r="DG20" s="327"/>
      <c r="DH20" s="327"/>
      <c r="DI20" s="327"/>
      <c r="DJ20" s="327"/>
      <c r="DK20" s="327"/>
      <c r="DL20" s="327"/>
      <c r="DM20" s="327"/>
      <c r="DN20" s="327"/>
      <c r="DO20" s="327"/>
      <c r="DP20" s="327"/>
      <c r="DQ20" s="327"/>
      <c r="DR20" s="327"/>
      <c r="DS20" s="327"/>
      <c r="DT20" s="327"/>
      <c r="DU20" s="327"/>
      <c r="DV20" s="327"/>
      <c r="DW20" s="327"/>
      <c r="DX20" s="327"/>
      <c r="DY20" s="327"/>
      <c r="DZ20" s="327"/>
      <c r="EA20" s="327"/>
      <c r="EB20" s="327"/>
      <c r="EC20" s="327"/>
      <c r="ED20" s="327"/>
      <c r="EE20" s="327"/>
      <c r="EF20" s="327"/>
      <c r="EG20" s="327"/>
      <c r="EH20" s="327"/>
      <c r="EI20" s="327"/>
      <c r="EJ20" s="327"/>
      <c r="EK20" s="327"/>
      <c r="EL20" s="327"/>
      <c r="EM20" s="327"/>
      <c r="EN20" s="327"/>
      <c r="EO20" s="327"/>
      <c r="EP20" s="327"/>
      <c r="EQ20" s="327"/>
      <c r="ER20" s="327"/>
      <c r="ES20" s="327"/>
      <c r="ET20" s="327"/>
      <c r="EU20" s="327"/>
      <c r="EV20" s="327"/>
      <c r="EW20" s="327"/>
      <c r="EX20" s="327"/>
      <c r="EY20" s="327"/>
      <c r="EZ20" s="327"/>
      <c r="FA20" s="327"/>
      <c r="FB20" s="327"/>
      <c r="FC20" s="327"/>
      <c r="FD20" s="327"/>
      <c r="FE20" s="327"/>
      <c r="FF20" s="327"/>
      <c r="FG20" s="327"/>
      <c r="FH20" s="327"/>
      <c r="FI20" s="327"/>
      <c r="FJ20" s="327"/>
      <c r="FK20" s="327"/>
      <c r="FL20" s="327"/>
      <c r="FM20" s="327"/>
      <c r="FN20" s="327"/>
      <c r="FO20" s="327"/>
      <c r="FP20" s="327"/>
      <c r="FQ20" s="327"/>
      <c r="FR20" s="327"/>
      <c r="FS20" s="327"/>
      <c r="FT20" s="327"/>
      <c r="FU20" s="327"/>
      <c r="FV20" s="327"/>
      <c r="FW20" s="327"/>
      <c r="FX20" s="327"/>
      <c r="FY20" s="327"/>
      <c r="FZ20" s="327"/>
      <c r="GA20" s="327"/>
      <c r="GB20" s="327"/>
      <c r="GC20" s="327"/>
      <c r="GD20" s="327"/>
      <c r="GE20" s="327"/>
      <c r="GF20" s="327"/>
      <c r="GG20" s="327"/>
      <c r="GH20" s="327"/>
      <c r="GI20" s="327"/>
      <c r="GJ20" s="327"/>
      <c r="GK20" s="327"/>
      <c r="GL20" s="327"/>
      <c r="GM20" s="327"/>
      <c r="GN20" s="327"/>
      <c r="GO20" s="327"/>
      <c r="GP20" s="327"/>
      <c r="GQ20" s="327"/>
      <c r="GR20" s="327"/>
      <c r="GS20" s="327"/>
      <c r="GT20" s="327"/>
      <c r="GU20" s="327"/>
      <c r="GV20" s="327"/>
      <c r="GW20" s="327"/>
      <c r="GX20" s="327"/>
      <c r="GY20" s="327"/>
      <c r="GZ20" s="327"/>
      <c r="HA20" s="327"/>
      <c r="HB20" s="327"/>
      <c r="HC20" s="327"/>
      <c r="HD20" s="327"/>
      <c r="HE20" s="327"/>
      <c r="HF20" s="327"/>
      <c r="HG20" s="327"/>
      <c r="HH20" s="327"/>
      <c r="HI20" s="327"/>
      <c r="HJ20" s="327"/>
      <c r="HK20" s="327"/>
      <c r="HL20" s="327"/>
      <c r="HM20" s="327"/>
      <c r="HN20" s="327"/>
      <c r="HO20" s="327"/>
      <c r="HP20" s="327"/>
      <c r="HQ20" s="327"/>
      <c r="HR20" s="327"/>
      <c r="HS20" s="327"/>
      <c r="HT20" s="327"/>
      <c r="HU20" s="327"/>
      <c r="HV20" s="327"/>
      <c r="HW20" s="327"/>
      <c r="HX20" s="327"/>
      <c r="HY20" s="327"/>
      <c r="HZ20" s="327"/>
      <c r="IA20" s="327"/>
      <c r="IB20" s="327"/>
      <c r="IC20" s="327"/>
      <c r="ID20" s="327"/>
      <c r="IE20" s="327"/>
      <c r="IF20" s="327"/>
      <c r="IG20" s="327"/>
      <c r="IH20" s="327"/>
      <c r="II20" s="327"/>
      <c r="IJ20" s="327"/>
      <c r="IK20" s="327"/>
      <c r="IL20" s="327"/>
      <c r="IM20" s="327"/>
      <c r="IN20" s="327"/>
      <c r="IO20" s="327"/>
      <c r="IP20" s="327"/>
      <c r="IQ20" s="327"/>
      <c r="IR20" s="327"/>
      <c r="IS20" s="327"/>
      <c r="IT20" s="327"/>
      <c r="IU20" s="327"/>
    </row>
    <row r="21" spans="1:255">
      <c r="A21" s="369"/>
      <c r="B21" s="369"/>
      <c r="C21" s="373" t="s">
        <v>922</v>
      </c>
      <c r="D21" s="377"/>
      <c r="E21" s="696">
        <f>E11-E20</f>
        <v>-206842.16000002623</v>
      </c>
      <c r="F21" s="696">
        <f>F11-F20</f>
        <v>2309495.5100000501</v>
      </c>
    </row>
    <row r="22" spans="1:255" s="98" customFormat="1">
      <c r="A22" s="372"/>
      <c r="B22" s="372"/>
      <c r="C22" s="353" t="s">
        <v>923</v>
      </c>
      <c r="D22" s="347"/>
      <c r="E22" s="700"/>
      <c r="F22" s="700"/>
      <c r="G22" s="327"/>
      <c r="H22" s="327"/>
      <c r="I22" s="327"/>
      <c r="J22" s="327"/>
      <c r="K22" s="327"/>
      <c r="L22" s="327"/>
      <c r="M22" s="327"/>
      <c r="N22" s="327"/>
      <c r="O22" s="327"/>
      <c r="P22" s="327"/>
      <c r="Q22" s="327"/>
      <c r="R22" s="327"/>
      <c r="S22" s="327"/>
      <c r="T22" s="327"/>
      <c r="U22" s="327"/>
      <c r="V22" s="327"/>
      <c r="W22" s="327"/>
      <c r="X22" s="327"/>
      <c r="Y22" s="327"/>
      <c r="Z22" s="327"/>
      <c r="AA22" s="327"/>
      <c r="AB22" s="327"/>
      <c r="AC22" s="327"/>
      <c r="AD22" s="327"/>
      <c r="AE22" s="327"/>
      <c r="AF22" s="327"/>
      <c r="AG22" s="327"/>
      <c r="AH22" s="327"/>
      <c r="AI22" s="327"/>
      <c r="AJ22" s="327"/>
      <c r="AK22" s="327"/>
      <c r="AL22" s="327"/>
      <c r="AM22" s="327"/>
      <c r="AN22" s="327"/>
      <c r="AO22" s="327"/>
      <c r="AP22" s="327"/>
      <c r="AQ22" s="327"/>
      <c r="AR22" s="327"/>
      <c r="AS22" s="327"/>
      <c r="AT22" s="327"/>
      <c r="AU22" s="327"/>
      <c r="AV22" s="327"/>
      <c r="AW22" s="327"/>
      <c r="AX22" s="327"/>
      <c r="AY22" s="327"/>
      <c r="AZ22" s="327"/>
      <c r="BA22" s="327"/>
      <c r="BB22" s="327"/>
      <c r="BC22" s="327"/>
      <c r="BD22" s="327"/>
      <c r="BE22" s="327"/>
      <c r="BF22" s="327"/>
      <c r="BG22" s="327"/>
      <c r="BH22" s="327"/>
      <c r="BI22" s="327"/>
      <c r="BJ22" s="327"/>
      <c r="BK22" s="327"/>
      <c r="BL22" s="327"/>
      <c r="BM22" s="327"/>
      <c r="BN22" s="327"/>
      <c r="BO22" s="327"/>
      <c r="BP22" s="327"/>
      <c r="BQ22" s="327"/>
      <c r="BR22" s="327"/>
      <c r="BS22" s="327"/>
      <c r="BT22" s="327"/>
      <c r="BU22" s="327"/>
      <c r="BV22" s="327"/>
      <c r="BW22" s="327"/>
      <c r="BX22" s="327"/>
      <c r="BY22" s="327"/>
      <c r="BZ22" s="327"/>
      <c r="CA22" s="327"/>
      <c r="CB22" s="327"/>
      <c r="CC22" s="327"/>
      <c r="CD22" s="327"/>
      <c r="CE22" s="327"/>
      <c r="CF22" s="327"/>
      <c r="CG22" s="327"/>
      <c r="CH22" s="327"/>
      <c r="CI22" s="327"/>
      <c r="CJ22" s="327"/>
      <c r="CK22" s="327"/>
      <c r="CL22" s="327"/>
      <c r="CM22" s="327"/>
      <c r="CN22" s="327"/>
      <c r="CO22" s="327"/>
      <c r="CP22" s="327"/>
      <c r="CQ22" s="327"/>
      <c r="CR22" s="327"/>
      <c r="CS22" s="327"/>
      <c r="CT22" s="327"/>
      <c r="CU22" s="327"/>
      <c r="CV22" s="327"/>
      <c r="CW22" s="327"/>
      <c r="CX22" s="327"/>
      <c r="CY22" s="327"/>
      <c r="CZ22" s="327"/>
      <c r="DA22" s="327"/>
      <c r="DB22" s="327"/>
      <c r="DC22" s="327"/>
      <c r="DD22" s="327"/>
      <c r="DE22" s="327"/>
      <c r="DF22" s="327"/>
      <c r="DG22" s="327"/>
      <c r="DH22" s="327"/>
      <c r="DI22" s="327"/>
      <c r="DJ22" s="327"/>
      <c r="DK22" s="327"/>
      <c r="DL22" s="327"/>
      <c r="DM22" s="327"/>
      <c r="DN22" s="327"/>
      <c r="DO22" s="327"/>
      <c r="DP22" s="327"/>
      <c r="DQ22" s="327"/>
      <c r="DR22" s="327"/>
      <c r="DS22" s="327"/>
      <c r="DT22" s="327"/>
      <c r="DU22" s="327"/>
      <c r="DV22" s="327"/>
      <c r="DW22" s="327"/>
      <c r="DX22" s="327"/>
      <c r="DY22" s="327"/>
      <c r="DZ22" s="327"/>
      <c r="EA22" s="327"/>
      <c r="EB22" s="327"/>
      <c r="EC22" s="327"/>
      <c r="ED22" s="327"/>
      <c r="EE22" s="327"/>
      <c r="EF22" s="327"/>
      <c r="EG22" s="327"/>
      <c r="EH22" s="327"/>
      <c r="EI22" s="327"/>
      <c r="EJ22" s="327"/>
      <c r="EK22" s="327"/>
      <c r="EL22" s="327"/>
      <c r="EM22" s="327"/>
      <c r="EN22" s="327"/>
      <c r="EO22" s="327"/>
      <c r="EP22" s="327"/>
      <c r="EQ22" s="327"/>
      <c r="ER22" s="327"/>
      <c r="ES22" s="327"/>
      <c r="ET22" s="327"/>
      <c r="EU22" s="327"/>
      <c r="EV22" s="327"/>
      <c r="EW22" s="327"/>
      <c r="EX22" s="327"/>
      <c r="EY22" s="327"/>
      <c r="EZ22" s="327"/>
      <c r="FA22" s="327"/>
      <c r="FB22" s="327"/>
      <c r="FC22" s="327"/>
      <c r="FD22" s="327"/>
      <c r="FE22" s="327"/>
      <c r="FF22" s="327"/>
      <c r="FG22" s="327"/>
      <c r="FH22" s="327"/>
      <c r="FI22" s="327"/>
      <c r="FJ22" s="327"/>
      <c r="FK22" s="327"/>
      <c r="FL22" s="327"/>
      <c r="FM22" s="327"/>
      <c r="FN22" s="327"/>
      <c r="FO22" s="327"/>
      <c r="FP22" s="327"/>
      <c r="FQ22" s="327"/>
      <c r="FR22" s="327"/>
      <c r="FS22" s="327"/>
      <c r="FT22" s="327"/>
      <c r="FU22" s="327"/>
      <c r="FV22" s="327"/>
      <c r="FW22" s="327"/>
      <c r="FX22" s="327"/>
      <c r="FY22" s="327"/>
      <c r="FZ22" s="327"/>
      <c r="GA22" s="327"/>
      <c r="GB22" s="327"/>
      <c r="GC22" s="327"/>
      <c r="GD22" s="327"/>
      <c r="GE22" s="327"/>
      <c r="GF22" s="327"/>
      <c r="GG22" s="327"/>
      <c r="GH22" s="327"/>
      <c r="GI22" s="327"/>
      <c r="GJ22" s="327"/>
      <c r="GK22" s="327"/>
      <c r="GL22" s="327"/>
      <c r="GM22" s="327"/>
      <c r="GN22" s="327"/>
      <c r="GO22" s="327"/>
      <c r="GP22" s="327"/>
      <c r="GQ22" s="327"/>
      <c r="GR22" s="327"/>
      <c r="GS22" s="327"/>
      <c r="GT22" s="327"/>
      <c r="GU22" s="327"/>
      <c r="GV22" s="327"/>
      <c r="GW22" s="327"/>
      <c r="GX22" s="327"/>
      <c r="GY22" s="327"/>
      <c r="GZ22" s="327"/>
      <c r="HA22" s="327"/>
      <c r="HB22" s="327"/>
      <c r="HC22" s="327"/>
      <c r="HD22" s="327"/>
      <c r="HE22" s="327"/>
      <c r="HF22" s="327"/>
      <c r="HG22" s="327"/>
      <c r="HH22" s="327"/>
      <c r="HI22" s="327"/>
      <c r="HJ22" s="327"/>
      <c r="HK22" s="327"/>
      <c r="HL22" s="327"/>
      <c r="HM22" s="327"/>
      <c r="HN22" s="327"/>
      <c r="HO22" s="327"/>
      <c r="HP22" s="327"/>
      <c r="HQ22" s="327"/>
      <c r="HR22" s="327"/>
      <c r="HS22" s="327"/>
      <c r="HT22" s="327"/>
      <c r="HU22" s="327"/>
      <c r="HV22" s="327"/>
      <c r="HW22" s="327"/>
      <c r="HX22" s="327"/>
      <c r="HY22" s="327"/>
      <c r="HZ22" s="327"/>
      <c r="IA22" s="327"/>
      <c r="IB22" s="327"/>
      <c r="IC22" s="327"/>
      <c r="ID22" s="327"/>
      <c r="IE22" s="327"/>
      <c r="IF22" s="327"/>
      <c r="IG22" s="327"/>
      <c r="IH22" s="327"/>
      <c r="II22" s="327"/>
      <c r="IJ22" s="327"/>
      <c r="IK22" s="327"/>
      <c r="IL22" s="327"/>
      <c r="IM22" s="327"/>
      <c r="IN22" s="327"/>
      <c r="IO22" s="327"/>
      <c r="IP22" s="327"/>
      <c r="IQ22" s="327"/>
      <c r="IR22" s="327"/>
      <c r="IS22" s="327"/>
      <c r="IT22" s="327"/>
      <c r="IU22" s="327"/>
    </row>
    <row r="23" spans="1:255" s="98" customFormat="1">
      <c r="A23" s="372"/>
      <c r="B23" s="372"/>
      <c r="C23" s="353"/>
      <c r="D23" s="347"/>
      <c r="E23" s="700"/>
      <c r="F23" s="700"/>
      <c r="G23" s="327"/>
      <c r="H23" s="327"/>
      <c r="I23" s="327"/>
      <c r="J23" s="327"/>
      <c r="K23" s="327"/>
      <c r="L23" s="327"/>
      <c r="M23" s="327"/>
      <c r="N23" s="327"/>
      <c r="O23" s="327"/>
      <c r="P23" s="327"/>
      <c r="Q23" s="327"/>
      <c r="R23" s="327"/>
      <c r="S23" s="327"/>
      <c r="T23" s="327"/>
      <c r="U23" s="327"/>
      <c r="V23" s="327"/>
      <c r="W23" s="327"/>
      <c r="X23" s="327"/>
      <c r="Y23" s="327"/>
      <c r="Z23" s="327"/>
      <c r="AA23" s="327"/>
      <c r="AB23" s="327"/>
      <c r="AC23" s="327"/>
      <c r="AD23" s="327"/>
      <c r="AE23" s="327"/>
      <c r="AF23" s="327"/>
      <c r="AG23" s="327"/>
      <c r="AH23" s="327"/>
      <c r="AI23" s="327"/>
      <c r="AJ23" s="327"/>
      <c r="AK23" s="327"/>
      <c r="AL23" s="327"/>
      <c r="AM23" s="327"/>
      <c r="AN23" s="327"/>
      <c r="AO23" s="327"/>
      <c r="AP23" s="327"/>
      <c r="AQ23" s="327"/>
      <c r="AR23" s="327"/>
      <c r="AS23" s="327"/>
      <c r="AT23" s="327"/>
      <c r="AU23" s="327"/>
      <c r="AV23" s="327"/>
      <c r="AW23" s="327"/>
      <c r="AX23" s="327"/>
      <c r="AY23" s="327"/>
      <c r="AZ23" s="327"/>
      <c r="BA23" s="327"/>
      <c r="BB23" s="327"/>
      <c r="BC23" s="327"/>
      <c r="BD23" s="327"/>
      <c r="BE23" s="327"/>
      <c r="BF23" s="327"/>
      <c r="BG23" s="327"/>
      <c r="BH23" s="327"/>
      <c r="BI23" s="327"/>
      <c r="BJ23" s="327"/>
      <c r="BK23" s="327"/>
      <c r="BL23" s="327"/>
      <c r="BM23" s="327"/>
      <c r="BN23" s="327"/>
      <c r="BO23" s="327"/>
      <c r="BP23" s="327"/>
      <c r="BQ23" s="327"/>
      <c r="BR23" s="327"/>
      <c r="BS23" s="327"/>
      <c r="BT23" s="327"/>
      <c r="BU23" s="327"/>
      <c r="BV23" s="327"/>
      <c r="BW23" s="327"/>
      <c r="BX23" s="327"/>
      <c r="BY23" s="327"/>
      <c r="BZ23" s="327"/>
      <c r="CA23" s="327"/>
      <c r="CB23" s="327"/>
      <c r="CC23" s="327"/>
      <c r="CD23" s="327"/>
      <c r="CE23" s="327"/>
      <c r="CF23" s="327"/>
      <c r="CG23" s="327"/>
      <c r="CH23" s="327"/>
      <c r="CI23" s="327"/>
      <c r="CJ23" s="327"/>
      <c r="CK23" s="327"/>
      <c r="CL23" s="327"/>
      <c r="CM23" s="327"/>
      <c r="CN23" s="327"/>
      <c r="CO23" s="327"/>
      <c r="CP23" s="327"/>
      <c r="CQ23" s="327"/>
      <c r="CR23" s="327"/>
      <c r="CS23" s="327"/>
      <c r="CT23" s="327"/>
      <c r="CU23" s="327"/>
      <c r="CV23" s="327"/>
      <c r="CW23" s="327"/>
      <c r="CX23" s="327"/>
      <c r="CY23" s="327"/>
      <c r="CZ23" s="327"/>
      <c r="DA23" s="327"/>
      <c r="DB23" s="327"/>
      <c r="DC23" s="327"/>
      <c r="DD23" s="327"/>
      <c r="DE23" s="327"/>
      <c r="DF23" s="327"/>
      <c r="DG23" s="327"/>
      <c r="DH23" s="327"/>
      <c r="DI23" s="327"/>
      <c r="DJ23" s="327"/>
      <c r="DK23" s="327"/>
      <c r="DL23" s="327"/>
      <c r="DM23" s="327"/>
      <c r="DN23" s="327"/>
      <c r="DO23" s="327"/>
      <c r="DP23" s="327"/>
      <c r="DQ23" s="327"/>
      <c r="DR23" s="327"/>
      <c r="DS23" s="327"/>
      <c r="DT23" s="327"/>
      <c r="DU23" s="327"/>
      <c r="DV23" s="327"/>
      <c r="DW23" s="327"/>
      <c r="DX23" s="327"/>
      <c r="DY23" s="327"/>
      <c r="DZ23" s="327"/>
      <c r="EA23" s="327"/>
      <c r="EB23" s="327"/>
      <c r="EC23" s="327"/>
      <c r="ED23" s="327"/>
      <c r="EE23" s="327"/>
      <c r="EF23" s="327"/>
      <c r="EG23" s="327"/>
      <c r="EH23" s="327"/>
      <c r="EI23" s="327"/>
      <c r="EJ23" s="327"/>
      <c r="EK23" s="327"/>
      <c r="EL23" s="327"/>
      <c r="EM23" s="327"/>
      <c r="EN23" s="327"/>
      <c r="EO23" s="327"/>
      <c r="EP23" s="327"/>
      <c r="EQ23" s="327"/>
      <c r="ER23" s="327"/>
      <c r="ES23" s="327"/>
      <c r="ET23" s="327"/>
      <c r="EU23" s="327"/>
      <c r="EV23" s="327"/>
      <c r="EW23" s="327"/>
      <c r="EX23" s="327"/>
      <c r="EY23" s="327"/>
      <c r="EZ23" s="327"/>
      <c r="FA23" s="327"/>
      <c r="FB23" s="327"/>
      <c r="FC23" s="327"/>
      <c r="FD23" s="327"/>
      <c r="FE23" s="327"/>
      <c r="FF23" s="327"/>
      <c r="FG23" s="327"/>
      <c r="FH23" s="327"/>
      <c r="FI23" s="327"/>
      <c r="FJ23" s="327"/>
      <c r="FK23" s="327"/>
      <c r="FL23" s="327"/>
      <c r="FM23" s="327"/>
      <c r="FN23" s="327"/>
      <c r="FO23" s="327"/>
      <c r="FP23" s="327"/>
      <c r="FQ23" s="327"/>
      <c r="FR23" s="327"/>
      <c r="FS23" s="327"/>
      <c r="FT23" s="327"/>
      <c r="FU23" s="327"/>
      <c r="FV23" s="327"/>
      <c r="FW23" s="327"/>
      <c r="FX23" s="327"/>
      <c r="FY23" s="327"/>
      <c r="FZ23" s="327"/>
      <c r="GA23" s="327"/>
      <c r="GB23" s="327"/>
      <c r="GC23" s="327"/>
      <c r="GD23" s="327"/>
      <c r="GE23" s="327"/>
      <c r="GF23" s="327"/>
      <c r="GG23" s="327"/>
      <c r="GH23" s="327"/>
      <c r="GI23" s="327"/>
      <c r="GJ23" s="327"/>
      <c r="GK23" s="327"/>
      <c r="GL23" s="327"/>
      <c r="GM23" s="327"/>
      <c r="GN23" s="327"/>
      <c r="GO23" s="327"/>
      <c r="GP23" s="327"/>
      <c r="GQ23" s="327"/>
      <c r="GR23" s="327"/>
      <c r="GS23" s="327"/>
      <c r="GT23" s="327"/>
      <c r="GU23" s="327"/>
      <c r="GV23" s="327"/>
      <c r="GW23" s="327"/>
      <c r="GX23" s="327"/>
      <c r="GY23" s="327"/>
      <c r="GZ23" s="327"/>
      <c r="HA23" s="327"/>
      <c r="HB23" s="327"/>
      <c r="HC23" s="327"/>
      <c r="HD23" s="327"/>
      <c r="HE23" s="327"/>
      <c r="HF23" s="327"/>
      <c r="HG23" s="327"/>
      <c r="HH23" s="327"/>
      <c r="HI23" s="327"/>
      <c r="HJ23" s="327"/>
      <c r="HK23" s="327"/>
      <c r="HL23" s="327"/>
      <c r="HM23" s="327"/>
      <c r="HN23" s="327"/>
      <c r="HO23" s="327"/>
      <c r="HP23" s="327"/>
      <c r="HQ23" s="327"/>
      <c r="HR23" s="327"/>
      <c r="HS23" s="327"/>
      <c r="HT23" s="327"/>
      <c r="HU23" s="327"/>
      <c r="HV23" s="327"/>
      <c r="HW23" s="327"/>
      <c r="HX23" s="327"/>
      <c r="HY23" s="327"/>
      <c r="HZ23" s="327"/>
      <c r="IA23" s="327"/>
      <c r="IB23" s="327"/>
      <c r="IC23" s="327"/>
      <c r="ID23" s="327"/>
      <c r="IE23" s="327"/>
      <c r="IF23" s="327"/>
      <c r="IG23" s="327"/>
      <c r="IH23" s="327"/>
      <c r="II23" s="327"/>
      <c r="IJ23" s="327"/>
      <c r="IK23" s="327"/>
      <c r="IL23" s="327"/>
      <c r="IM23" s="327"/>
      <c r="IN23" s="327"/>
      <c r="IO23" s="327"/>
      <c r="IP23" s="327"/>
      <c r="IQ23" s="327"/>
      <c r="IR23" s="327"/>
      <c r="IS23" s="327"/>
      <c r="IT23" s="327"/>
      <c r="IU23" s="327"/>
    </row>
    <row r="24" spans="1:255" s="98" customFormat="1" ht="12" thickBot="1">
      <c r="A24" s="369" t="s">
        <v>924</v>
      </c>
      <c r="B24" s="369"/>
      <c r="C24" s="353" t="s">
        <v>925</v>
      </c>
      <c r="D24" s="347"/>
      <c r="E24" s="700"/>
      <c r="F24" s="700"/>
      <c r="G24" s="327"/>
      <c r="H24" s="327"/>
      <c r="I24" s="327"/>
      <c r="J24" s="327"/>
      <c r="K24" s="327"/>
      <c r="L24" s="327"/>
      <c r="M24" s="327"/>
      <c r="N24" s="327"/>
      <c r="O24" s="327"/>
      <c r="P24" s="327"/>
      <c r="Q24" s="327"/>
      <c r="R24" s="327"/>
      <c r="S24" s="327"/>
      <c r="T24" s="327"/>
      <c r="U24" s="327"/>
      <c r="V24" s="327"/>
      <c r="W24" s="327"/>
      <c r="X24" s="327"/>
      <c r="Y24" s="327"/>
      <c r="Z24" s="327"/>
      <c r="AA24" s="327"/>
      <c r="AB24" s="327"/>
      <c r="AC24" s="327"/>
      <c r="AD24" s="327"/>
      <c r="AE24" s="327"/>
      <c r="AF24" s="327"/>
      <c r="AG24" s="327"/>
      <c r="AH24" s="327"/>
      <c r="AI24" s="327"/>
      <c r="AJ24" s="327"/>
      <c r="AK24" s="327"/>
      <c r="AL24" s="327"/>
      <c r="AM24" s="327"/>
      <c r="AN24" s="327"/>
      <c r="AO24" s="327"/>
      <c r="AP24" s="327"/>
      <c r="AQ24" s="327"/>
      <c r="AR24" s="327"/>
      <c r="AS24" s="327"/>
      <c r="AT24" s="327"/>
      <c r="AU24" s="327"/>
      <c r="AV24" s="327"/>
      <c r="AW24" s="327"/>
      <c r="AX24" s="327"/>
      <c r="AY24" s="327"/>
      <c r="AZ24" s="327"/>
      <c r="BA24" s="327"/>
      <c r="BB24" s="327"/>
      <c r="BC24" s="327"/>
      <c r="BD24" s="327"/>
      <c r="BE24" s="327"/>
      <c r="BF24" s="327"/>
      <c r="BG24" s="327"/>
      <c r="BH24" s="327"/>
      <c r="BI24" s="327"/>
      <c r="BJ24" s="327"/>
      <c r="BK24" s="327"/>
      <c r="BL24" s="327"/>
      <c r="BM24" s="327"/>
      <c r="BN24" s="327"/>
      <c r="BO24" s="327"/>
      <c r="BP24" s="327"/>
      <c r="BQ24" s="327"/>
      <c r="BR24" s="327"/>
      <c r="BS24" s="327"/>
      <c r="BT24" s="327"/>
      <c r="BU24" s="327"/>
      <c r="BV24" s="327"/>
      <c r="BW24" s="327"/>
      <c r="BX24" s="327"/>
      <c r="BY24" s="327"/>
      <c r="BZ24" s="327"/>
      <c r="CA24" s="327"/>
      <c r="CB24" s="327"/>
      <c r="CC24" s="327"/>
      <c r="CD24" s="327"/>
      <c r="CE24" s="327"/>
      <c r="CF24" s="327"/>
      <c r="CG24" s="327"/>
      <c r="CH24" s="327"/>
      <c r="CI24" s="327"/>
      <c r="CJ24" s="327"/>
      <c r="CK24" s="327"/>
      <c r="CL24" s="327"/>
      <c r="CM24" s="327"/>
      <c r="CN24" s="327"/>
      <c r="CO24" s="327"/>
      <c r="CP24" s="327"/>
      <c r="CQ24" s="327"/>
      <c r="CR24" s="327"/>
      <c r="CS24" s="327"/>
      <c r="CT24" s="327"/>
      <c r="CU24" s="327"/>
      <c r="CV24" s="327"/>
      <c r="CW24" s="327"/>
      <c r="CX24" s="327"/>
      <c r="CY24" s="327"/>
      <c r="CZ24" s="327"/>
      <c r="DA24" s="327"/>
      <c r="DB24" s="327"/>
      <c r="DC24" s="327"/>
      <c r="DD24" s="327"/>
      <c r="DE24" s="327"/>
      <c r="DF24" s="327"/>
      <c r="DG24" s="327"/>
      <c r="DH24" s="327"/>
      <c r="DI24" s="327"/>
      <c r="DJ24" s="327"/>
      <c r="DK24" s="327"/>
      <c r="DL24" s="327"/>
      <c r="DM24" s="327"/>
      <c r="DN24" s="327"/>
      <c r="DO24" s="327"/>
      <c r="DP24" s="327"/>
      <c r="DQ24" s="327"/>
      <c r="DR24" s="327"/>
      <c r="DS24" s="327"/>
      <c r="DT24" s="327"/>
      <c r="DU24" s="327"/>
      <c r="DV24" s="327"/>
      <c r="DW24" s="327"/>
      <c r="DX24" s="327"/>
      <c r="DY24" s="327"/>
      <c r="DZ24" s="327"/>
      <c r="EA24" s="327"/>
      <c r="EB24" s="327"/>
      <c r="EC24" s="327"/>
      <c r="ED24" s="327"/>
      <c r="EE24" s="327"/>
      <c r="EF24" s="327"/>
      <c r="EG24" s="327"/>
      <c r="EH24" s="327"/>
      <c r="EI24" s="327"/>
      <c r="EJ24" s="327"/>
      <c r="EK24" s="327"/>
      <c r="EL24" s="327"/>
      <c r="EM24" s="327"/>
      <c r="EN24" s="327"/>
      <c r="EO24" s="327"/>
      <c r="EP24" s="327"/>
      <c r="EQ24" s="327"/>
      <c r="ER24" s="327"/>
      <c r="ES24" s="327"/>
      <c r="ET24" s="327"/>
      <c r="EU24" s="327"/>
      <c r="EV24" s="327"/>
      <c r="EW24" s="327"/>
      <c r="EX24" s="327"/>
      <c r="EY24" s="327"/>
      <c r="EZ24" s="327"/>
      <c r="FA24" s="327"/>
      <c r="FB24" s="327"/>
      <c r="FC24" s="327"/>
      <c r="FD24" s="327"/>
      <c r="FE24" s="327"/>
      <c r="FF24" s="327"/>
      <c r="FG24" s="327"/>
      <c r="FH24" s="327"/>
      <c r="FI24" s="327"/>
      <c r="FJ24" s="327"/>
      <c r="FK24" s="327"/>
      <c r="FL24" s="327"/>
      <c r="FM24" s="327"/>
      <c r="FN24" s="327"/>
      <c r="FO24" s="327"/>
      <c r="FP24" s="327"/>
      <c r="FQ24" s="327"/>
      <c r="FR24" s="327"/>
      <c r="FS24" s="327"/>
      <c r="FT24" s="327"/>
      <c r="FU24" s="327"/>
      <c r="FV24" s="327"/>
      <c r="FW24" s="327"/>
      <c r="FX24" s="327"/>
      <c r="FY24" s="327"/>
      <c r="FZ24" s="327"/>
      <c r="GA24" s="327"/>
      <c r="GB24" s="327"/>
      <c r="GC24" s="327"/>
      <c r="GD24" s="327"/>
      <c r="GE24" s="327"/>
      <c r="GF24" s="327"/>
      <c r="GG24" s="327"/>
      <c r="GH24" s="327"/>
      <c r="GI24" s="327"/>
      <c r="GJ24" s="327"/>
      <c r="GK24" s="327"/>
      <c r="GL24" s="327"/>
      <c r="GM24" s="327"/>
      <c r="GN24" s="327"/>
      <c r="GO24" s="327"/>
      <c r="GP24" s="327"/>
      <c r="GQ24" s="327"/>
      <c r="GR24" s="327"/>
      <c r="GS24" s="327"/>
      <c r="GT24" s="327"/>
      <c r="GU24" s="327"/>
      <c r="GV24" s="327"/>
      <c r="GW24" s="327"/>
      <c r="GX24" s="327"/>
      <c r="GY24" s="327"/>
      <c r="GZ24" s="327"/>
      <c r="HA24" s="327"/>
      <c r="HB24" s="327"/>
      <c r="HC24" s="327"/>
      <c r="HD24" s="327"/>
      <c r="HE24" s="327"/>
      <c r="HF24" s="327"/>
      <c r="HG24" s="327"/>
      <c r="HH24" s="327"/>
      <c r="HI24" s="327"/>
      <c r="HJ24" s="327"/>
      <c r="HK24" s="327"/>
      <c r="HL24" s="327"/>
      <c r="HM24" s="327"/>
      <c r="HN24" s="327"/>
      <c r="HO24" s="327"/>
      <c r="HP24" s="327"/>
      <c r="HQ24" s="327"/>
      <c r="HR24" s="327"/>
      <c r="HS24" s="327"/>
      <c r="HT24" s="327"/>
      <c r="HU24" s="327"/>
      <c r="HV24" s="327"/>
      <c r="HW24" s="327"/>
      <c r="HX24" s="327"/>
      <c r="HY24" s="327"/>
      <c r="HZ24" s="327"/>
      <c r="IA24" s="327"/>
      <c r="IB24" s="327"/>
      <c r="IC24" s="327"/>
      <c r="ID24" s="327"/>
      <c r="IE24" s="327"/>
      <c r="IF24" s="327"/>
      <c r="IG24" s="327"/>
      <c r="IH24" s="327"/>
      <c r="II24" s="327"/>
      <c r="IJ24" s="327"/>
      <c r="IK24" s="327"/>
      <c r="IL24" s="327"/>
      <c r="IM24" s="327"/>
      <c r="IN24" s="327"/>
      <c r="IO24" s="327"/>
      <c r="IP24" s="327"/>
      <c r="IQ24" s="327"/>
      <c r="IR24" s="327"/>
      <c r="IS24" s="327"/>
      <c r="IT24" s="327"/>
      <c r="IU24" s="327"/>
    </row>
    <row r="25" spans="1:255" ht="12" thickBot="1">
      <c r="A25" s="369"/>
      <c r="B25" s="369"/>
      <c r="C25" s="370" t="s">
        <v>926</v>
      </c>
      <c r="D25" s="351"/>
      <c r="E25" s="698">
        <f>E21+E22-E24</f>
        <v>-206842.16000002623</v>
      </c>
      <c r="F25" s="698">
        <f>F21+F22-F24</f>
        <v>2309495.5100000501</v>
      </c>
      <c r="G25" s="371"/>
    </row>
    <row r="26" spans="1:255">
      <c r="A26" s="369"/>
      <c r="B26" s="369"/>
      <c r="C26" s="353" t="s">
        <v>927</v>
      </c>
      <c r="D26" s="352"/>
      <c r="E26" s="696"/>
      <c r="F26" s="696"/>
    </row>
    <row r="27" spans="1:255">
      <c r="A27" s="374" t="s">
        <v>928</v>
      </c>
      <c r="B27" s="374"/>
      <c r="C27" s="353" t="s">
        <v>929</v>
      </c>
      <c r="D27" s="346">
        <v>23</v>
      </c>
      <c r="E27" s="691">
        <f>'P&amp;L Notes'!D128</f>
        <v>0</v>
      </c>
      <c r="F27" s="691">
        <f>'P&amp;L Notes'!E128</f>
        <v>0</v>
      </c>
    </row>
    <row r="28" spans="1:255" ht="12" thickBot="1">
      <c r="A28" s="374" t="s">
        <v>930</v>
      </c>
      <c r="B28" s="374"/>
      <c r="C28" s="353" t="s">
        <v>931</v>
      </c>
      <c r="D28" s="346">
        <v>23</v>
      </c>
      <c r="E28" s="691">
        <f>'P&amp;L Notes'!D133</f>
        <v>0</v>
      </c>
      <c r="F28" s="691">
        <f>'P&amp;L Notes'!E133</f>
        <v>0</v>
      </c>
    </row>
    <row r="29" spans="1:255" ht="12" thickBot="1">
      <c r="A29" s="369"/>
      <c r="B29" s="369"/>
      <c r="C29" s="370" t="s">
        <v>932</v>
      </c>
      <c r="D29" s="351"/>
      <c r="E29" s="698">
        <f>SUM(E27:E28)</f>
        <v>0</v>
      </c>
      <c r="F29" s="698">
        <f>SUM(F27:F28)</f>
        <v>0</v>
      </c>
    </row>
    <row r="30" spans="1:255" ht="12" thickBot="1">
      <c r="A30" s="369"/>
      <c r="B30" s="369"/>
      <c r="C30" s="367"/>
      <c r="D30" s="352"/>
      <c r="E30" s="696"/>
      <c r="F30" s="696"/>
    </row>
    <row r="31" spans="1:255" ht="12" thickBot="1">
      <c r="A31" s="369"/>
      <c r="B31" s="369"/>
      <c r="C31" s="370" t="s">
        <v>933</v>
      </c>
      <c r="D31" s="351"/>
      <c r="E31" s="698">
        <f>E25-E29</f>
        <v>-206842.16000002623</v>
      </c>
      <c r="F31" s="698">
        <f>F25-F29</f>
        <v>2309495.5100000501</v>
      </c>
    </row>
    <row r="32" spans="1:255">
      <c r="A32" s="369"/>
      <c r="B32" s="369"/>
      <c r="C32" s="367"/>
      <c r="D32" s="352"/>
      <c r="E32" s="696"/>
      <c r="F32" s="696"/>
    </row>
    <row r="33" spans="1:255">
      <c r="A33" s="369"/>
      <c r="B33" s="369"/>
      <c r="C33" s="367" t="s">
        <v>934</v>
      </c>
      <c r="D33" s="352"/>
      <c r="E33" s="696"/>
      <c r="F33" s="696"/>
    </row>
    <row r="34" spans="1:255">
      <c r="A34" s="369"/>
      <c r="B34" s="369"/>
      <c r="C34" s="375" t="s">
        <v>935</v>
      </c>
      <c r="D34" s="352"/>
      <c r="E34" s="696"/>
      <c r="F34" s="696"/>
    </row>
    <row r="35" spans="1:255">
      <c r="A35" s="369"/>
      <c r="B35" s="369"/>
      <c r="C35" s="353" t="s">
        <v>936</v>
      </c>
      <c r="D35" s="352"/>
      <c r="E35" s="691"/>
      <c r="F35" s="691"/>
    </row>
    <row r="36" spans="1:255">
      <c r="A36" s="369"/>
      <c r="B36" s="369"/>
      <c r="C36" s="353" t="s">
        <v>937</v>
      </c>
      <c r="D36" s="352"/>
      <c r="E36" s="691"/>
      <c r="F36" s="691"/>
    </row>
    <row r="37" spans="1:255" ht="12" thickBot="1">
      <c r="A37" s="369"/>
      <c r="B37" s="369"/>
      <c r="C37" s="353"/>
      <c r="D37" s="352"/>
      <c r="E37" s="696"/>
      <c r="F37" s="696"/>
    </row>
    <row r="38" spans="1:255" ht="12" thickBot="1">
      <c r="A38" s="369"/>
      <c r="B38" s="369"/>
      <c r="C38" s="370" t="s">
        <v>938</v>
      </c>
      <c r="D38" s="351"/>
      <c r="E38" s="698">
        <f>SUM(E35:E37)</f>
        <v>0</v>
      </c>
      <c r="F38" s="698">
        <f>SUM(F35:F37)</f>
        <v>0</v>
      </c>
    </row>
    <row r="39" spans="1:255" ht="12" thickBot="1">
      <c r="A39" s="369"/>
      <c r="B39" s="369"/>
      <c r="C39" s="367"/>
      <c r="D39" s="352"/>
      <c r="E39" s="691"/>
      <c r="F39" s="691"/>
    </row>
    <row r="40" spans="1:255" ht="12" thickBot="1">
      <c r="A40" s="369"/>
      <c r="B40" s="369"/>
      <c r="C40" s="370" t="s">
        <v>939</v>
      </c>
      <c r="D40" s="351"/>
      <c r="E40" s="698">
        <f>E31+E38</f>
        <v>-206842.16000002623</v>
      </c>
      <c r="F40" s="698">
        <f>F31+F38</f>
        <v>2309495.5100000501</v>
      </c>
      <c r="G40" s="327">
        <f>+'BS Ind AS'!G51</f>
        <v>-206842.16000002623</v>
      </c>
      <c r="H40" s="327">
        <f>+G40-E40</f>
        <v>0</v>
      </c>
    </row>
    <row r="41" spans="1:255">
      <c r="A41" s="369"/>
      <c r="B41" s="369"/>
      <c r="C41" s="367"/>
      <c r="D41" s="352"/>
      <c r="E41" s="696"/>
      <c r="F41" s="696"/>
    </row>
    <row r="42" spans="1:255">
      <c r="A42" s="369"/>
      <c r="B42" s="369"/>
      <c r="C42" s="367" t="s">
        <v>940</v>
      </c>
      <c r="D42" s="346">
        <v>34</v>
      </c>
      <c r="E42" s="701"/>
      <c r="F42" s="701"/>
    </row>
    <row r="43" spans="1:255">
      <c r="A43" s="369"/>
      <c r="B43" s="369"/>
      <c r="C43" s="354" t="s">
        <v>941</v>
      </c>
      <c r="D43" s="355"/>
      <c r="E43" s="691">
        <f>EPS!C8</f>
        <v>-2068.4216000002621</v>
      </c>
      <c r="F43" s="691">
        <f>EPS!D8</f>
        <v>23094.955100000501</v>
      </c>
    </row>
    <row r="44" spans="1:255" ht="12" thickBot="1">
      <c r="A44" s="376"/>
      <c r="B44" s="376"/>
      <c r="C44" s="356" t="s">
        <v>942</v>
      </c>
      <c r="D44" s="357"/>
      <c r="E44" s="702">
        <f>EPS!C11</f>
        <v>0</v>
      </c>
      <c r="F44" s="702">
        <f>EPS!D11</f>
        <v>0</v>
      </c>
    </row>
    <row r="45" spans="1:255" s="28" customFormat="1">
      <c r="C45" s="294"/>
      <c r="D45" s="330"/>
      <c r="E45" s="330"/>
      <c r="F45" s="330"/>
      <c r="G45" s="327"/>
      <c r="H45" s="327"/>
      <c r="I45" s="327"/>
      <c r="J45" s="327"/>
      <c r="K45" s="327"/>
      <c r="L45" s="327"/>
      <c r="M45" s="327"/>
      <c r="N45" s="327"/>
      <c r="O45" s="327"/>
      <c r="P45" s="327"/>
      <c r="Q45" s="327"/>
      <c r="R45" s="327"/>
      <c r="S45" s="327"/>
      <c r="T45" s="327"/>
      <c r="U45" s="327"/>
      <c r="V45" s="327"/>
      <c r="W45" s="327"/>
      <c r="X45" s="327"/>
      <c r="Y45" s="327"/>
      <c r="Z45" s="327"/>
      <c r="AA45" s="327"/>
      <c r="AB45" s="327"/>
      <c r="AC45" s="327"/>
      <c r="AD45" s="327"/>
      <c r="AE45" s="327"/>
      <c r="AF45" s="327"/>
      <c r="AG45" s="327"/>
      <c r="AH45" s="327"/>
      <c r="AI45" s="327"/>
      <c r="AJ45" s="327"/>
      <c r="AK45" s="327"/>
      <c r="AL45" s="327"/>
      <c r="AM45" s="327"/>
      <c r="AN45" s="327"/>
      <c r="AO45" s="327"/>
      <c r="AP45" s="327"/>
      <c r="AQ45" s="327"/>
      <c r="AR45" s="327"/>
      <c r="AS45" s="327"/>
      <c r="AT45" s="327"/>
      <c r="AU45" s="327"/>
      <c r="AV45" s="327"/>
      <c r="AW45" s="327"/>
      <c r="AX45" s="327"/>
      <c r="AY45" s="327"/>
      <c r="AZ45" s="327"/>
      <c r="BA45" s="327"/>
      <c r="BB45" s="327"/>
      <c r="BC45" s="327"/>
      <c r="BD45" s="327"/>
      <c r="BE45" s="327"/>
      <c r="BF45" s="327"/>
      <c r="BG45" s="327"/>
      <c r="BH45" s="327"/>
      <c r="BI45" s="327"/>
      <c r="BJ45" s="327"/>
      <c r="BK45" s="327"/>
      <c r="BL45" s="327"/>
      <c r="BM45" s="327"/>
      <c r="BN45" s="327"/>
      <c r="BO45" s="327"/>
      <c r="BP45" s="327"/>
      <c r="BQ45" s="327"/>
      <c r="BR45" s="327"/>
      <c r="BS45" s="327"/>
      <c r="BT45" s="327"/>
      <c r="BU45" s="327"/>
      <c r="BV45" s="327"/>
      <c r="BW45" s="327"/>
      <c r="BX45" s="327"/>
      <c r="BY45" s="327"/>
      <c r="BZ45" s="327"/>
      <c r="CA45" s="327"/>
      <c r="CB45" s="327"/>
      <c r="CC45" s="327"/>
      <c r="CD45" s="327"/>
      <c r="CE45" s="327"/>
      <c r="CF45" s="327"/>
      <c r="CG45" s="327"/>
      <c r="CH45" s="327"/>
      <c r="CI45" s="327"/>
      <c r="CJ45" s="327"/>
      <c r="CK45" s="327"/>
      <c r="CL45" s="327"/>
      <c r="CM45" s="327"/>
      <c r="CN45" s="327"/>
      <c r="CO45" s="327"/>
      <c r="CP45" s="327"/>
      <c r="CQ45" s="327"/>
      <c r="CR45" s="327"/>
      <c r="CS45" s="327"/>
      <c r="CT45" s="327"/>
      <c r="CU45" s="327"/>
      <c r="CV45" s="327"/>
      <c r="CW45" s="327"/>
      <c r="CX45" s="327"/>
      <c r="CY45" s="327"/>
      <c r="CZ45" s="327"/>
      <c r="DA45" s="327"/>
      <c r="DB45" s="327"/>
      <c r="DC45" s="327"/>
      <c r="DD45" s="327"/>
      <c r="DE45" s="327"/>
      <c r="DF45" s="327"/>
      <c r="DG45" s="327"/>
      <c r="DH45" s="327"/>
      <c r="DI45" s="327"/>
      <c r="DJ45" s="327"/>
      <c r="DK45" s="327"/>
      <c r="DL45" s="327"/>
      <c r="DM45" s="327"/>
      <c r="DN45" s="327"/>
      <c r="DO45" s="327"/>
      <c r="DP45" s="327"/>
      <c r="DQ45" s="327"/>
      <c r="DR45" s="327"/>
      <c r="DS45" s="327"/>
      <c r="DT45" s="327"/>
      <c r="DU45" s="327"/>
      <c r="DV45" s="327"/>
      <c r="DW45" s="327"/>
      <c r="DX45" s="327"/>
      <c r="DY45" s="327"/>
      <c r="DZ45" s="327"/>
      <c r="EA45" s="327"/>
      <c r="EB45" s="327"/>
      <c r="EC45" s="327"/>
      <c r="ED45" s="327"/>
      <c r="EE45" s="327"/>
      <c r="EF45" s="327"/>
      <c r="EG45" s="327"/>
      <c r="EH45" s="327"/>
      <c r="EI45" s="327"/>
      <c r="EJ45" s="327"/>
      <c r="EK45" s="327"/>
      <c r="EL45" s="327"/>
      <c r="EM45" s="327"/>
      <c r="EN45" s="327"/>
      <c r="EO45" s="327"/>
      <c r="EP45" s="327"/>
      <c r="EQ45" s="327"/>
      <c r="ER45" s="327"/>
      <c r="ES45" s="327"/>
      <c r="ET45" s="327"/>
      <c r="EU45" s="327"/>
      <c r="EV45" s="327"/>
      <c r="EW45" s="327"/>
      <c r="EX45" s="327"/>
      <c r="EY45" s="327"/>
      <c r="EZ45" s="327"/>
      <c r="FA45" s="327"/>
      <c r="FB45" s="327"/>
      <c r="FC45" s="327"/>
      <c r="FD45" s="327"/>
      <c r="FE45" s="327"/>
      <c r="FF45" s="327"/>
      <c r="FG45" s="327"/>
      <c r="FH45" s="327"/>
      <c r="FI45" s="327"/>
      <c r="FJ45" s="327"/>
      <c r="FK45" s="327"/>
      <c r="FL45" s="327"/>
      <c r="FM45" s="327"/>
      <c r="FN45" s="327"/>
      <c r="FO45" s="327"/>
      <c r="FP45" s="327"/>
      <c r="FQ45" s="327"/>
      <c r="FR45" s="327"/>
      <c r="FS45" s="327"/>
      <c r="FT45" s="327"/>
      <c r="FU45" s="327"/>
      <c r="FV45" s="327"/>
      <c r="FW45" s="327"/>
      <c r="FX45" s="327"/>
      <c r="FY45" s="327"/>
      <c r="FZ45" s="327"/>
      <c r="GA45" s="327"/>
      <c r="GB45" s="327"/>
      <c r="GC45" s="327"/>
      <c r="GD45" s="327"/>
      <c r="GE45" s="327"/>
      <c r="GF45" s="327"/>
      <c r="GG45" s="327"/>
      <c r="GH45" s="327"/>
      <c r="GI45" s="327"/>
      <c r="GJ45" s="327"/>
      <c r="GK45" s="327"/>
      <c r="GL45" s="327"/>
      <c r="GM45" s="327"/>
      <c r="GN45" s="327"/>
      <c r="GO45" s="327"/>
      <c r="GP45" s="327"/>
      <c r="GQ45" s="327"/>
      <c r="GR45" s="327"/>
      <c r="GS45" s="327"/>
      <c r="GT45" s="327"/>
      <c r="GU45" s="327"/>
      <c r="GV45" s="327"/>
      <c r="GW45" s="327"/>
      <c r="GX45" s="327"/>
      <c r="GY45" s="327"/>
      <c r="GZ45" s="327"/>
      <c r="HA45" s="327"/>
      <c r="HB45" s="327"/>
      <c r="HC45" s="327"/>
      <c r="HD45" s="327"/>
      <c r="HE45" s="327"/>
      <c r="HF45" s="327"/>
      <c r="HG45" s="327"/>
      <c r="HH45" s="327"/>
      <c r="HI45" s="327"/>
      <c r="HJ45" s="327"/>
      <c r="HK45" s="327"/>
      <c r="HL45" s="327"/>
      <c r="HM45" s="327"/>
      <c r="HN45" s="327"/>
      <c r="HO45" s="327"/>
      <c r="HP45" s="327"/>
      <c r="HQ45" s="327"/>
      <c r="HR45" s="327"/>
      <c r="HS45" s="327"/>
      <c r="HT45" s="327"/>
      <c r="HU45" s="327"/>
      <c r="HV45" s="327"/>
      <c r="HW45" s="327"/>
      <c r="HX45" s="327"/>
      <c r="HY45" s="327"/>
      <c r="HZ45" s="327"/>
      <c r="IA45" s="327"/>
      <c r="IB45" s="327"/>
      <c r="IC45" s="327"/>
      <c r="ID45" s="327"/>
      <c r="IE45" s="327"/>
      <c r="IF45" s="327"/>
      <c r="IG45" s="327"/>
      <c r="IH45" s="327"/>
      <c r="II45" s="327"/>
      <c r="IJ45" s="327"/>
      <c r="IK45" s="327"/>
      <c r="IL45" s="327"/>
      <c r="IM45" s="327"/>
      <c r="IN45" s="327"/>
      <c r="IO45" s="327"/>
      <c r="IP45" s="327"/>
      <c r="IQ45" s="327"/>
      <c r="IR45" s="327"/>
      <c r="IS45" s="327"/>
      <c r="IT45" s="327"/>
      <c r="IU45" s="327"/>
    </row>
    <row r="46" spans="1:255" s="28" customFormat="1">
      <c r="C46" s="309" t="s">
        <v>904</v>
      </c>
      <c r="D46" s="326">
        <v>2</v>
      </c>
      <c r="E46" s="330"/>
      <c r="F46" s="330"/>
      <c r="G46" s="327"/>
      <c r="H46" s="327"/>
      <c r="I46" s="327"/>
      <c r="J46" s="327"/>
      <c r="K46" s="327"/>
      <c r="L46" s="327"/>
      <c r="M46" s="327"/>
      <c r="N46" s="327"/>
      <c r="O46" s="327"/>
      <c r="P46" s="327"/>
      <c r="Q46" s="327"/>
      <c r="R46" s="327"/>
      <c r="S46" s="327"/>
      <c r="T46" s="327"/>
      <c r="U46" s="327"/>
      <c r="V46" s="327"/>
      <c r="W46" s="327"/>
      <c r="X46" s="327"/>
      <c r="Y46" s="327"/>
      <c r="Z46" s="327"/>
      <c r="AA46" s="327"/>
      <c r="AB46" s="327"/>
      <c r="AC46" s="327"/>
      <c r="AD46" s="327"/>
      <c r="AE46" s="327"/>
      <c r="AF46" s="327"/>
      <c r="AG46" s="327"/>
      <c r="AH46" s="327"/>
      <c r="AI46" s="327"/>
      <c r="AJ46" s="327"/>
      <c r="AK46" s="327"/>
      <c r="AL46" s="327"/>
      <c r="AM46" s="327"/>
      <c r="AN46" s="327"/>
      <c r="AO46" s="327"/>
      <c r="AP46" s="327"/>
      <c r="AQ46" s="327"/>
      <c r="AR46" s="327"/>
      <c r="AS46" s="327"/>
      <c r="AT46" s="327"/>
      <c r="AU46" s="327"/>
      <c r="AV46" s="327"/>
      <c r="AW46" s="327"/>
      <c r="AX46" s="327"/>
      <c r="AY46" s="327"/>
      <c r="AZ46" s="327"/>
      <c r="BA46" s="327"/>
      <c r="BB46" s="327"/>
      <c r="BC46" s="327"/>
      <c r="BD46" s="327"/>
      <c r="BE46" s="327"/>
      <c r="BF46" s="327"/>
      <c r="BG46" s="327"/>
      <c r="BH46" s="327"/>
      <c r="BI46" s="327"/>
      <c r="BJ46" s="327"/>
      <c r="BK46" s="327"/>
      <c r="BL46" s="327"/>
      <c r="BM46" s="327"/>
      <c r="BN46" s="327"/>
      <c r="BO46" s="327"/>
      <c r="BP46" s="327"/>
      <c r="BQ46" s="327"/>
      <c r="BR46" s="327"/>
      <c r="BS46" s="327"/>
      <c r="BT46" s="327"/>
      <c r="BU46" s="327"/>
      <c r="BV46" s="327"/>
      <c r="BW46" s="327"/>
      <c r="BX46" s="327"/>
      <c r="BY46" s="327"/>
      <c r="BZ46" s="327"/>
      <c r="CA46" s="327"/>
      <c r="CB46" s="327"/>
      <c r="CC46" s="327"/>
      <c r="CD46" s="327"/>
      <c r="CE46" s="327"/>
      <c r="CF46" s="327"/>
      <c r="CG46" s="327"/>
      <c r="CH46" s="327"/>
      <c r="CI46" s="327"/>
      <c r="CJ46" s="327"/>
      <c r="CK46" s="327"/>
      <c r="CL46" s="327"/>
      <c r="CM46" s="327"/>
      <c r="CN46" s="327"/>
      <c r="CO46" s="327"/>
      <c r="CP46" s="327"/>
      <c r="CQ46" s="327"/>
      <c r="CR46" s="327"/>
      <c r="CS46" s="327"/>
      <c r="CT46" s="327"/>
      <c r="CU46" s="327"/>
      <c r="CV46" s="327"/>
      <c r="CW46" s="327"/>
      <c r="CX46" s="327"/>
      <c r="CY46" s="327"/>
      <c r="CZ46" s="327"/>
      <c r="DA46" s="327"/>
      <c r="DB46" s="327"/>
      <c r="DC46" s="327"/>
      <c r="DD46" s="327"/>
      <c r="DE46" s="327"/>
      <c r="DF46" s="327"/>
      <c r="DG46" s="327"/>
      <c r="DH46" s="327"/>
      <c r="DI46" s="327"/>
      <c r="DJ46" s="327"/>
      <c r="DK46" s="327"/>
      <c r="DL46" s="327"/>
      <c r="DM46" s="327"/>
      <c r="DN46" s="327"/>
      <c r="DO46" s="327"/>
      <c r="DP46" s="327"/>
      <c r="DQ46" s="327"/>
      <c r="DR46" s="327"/>
      <c r="DS46" s="327"/>
      <c r="DT46" s="327"/>
      <c r="DU46" s="327"/>
      <c r="DV46" s="327"/>
      <c r="DW46" s="327"/>
      <c r="DX46" s="327"/>
      <c r="DY46" s="327"/>
      <c r="DZ46" s="327"/>
      <c r="EA46" s="327"/>
      <c r="EB46" s="327"/>
      <c r="EC46" s="327"/>
      <c r="ED46" s="327"/>
      <c r="EE46" s="327"/>
      <c r="EF46" s="327"/>
      <c r="EG46" s="327"/>
      <c r="EH46" s="327"/>
      <c r="EI46" s="327"/>
      <c r="EJ46" s="327"/>
      <c r="EK46" s="327"/>
      <c r="EL46" s="327"/>
      <c r="EM46" s="327"/>
      <c r="EN46" s="327"/>
      <c r="EO46" s="327"/>
      <c r="EP46" s="327"/>
      <c r="EQ46" s="327"/>
      <c r="ER46" s="327"/>
      <c r="ES46" s="327"/>
      <c r="ET46" s="327"/>
      <c r="EU46" s="327"/>
      <c r="EV46" s="327"/>
      <c r="EW46" s="327"/>
      <c r="EX46" s="327"/>
      <c r="EY46" s="327"/>
      <c r="EZ46" s="327"/>
      <c r="FA46" s="327"/>
      <c r="FB46" s="327"/>
      <c r="FC46" s="327"/>
      <c r="FD46" s="327"/>
      <c r="FE46" s="327"/>
      <c r="FF46" s="327"/>
      <c r="FG46" s="327"/>
      <c r="FH46" s="327"/>
      <c r="FI46" s="327"/>
      <c r="FJ46" s="327"/>
      <c r="FK46" s="327"/>
      <c r="FL46" s="327"/>
      <c r="FM46" s="327"/>
      <c r="FN46" s="327"/>
      <c r="FO46" s="327"/>
      <c r="FP46" s="327"/>
      <c r="FQ46" s="327"/>
      <c r="FR46" s="327"/>
      <c r="FS46" s="327"/>
      <c r="FT46" s="327"/>
      <c r="FU46" s="327"/>
      <c r="FV46" s="327"/>
      <c r="FW46" s="327"/>
      <c r="FX46" s="327"/>
      <c r="FY46" s="327"/>
      <c r="FZ46" s="327"/>
      <c r="GA46" s="327"/>
      <c r="GB46" s="327"/>
      <c r="GC46" s="327"/>
      <c r="GD46" s="327"/>
      <c r="GE46" s="327"/>
      <c r="GF46" s="327"/>
      <c r="GG46" s="327"/>
      <c r="GH46" s="327"/>
      <c r="GI46" s="327"/>
      <c r="GJ46" s="327"/>
      <c r="GK46" s="327"/>
      <c r="GL46" s="327"/>
      <c r="GM46" s="327"/>
      <c r="GN46" s="327"/>
      <c r="GO46" s="327"/>
      <c r="GP46" s="327"/>
      <c r="GQ46" s="327"/>
      <c r="GR46" s="327"/>
      <c r="GS46" s="327"/>
      <c r="GT46" s="327"/>
      <c r="GU46" s="327"/>
      <c r="GV46" s="327"/>
      <c r="GW46" s="327"/>
      <c r="GX46" s="327"/>
      <c r="GY46" s="327"/>
      <c r="GZ46" s="327"/>
      <c r="HA46" s="327"/>
      <c r="HB46" s="327"/>
      <c r="HC46" s="327"/>
      <c r="HD46" s="327"/>
      <c r="HE46" s="327"/>
      <c r="HF46" s="327"/>
      <c r="HG46" s="327"/>
      <c r="HH46" s="327"/>
      <c r="HI46" s="327"/>
      <c r="HJ46" s="327"/>
      <c r="HK46" s="327"/>
      <c r="HL46" s="327"/>
      <c r="HM46" s="327"/>
      <c r="HN46" s="327"/>
      <c r="HO46" s="327"/>
      <c r="HP46" s="327"/>
      <c r="HQ46" s="327"/>
      <c r="HR46" s="327"/>
      <c r="HS46" s="327"/>
      <c r="HT46" s="327"/>
      <c r="HU46" s="327"/>
      <c r="HV46" s="327"/>
      <c r="HW46" s="327"/>
      <c r="HX46" s="327"/>
      <c r="HY46" s="327"/>
      <c r="HZ46" s="327"/>
      <c r="IA46" s="327"/>
      <c r="IB46" s="327"/>
      <c r="IC46" s="327"/>
      <c r="ID46" s="327"/>
      <c r="IE46" s="327"/>
      <c r="IF46" s="327"/>
      <c r="IG46" s="327"/>
      <c r="IH46" s="327"/>
      <c r="II46" s="327"/>
      <c r="IJ46" s="327"/>
      <c r="IK46" s="327"/>
      <c r="IL46" s="327"/>
      <c r="IM46" s="327"/>
      <c r="IN46" s="327"/>
      <c r="IO46" s="327"/>
      <c r="IP46" s="327"/>
      <c r="IQ46" s="327"/>
      <c r="IR46" s="327"/>
      <c r="IS46" s="327"/>
      <c r="IT46" s="327"/>
      <c r="IU46" s="327"/>
    </row>
    <row r="47" spans="1:255" s="28" customFormat="1">
      <c r="C47" s="309" t="s">
        <v>943</v>
      </c>
      <c r="D47" s="330"/>
      <c r="E47" s="330"/>
      <c r="F47" s="330"/>
      <c r="G47" s="327"/>
      <c r="H47" s="327"/>
      <c r="I47" s="327"/>
      <c r="J47" s="327"/>
      <c r="K47" s="327"/>
      <c r="L47" s="327"/>
      <c r="M47" s="327"/>
      <c r="N47" s="327"/>
      <c r="O47" s="327"/>
      <c r="P47" s="327"/>
      <c r="Q47" s="327"/>
      <c r="R47" s="327"/>
      <c r="S47" s="327"/>
      <c r="T47" s="327"/>
      <c r="U47" s="327"/>
      <c r="V47" s="327"/>
      <c r="W47" s="327"/>
      <c r="X47" s="327"/>
      <c r="Y47" s="327"/>
      <c r="Z47" s="327"/>
      <c r="AA47" s="327"/>
      <c r="AB47" s="327"/>
      <c r="AC47" s="327"/>
      <c r="AD47" s="327"/>
      <c r="AE47" s="327"/>
      <c r="AF47" s="327"/>
      <c r="AG47" s="327"/>
      <c r="AH47" s="327"/>
      <c r="AI47" s="327"/>
      <c r="AJ47" s="327"/>
      <c r="AK47" s="327"/>
      <c r="AL47" s="327"/>
      <c r="AM47" s="327"/>
      <c r="AN47" s="327"/>
      <c r="AO47" s="327"/>
      <c r="AP47" s="327"/>
      <c r="AQ47" s="327"/>
      <c r="AR47" s="327"/>
      <c r="AS47" s="327"/>
      <c r="AT47" s="327"/>
      <c r="AU47" s="327"/>
      <c r="AV47" s="327"/>
      <c r="AW47" s="327"/>
      <c r="AX47" s="327"/>
      <c r="AY47" s="327"/>
      <c r="AZ47" s="327"/>
      <c r="BA47" s="327"/>
      <c r="BB47" s="327"/>
      <c r="BC47" s="327"/>
      <c r="BD47" s="327"/>
      <c r="BE47" s="327"/>
      <c r="BF47" s="327"/>
      <c r="BG47" s="327"/>
      <c r="BH47" s="327"/>
      <c r="BI47" s="327"/>
      <c r="BJ47" s="327"/>
      <c r="BK47" s="327"/>
      <c r="BL47" s="327"/>
      <c r="BM47" s="327"/>
      <c r="BN47" s="327"/>
      <c r="BO47" s="327"/>
      <c r="BP47" s="327"/>
      <c r="BQ47" s="327"/>
      <c r="BR47" s="327"/>
      <c r="BS47" s="327"/>
      <c r="BT47" s="327"/>
      <c r="BU47" s="327"/>
      <c r="BV47" s="327"/>
      <c r="BW47" s="327"/>
      <c r="BX47" s="327"/>
      <c r="BY47" s="327"/>
      <c r="BZ47" s="327"/>
      <c r="CA47" s="327"/>
      <c r="CB47" s="327"/>
      <c r="CC47" s="327"/>
      <c r="CD47" s="327"/>
      <c r="CE47" s="327"/>
      <c r="CF47" s="327"/>
      <c r="CG47" s="327"/>
      <c r="CH47" s="327"/>
      <c r="CI47" s="327"/>
      <c r="CJ47" s="327"/>
      <c r="CK47" s="327"/>
      <c r="CL47" s="327"/>
      <c r="CM47" s="327"/>
      <c r="CN47" s="327"/>
      <c r="CO47" s="327"/>
      <c r="CP47" s="327"/>
      <c r="CQ47" s="327"/>
      <c r="CR47" s="327"/>
      <c r="CS47" s="327"/>
      <c r="CT47" s="327"/>
      <c r="CU47" s="327"/>
      <c r="CV47" s="327"/>
      <c r="CW47" s="327"/>
      <c r="CX47" s="327"/>
      <c r="CY47" s="327"/>
      <c r="CZ47" s="327"/>
      <c r="DA47" s="327"/>
      <c r="DB47" s="327"/>
      <c r="DC47" s="327"/>
      <c r="DD47" s="327"/>
      <c r="DE47" s="327"/>
      <c r="DF47" s="327"/>
      <c r="DG47" s="327"/>
      <c r="DH47" s="327"/>
      <c r="DI47" s="327"/>
      <c r="DJ47" s="327"/>
      <c r="DK47" s="327"/>
      <c r="DL47" s="327"/>
      <c r="DM47" s="327"/>
      <c r="DN47" s="327"/>
      <c r="DO47" s="327"/>
      <c r="DP47" s="327"/>
      <c r="DQ47" s="327"/>
      <c r="DR47" s="327"/>
      <c r="DS47" s="327"/>
      <c r="DT47" s="327"/>
      <c r="DU47" s="327"/>
      <c r="DV47" s="327"/>
      <c r="DW47" s="327"/>
      <c r="DX47" s="327"/>
      <c r="DY47" s="327"/>
      <c r="DZ47" s="327"/>
      <c r="EA47" s="327"/>
      <c r="EB47" s="327"/>
      <c r="EC47" s="327"/>
      <c r="ED47" s="327"/>
      <c r="EE47" s="327"/>
      <c r="EF47" s="327"/>
      <c r="EG47" s="327"/>
      <c r="EH47" s="327"/>
      <c r="EI47" s="327"/>
      <c r="EJ47" s="327"/>
      <c r="EK47" s="327"/>
      <c r="EL47" s="327"/>
      <c r="EM47" s="327"/>
      <c r="EN47" s="327"/>
      <c r="EO47" s="327"/>
      <c r="EP47" s="327"/>
      <c r="EQ47" s="327"/>
      <c r="ER47" s="327"/>
      <c r="ES47" s="327"/>
      <c r="ET47" s="327"/>
      <c r="EU47" s="327"/>
      <c r="EV47" s="327"/>
      <c r="EW47" s="327"/>
      <c r="EX47" s="327"/>
      <c r="EY47" s="327"/>
      <c r="EZ47" s="327"/>
      <c r="FA47" s="327"/>
      <c r="FB47" s="327"/>
      <c r="FC47" s="327"/>
      <c r="FD47" s="327"/>
      <c r="FE47" s="327"/>
      <c r="FF47" s="327"/>
      <c r="FG47" s="327"/>
      <c r="FH47" s="327"/>
      <c r="FI47" s="327"/>
      <c r="FJ47" s="327"/>
      <c r="FK47" s="327"/>
      <c r="FL47" s="327"/>
      <c r="FM47" s="327"/>
      <c r="FN47" s="327"/>
      <c r="FO47" s="327"/>
      <c r="FP47" s="327"/>
      <c r="FQ47" s="327"/>
      <c r="FR47" s="327"/>
      <c r="FS47" s="327"/>
      <c r="FT47" s="327"/>
      <c r="FU47" s="327"/>
      <c r="FV47" s="327"/>
      <c r="FW47" s="327"/>
      <c r="FX47" s="327"/>
      <c r="FY47" s="327"/>
      <c r="FZ47" s="327"/>
      <c r="GA47" s="327"/>
      <c r="GB47" s="327"/>
      <c r="GC47" s="327"/>
      <c r="GD47" s="327"/>
      <c r="GE47" s="327"/>
      <c r="GF47" s="327"/>
      <c r="GG47" s="327"/>
      <c r="GH47" s="327"/>
      <c r="GI47" s="327"/>
      <c r="GJ47" s="327"/>
      <c r="GK47" s="327"/>
      <c r="GL47" s="327"/>
      <c r="GM47" s="327"/>
      <c r="GN47" s="327"/>
      <c r="GO47" s="327"/>
      <c r="GP47" s="327"/>
      <c r="GQ47" s="327"/>
      <c r="GR47" s="327"/>
      <c r="GS47" s="327"/>
      <c r="GT47" s="327"/>
      <c r="GU47" s="327"/>
      <c r="GV47" s="327"/>
      <c r="GW47" s="327"/>
      <c r="GX47" s="327"/>
      <c r="GY47" s="327"/>
      <c r="GZ47" s="327"/>
      <c r="HA47" s="327"/>
      <c r="HB47" s="327"/>
      <c r="HC47" s="327"/>
      <c r="HD47" s="327"/>
      <c r="HE47" s="327"/>
      <c r="HF47" s="327"/>
      <c r="HG47" s="327"/>
      <c r="HH47" s="327"/>
      <c r="HI47" s="327"/>
      <c r="HJ47" s="327"/>
      <c r="HK47" s="327"/>
      <c r="HL47" s="327"/>
      <c r="HM47" s="327"/>
      <c r="HN47" s="327"/>
      <c r="HO47" s="327"/>
      <c r="HP47" s="327"/>
      <c r="HQ47" s="327"/>
      <c r="HR47" s="327"/>
      <c r="HS47" s="327"/>
      <c r="HT47" s="327"/>
      <c r="HU47" s="327"/>
      <c r="HV47" s="327"/>
      <c r="HW47" s="327"/>
      <c r="HX47" s="327"/>
      <c r="HY47" s="327"/>
      <c r="HZ47" s="327"/>
      <c r="IA47" s="327"/>
      <c r="IB47" s="327"/>
      <c r="IC47" s="327"/>
      <c r="ID47" s="327"/>
      <c r="IE47" s="327"/>
      <c r="IF47" s="327"/>
      <c r="IG47" s="327"/>
      <c r="IH47" s="327"/>
      <c r="II47" s="327"/>
      <c r="IJ47" s="327"/>
      <c r="IK47" s="327"/>
      <c r="IL47" s="327"/>
      <c r="IM47" s="327"/>
      <c r="IN47" s="327"/>
      <c r="IO47" s="327"/>
      <c r="IP47" s="327"/>
      <c r="IQ47" s="327"/>
      <c r="IR47" s="327"/>
      <c r="IS47" s="327"/>
      <c r="IT47" s="327"/>
      <c r="IU47" s="327"/>
    </row>
    <row r="48" spans="1:255" s="28" customFormat="1">
      <c r="C48" s="294"/>
      <c r="D48" s="330"/>
      <c r="E48" s="330"/>
      <c r="F48" s="330"/>
      <c r="G48" s="327"/>
      <c r="H48" s="327"/>
      <c r="I48" s="327"/>
      <c r="J48" s="327"/>
      <c r="K48" s="327"/>
      <c r="L48" s="327"/>
      <c r="M48" s="327"/>
      <c r="N48" s="327"/>
      <c r="O48" s="327"/>
      <c r="P48" s="327"/>
      <c r="Q48" s="327"/>
      <c r="R48" s="327"/>
      <c r="S48" s="327"/>
      <c r="T48" s="327"/>
      <c r="U48" s="327"/>
      <c r="V48" s="327"/>
      <c r="W48" s="327"/>
      <c r="X48" s="327"/>
      <c r="Y48" s="327"/>
      <c r="Z48" s="327"/>
      <c r="AA48" s="327"/>
      <c r="AB48" s="327"/>
      <c r="AC48" s="327"/>
      <c r="AD48" s="327"/>
      <c r="AE48" s="327"/>
      <c r="AF48" s="327"/>
      <c r="AG48" s="327"/>
      <c r="AH48" s="327"/>
      <c r="AI48" s="327"/>
      <c r="AJ48" s="327"/>
      <c r="AK48" s="327"/>
      <c r="AL48" s="327"/>
      <c r="AM48" s="327"/>
      <c r="AN48" s="327"/>
      <c r="AO48" s="327"/>
      <c r="AP48" s="327"/>
      <c r="AQ48" s="327"/>
      <c r="AR48" s="327"/>
      <c r="AS48" s="327"/>
      <c r="AT48" s="327"/>
      <c r="AU48" s="327"/>
      <c r="AV48" s="327"/>
      <c r="AW48" s="327"/>
      <c r="AX48" s="327"/>
      <c r="AY48" s="327"/>
      <c r="AZ48" s="327"/>
      <c r="BA48" s="327"/>
      <c r="BB48" s="327"/>
      <c r="BC48" s="327"/>
      <c r="BD48" s="327"/>
      <c r="BE48" s="327"/>
      <c r="BF48" s="327"/>
      <c r="BG48" s="327"/>
      <c r="BH48" s="327"/>
      <c r="BI48" s="327"/>
      <c r="BJ48" s="327"/>
      <c r="BK48" s="327"/>
      <c r="BL48" s="327"/>
      <c r="BM48" s="327"/>
      <c r="BN48" s="327"/>
      <c r="BO48" s="327"/>
      <c r="BP48" s="327"/>
      <c r="BQ48" s="327"/>
      <c r="BR48" s="327"/>
      <c r="BS48" s="327"/>
      <c r="BT48" s="327"/>
      <c r="BU48" s="327"/>
      <c r="BV48" s="327"/>
      <c r="BW48" s="327"/>
      <c r="BX48" s="327"/>
      <c r="BY48" s="327"/>
      <c r="BZ48" s="327"/>
      <c r="CA48" s="327"/>
      <c r="CB48" s="327"/>
      <c r="CC48" s="327"/>
      <c r="CD48" s="327"/>
      <c r="CE48" s="327"/>
      <c r="CF48" s="327"/>
      <c r="CG48" s="327"/>
      <c r="CH48" s="327"/>
      <c r="CI48" s="327"/>
      <c r="CJ48" s="327"/>
      <c r="CK48" s="327"/>
      <c r="CL48" s="327"/>
      <c r="CM48" s="327"/>
      <c r="CN48" s="327"/>
      <c r="CO48" s="327"/>
      <c r="CP48" s="327"/>
      <c r="CQ48" s="327"/>
      <c r="CR48" s="327"/>
      <c r="CS48" s="327"/>
      <c r="CT48" s="327"/>
      <c r="CU48" s="327"/>
      <c r="CV48" s="327"/>
      <c r="CW48" s="327"/>
      <c r="CX48" s="327"/>
      <c r="CY48" s="327"/>
      <c r="CZ48" s="327"/>
      <c r="DA48" s="327"/>
      <c r="DB48" s="327"/>
      <c r="DC48" s="327"/>
      <c r="DD48" s="327"/>
      <c r="DE48" s="327"/>
      <c r="DF48" s="327"/>
      <c r="DG48" s="327"/>
      <c r="DH48" s="327"/>
      <c r="DI48" s="327"/>
      <c r="DJ48" s="327"/>
      <c r="DK48" s="327"/>
      <c r="DL48" s="327"/>
      <c r="DM48" s="327"/>
      <c r="DN48" s="327"/>
      <c r="DO48" s="327"/>
      <c r="DP48" s="327"/>
      <c r="DQ48" s="327"/>
      <c r="DR48" s="327"/>
      <c r="DS48" s="327"/>
      <c r="DT48" s="327"/>
      <c r="DU48" s="327"/>
      <c r="DV48" s="327"/>
      <c r="DW48" s="327"/>
      <c r="DX48" s="327"/>
      <c r="DY48" s="327"/>
      <c r="DZ48" s="327"/>
      <c r="EA48" s="327"/>
      <c r="EB48" s="327"/>
      <c r="EC48" s="327"/>
      <c r="ED48" s="327"/>
      <c r="EE48" s="327"/>
      <c r="EF48" s="327"/>
      <c r="EG48" s="327"/>
      <c r="EH48" s="327"/>
      <c r="EI48" s="327"/>
      <c r="EJ48" s="327"/>
      <c r="EK48" s="327"/>
      <c r="EL48" s="327"/>
      <c r="EM48" s="327"/>
      <c r="EN48" s="327"/>
      <c r="EO48" s="327"/>
      <c r="EP48" s="327"/>
      <c r="EQ48" s="327"/>
      <c r="ER48" s="327"/>
      <c r="ES48" s="327"/>
      <c r="ET48" s="327"/>
      <c r="EU48" s="327"/>
      <c r="EV48" s="327"/>
      <c r="EW48" s="327"/>
      <c r="EX48" s="327"/>
      <c r="EY48" s="327"/>
      <c r="EZ48" s="327"/>
      <c r="FA48" s="327"/>
      <c r="FB48" s="327"/>
      <c r="FC48" s="327"/>
      <c r="FD48" s="327"/>
      <c r="FE48" s="327"/>
      <c r="FF48" s="327"/>
      <c r="FG48" s="327"/>
      <c r="FH48" s="327"/>
      <c r="FI48" s="327"/>
      <c r="FJ48" s="327"/>
      <c r="FK48" s="327"/>
      <c r="FL48" s="327"/>
      <c r="FM48" s="327"/>
      <c r="FN48" s="327"/>
      <c r="FO48" s="327"/>
      <c r="FP48" s="327"/>
      <c r="FQ48" s="327"/>
      <c r="FR48" s="327"/>
      <c r="FS48" s="327"/>
      <c r="FT48" s="327"/>
      <c r="FU48" s="327"/>
      <c r="FV48" s="327"/>
      <c r="FW48" s="327"/>
      <c r="FX48" s="327"/>
      <c r="FY48" s="327"/>
      <c r="FZ48" s="327"/>
      <c r="GA48" s="327"/>
      <c r="GB48" s="327"/>
      <c r="GC48" s="327"/>
      <c r="GD48" s="327"/>
      <c r="GE48" s="327"/>
      <c r="GF48" s="327"/>
      <c r="GG48" s="327"/>
      <c r="GH48" s="327"/>
      <c r="GI48" s="327"/>
      <c r="GJ48" s="327"/>
      <c r="GK48" s="327"/>
      <c r="GL48" s="327"/>
      <c r="GM48" s="327"/>
      <c r="GN48" s="327"/>
      <c r="GO48" s="327"/>
      <c r="GP48" s="327"/>
      <c r="GQ48" s="327"/>
      <c r="GR48" s="327"/>
      <c r="GS48" s="327"/>
      <c r="GT48" s="327"/>
      <c r="GU48" s="327"/>
      <c r="GV48" s="327"/>
      <c r="GW48" s="327"/>
      <c r="GX48" s="327"/>
      <c r="GY48" s="327"/>
      <c r="GZ48" s="327"/>
      <c r="HA48" s="327"/>
      <c r="HB48" s="327"/>
      <c r="HC48" s="327"/>
      <c r="HD48" s="327"/>
      <c r="HE48" s="327"/>
      <c r="HF48" s="327"/>
      <c r="HG48" s="327"/>
      <c r="HH48" s="327"/>
      <c r="HI48" s="327"/>
      <c r="HJ48" s="327"/>
      <c r="HK48" s="327"/>
      <c r="HL48" s="327"/>
      <c r="HM48" s="327"/>
      <c r="HN48" s="327"/>
      <c r="HO48" s="327"/>
      <c r="HP48" s="327"/>
      <c r="HQ48" s="327"/>
      <c r="HR48" s="327"/>
      <c r="HS48" s="327"/>
      <c r="HT48" s="327"/>
      <c r="HU48" s="327"/>
      <c r="HV48" s="327"/>
      <c r="HW48" s="327"/>
      <c r="HX48" s="327"/>
      <c r="HY48" s="327"/>
      <c r="HZ48" s="327"/>
      <c r="IA48" s="327"/>
      <c r="IB48" s="327"/>
      <c r="IC48" s="327"/>
      <c r="ID48" s="327"/>
      <c r="IE48" s="327"/>
      <c r="IF48" s="327"/>
      <c r="IG48" s="327"/>
      <c r="IH48" s="327"/>
      <c r="II48" s="327"/>
      <c r="IJ48" s="327"/>
      <c r="IK48" s="327"/>
      <c r="IL48" s="327"/>
      <c r="IM48" s="327"/>
      <c r="IN48" s="327"/>
      <c r="IO48" s="327"/>
      <c r="IP48" s="327"/>
      <c r="IQ48" s="327"/>
      <c r="IR48" s="327"/>
      <c r="IS48" s="327"/>
      <c r="IT48" s="327"/>
      <c r="IU48" s="327"/>
    </row>
    <row r="49" spans="3:6">
      <c r="E49" s="325"/>
      <c r="F49" s="325"/>
    </row>
    <row r="55" spans="3:6">
      <c r="C55" s="294"/>
    </row>
    <row r="56" spans="3:6">
      <c r="C56" s="294"/>
    </row>
    <row r="83" spans="1:6">
      <c r="A83" s="28"/>
      <c r="B83" s="28"/>
      <c r="C83" s="184"/>
      <c r="E83" s="330"/>
      <c r="F83" s="330"/>
    </row>
    <row r="84" spans="1:6">
      <c r="A84" s="28"/>
      <c r="B84" s="28"/>
      <c r="C84" s="358"/>
      <c r="D84" s="124"/>
      <c r="E84" s="329"/>
      <c r="F84" s="329"/>
    </row>
    <row r="85" spans="1:6">
      <c r="A85" s="28"/>
      <c r="B85" s="28"/>
      <c r="C85" s="358"/>
      <c r="D85" s="124"/>
      <c r="E85" s="327"/>
      <c r="F85" s="327"/>
    </row>
    <row r="91" spans="1:6">
      <c r="C91" s="294"/>
    </row>
    <row r="92" spans="1:6">
      <c r="C92" s="294"/>
    </row>
    <row r="93" spans="1:6">
      <c r="C93" s="358"/>
      <c r="D93" s="124"/>
      <c r="E93" s="338"/>
      <c r="F93" s="338"/>
    </row>
  </sheetData>
  <customSheetViews>
    <customSheetView guid="{96F1B851-9F8A-4FD0-811B-FD39A764D1E6}" showPageBreaks="1" fitToPage="1" printArea="1" hiddenColumns="1" topLeftCell="B24">
      <selection activeCell="C44" sqref="C44"/>
      <pageMargins left="0" right="0" top="0" bottom="0" header="0" footer="0"/>
      <printOptions horizontalCentered="1"/>
      <pageSetup paperSize="9" scale="85" orientation="portrait" r:id="rId1"/>
      <headerFooter alignWithMargins="0"/>
    </customSheetView>
    <customSheetView guid="{FAF6636C-C982-4E87-BB0F-333AB9C785FB}" fitToPage="1" hiddenColumns="1" topLeftCell="B1">
      <selection sqref="A1:E1"/>
      <pageMargins left="0" right="0" top="0" bottom="0" header="0" footer="0"/>
      <printOptions horizontalCentered="1"/>
      <pageSetup paperSize="9" scale="68" orientation="portrait" r:id="rId2"/>
      <headerFooter alignWithMargins="0"/>
    </customSheetView>
    <customSheetView guid="{A78E47A5-AEA5-4FAA-816D-26AC70AB2BA5}" showPageBreaks="1" showGridLines="0" fitToPage="1" printArea="1" hiddenColumns="1" topLeftCell="B1">
      <pane xSplit="2" ySplit="5" topLeftCell="D16" activePane="bottomRight" state="frozen"/>
      <selection pane="bottomRight" activeCell="E30" sqref="E30"/>
      <pageMargins left="0" right="0" top="0" bottom="0" header="0" footer="0"/>
      <printOptions horizontalCentered="1"/>
      <pageSetup paperSize="9" scale="68" orientation="portrait" r:id="rId3"/>
      <headerFooter alignWithMargins="0"/>
    </customSheetView>
  </customSheetViews>
  <mergeCells count="2">
    <mergeCell ref="E5:E6"/>
    <mergeCell ref="F5:F6"/>
  </mergeCells>
  <pageMargins left="0.43307086614173201" right="0.196850393700787" top="0.39370078740157499" bottom="0.196850393700787" header="0.118110236220472" footer="0.15748031496063"/>
  <pageSetup paperSize="9" scale="81" orientation="portrait" blackAndWhite="1"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F0"/>
    <pageSetUpPr fitToPage="1"/>
  </sheetPr>
  <dimension ref="B1:P32"/>
  <sheetViews>
    <sheetView showGridLines="0" view="pageBreakPreview" topLeftCell="A2" zoomScale="91" zoomScaleNormal="91" zoomScaleSheetLayoutView="91" workbookViewId="0">
      <selection activeCell="B2" sqref="B2"/>
    </sheetView>
  </sheetViews>
  <sheetFormatPr defaultColWidth="9.1796875" defaultRowHeight="11.5"/>
  <cols>
    <col min="1" max="1" width="1.7265625" style="86" customWidth="1"/>
    <col min="2" max="2" width="48.453125" style="86" customWidth="1"/>
    <col min="3" max="3" width="16.81640625" style="86" customWidth="1"/>
    <col min="4" max="4" width="20.54296875" style="86" customWidth="1"/>
    <col min="5" max="5" width="18.7265625" style="86" customWidth="1"/>
    <col min="6" max="6" width="17.26953125" style="86" customWidth="1"/>
    <col min="7" max="7" width="15.7265625" style="86" customWidth="1"/>
    <col min="8" max="8" width="14.1796875" style="86" customWidth="1"/>
    <col min="9" max="9" width="13" style="86" customWidth="1"/>
    <col min="10" max="10" width="16" style="86" bestFit="1" customWidth="1"/>
    <col min="11" max="11" width="15.81640625" style="86" customWidth="1"/>
    <col min="12" max="12" width="26.26953125" style="86" bestFit="1" customWidth="1"/>
    <col min="13" max="15" width="15.7265625" style="86" customWidth="1"/>
    <col min="16" max="16" width="13.26953125" style="86" customWidth="1"/>
    <col min="17" max="17" width="19.54296875" style="86" customWidth="1"/>
    <col min="18" max="19" width="9.1796875" style="86"/>
    <col min="20" max="20" width="9.81640625" style="86" customWidth="1"/>
    <col min="21" max="16384" width="9.1796875" style="86"/>
  </cols>
  <sheetData>
    <row r="1" spans="2:16" ht="10.15" hidden="1" customHeight="1">
      <c r="B1" s="83"/>
      <c r="C1" s="83"/>
      <c r="D1" s="83"/>
      <c r="E1" s="83"/>
      <c r="F1" s="83"/>
      <c r="G1" s="83"/>
      <c r="H1" s="83"/>
      <c r="I1" s="83"/>
      <c r="J1" s="83"/>
      <c r="K1" s="83"/>
      <c r="L1" s="83"/>
      <c r="M1" s="83"/>
      <c r="N1" s="83"/>
      <c r="O1" s="83"/>
      <c r="P1" s="83"/>
    </row>
    <row r="2" spans="2:16">
      <c r="B2" s="88" t="str">
        <f>'BS Ind AS'!C2</f>
        <v>Desert Adventures Tourism LLC</v>
      </c>
      <c r="C2" s="50"/>
      <c r="D2" s="50"/>
      <c r="E2" s="282"/>
      <c r="F2" s="282"/>
      <c r="G2" s="282"/>
      <c r="H2" s="282"/>
      <c r="I2" s="282"/>
      <c r="J2" s="282"/>
      <c r="K2" s="282"/>
      <c r="L2" s="282"/>
      <c r="M2" s="282"/>
      <c r="N2" s="282"/>
      <c r="O2" s="282"/>
      <c r="P2" s="282"/>
    </row>
    <row r="3" spans="2:16">
      <c r="B3" s="88" t="str">
        <f>'BS Ind AS'!C3</f>
        <v>Balance Sheet as at 31st Mar 2023</v>
      </c>
      <c r="C3" s="50"/>
      <c r="D3" s="50"/>
    </row>
    <row r="4" spans="2:16">
      <c r="B4" s="164"/>
      <c r="P4" s="159"/>
    </row>
    <row r="5" spans="2:16">
      <c r="B5" s="382" t="s">
        <v>944</v>
      </c>
      <c r="C5" s="383"/>
      <c r="E5" s="83"/>
      <c r="F5" s="83"/>
      <c r="G5" s="83"/>
      <c r="H5" s="83"/>
      <c r="I5" s="83"/>
      <c r="J5" s="83"/>
      <c r="K5" s="383" t="str">
        <f>'BS Ind AS'!E5</f>
        <v>Currency - AED</v>
      </c>
      <c r="L5" s="83"/>
      <c r="M5" s="83"/>
      <c r="N5" s="83"/>
      <c r="O5" s="83"/>
      <c r="P5" s="83"/>
    </row>
    <row r="6" spans="2:16" ht="12" thickBot="1"/>
    <row r="7" spans="2:16">
      <c r="B7" s="384" t="s">
        <v>945</v>
      </c>
      <c r="C7" s="391" t="s">
        <v>946</v>
      </c>
      <c r="D7" s="392" t="s">
        <v>947</v>
      </c>
    </row>
    <row r="8" spans="2:16">
      <c r="B8" s="385" t="s">
        <v>0</v>
      </c>
      <c r="C8" s="680" t="s">
        <v>948</v>
      </c>
      <c r="D8" s="681" t="s">
        <v>948</v>
      </c>
      <c r="E8" s="160"/>
      <c r="F8" s="160"/>
      <c r="G8" s="160"/>
      <c r="H8" s="160"/>
      <c r="I8" s="160"/>
    </row>
    <row r="9" spans="2:16">
      <c r="B9" s="386" t="s">
        <v>949</v>
      </c>
      <c r="C9" s="858">
        <v>300000</v>
      </c>
      <c r="D9" s="863"/>
    </row>
    <row r="10" spans="2:16">
      <c r="B10" s="387" t="s">
        <v>950</v>
      </c>
      <c r="C10" s="860">
        <f>+'Share Capital And Equity'!D20+'Share Capital And Equity'!D21+'Share Capital And Equity'!D22-'Share Capital And Equity'!D19</f>
        <v>0</v>
      </c>
      <c r="D10" s="863">
        <f>+'Share Capital And Equity'!F20+'Share Capital And Equity'!F21+'Share Capital And Equity'!F22-'Share Capital And Equity'!F19</f>
        <v>0</v>
      </c>
    </row>
    <row r="11" spans="2:16" ht="12" thickBot="1">
      <c r="B11" s="388" t="s">
        <v>951</v>
      </c>
      <c r="C11" s="708">
        <f>C9+C10</f>
        <v>300000</v>
      </c>
      <c r="D11" s="709">
        <f>D9+D10</f>
        <v>0</v>
      </c>
    </row>
    <row r="12" spans="2:16" ht="12" thickBot="1">
      <c r="P12" s="159"/>
    </row>
    <row r="13" spans="2:16" s="73" customFormat="1" ht="15" customHeight="1">
      <c r="B13" s="393" t="s">
        <v>952</v>
      </c>
      <c r="C13" s="1168" t="s">
        <v>953</v>
      </c>
      <c r="D13" s="1170" t="s">
        <v>954</v>
      </c>
      <c r="E13" s="1171"/>
      <c r="F13" s="1171"/>
      <c r="G13" s="1171"/>
      <c r="H13" s="1171"/>
      <c r="I13" s="1171"/>
      <c r="J13" s="1171"/>
      <c r="K13" s="1172"/>
    </row>
    <row r="14" spans="2:16" s="73" customFormat="1" ht="37.5" customHeight="1">
      <c r="B14" s="394" t="s">
        <v>0</v>
      </c>
      <c r="C14" s="1169"/>
      <c r="D14" s="464" t="s">
        <v>955</v>
      </c>
      <c r="E14" s="464" t="s">
        <v>956</v>
      </c>
      <c r="F14" s="464" t="s">
        <v>957</v>
      </c>
      <c r="G14" s="464" t="s">
        <v>958</v>
      </c>
      <c r="H14" s="464" t="s">
        <v>959</v>
      </c>
      <c r="I14" s="464" t="s">
        <v>751</v>
      </c>
      <c r="J14" s="464" t="s">
        <v>753</v>
      </c>
      <c r="K14" s="660" t="s">
        <v>960</v>
      </c>
    </row>
    <row r="15" spans="2:16">
      <c r="B15" s="166" t="str">
        <f>"Balance as at "&amp;'Top Sheet'!C5</f>
        <v>Balance as at 1st Apr 2022</v>
      </c>
      <c r="C15" s="856"/>
      <c r="D15" s="856"/>
      <c r="E15" s="856"/>
      <c r="F15" s="856"/>
      <c r="G15" s="856"/>
      <c r="H15" s="856"/>
      <c r="I15" s="857">
        <v>150000</v>
      </c>
      <c r="J15" s="858">
        <f>'Reserves and Surplus'!D70</f>
        <v>-42826300.369999938</v>
      </c>
      <c r="K15" s="703">
        <f>SUM(D15:J15)</f>
        <v>-42676300.369999938</v>
      </c>
    </row>
    <row r="16" spans="2:16">
      <c r="B16" s="167" t="s">
        <v>961</v>
      </c>
      <c r="C16" s="856"/>
      <c r="D16" s="856"/>
      <c r="E16" s="856"/>
      <c r="F16" s="856"/>
      <c r="G16" s="859"/>
      <c r="H16" s="856"/>
      <c r="I16" s="857"/>
      <c r="J16" s="860">
        <f>+'PL Ind AS'!E40</f>
        <v>-206842.16000002623</v>
      </c>
      <c r="K16" s="704">
        <f t="shared" ref="K16:K28" si="0">SUM(D16:J16)</f>
        <v>-206842.16000002623</v>
      </c>
    </row>
    <row r="17" spans="2:12">
      <c r="B17" s="167" t="s">
        <v>962</v>
      </c>
      <c r="C17" s="856"/>
      <c r="D17" s="856"/>
      <c r="E17" s="856"/>
      <c r="F17" s="856"/>
      <c r="G17" s="859"/>
      <c r="H17" s="856"/>
      <c r="I17" s="857"/>
      <c r="J17" s="860"/>
      <c r="K17" s="704">
        <f t="shared" si="0"/>
        <v>0</v>
      </c>
    </row>
    <row r="18" spans="2:12">
      <c r="B18" s="168" t="s">
        <v>963</v>
      </c>
      <c r="C18" s="856"/>
      <c r="D18" s="859"/>
      <c r="E18" s="859"/>
      <c r="F18" s="859"/>
      <c r="G18" s="859"/>
      <c r="H18" s="859"/>
      <c r="I18" s="860"/>
      <c r="J18" s="860"/>
      <c r="K18" s="704">
        <f t="shared" si="0"/>
        <v>0</v>
      </c>
    </row>
    <row r="19" spans="2:12">
      <c r="B19" s="167"/>
      <c r="C19" s="861"/>
      <c r="D19" s="861"/>
      <c r="E19" s="861"/>
      <c r="F19" s="861"/>
      <c r="G19" s="861"/>
      <c r="H19" s="861"/>
      <c r="I19" s="862"/>
      <c r="J19" s="862"/>
      <c r="K19" s="704">
        <f t="shared" si="0"/>
        <v>0</v>
      </c>
    </row>
    <row r="20" spans="2:12">
      <c r="B20" s="167" t="s">
        <v>964</v>
      </c>
      <c r="C20" s="861"/>
      <c r="D20" s="861"/>
      <c r="E20" s="859"/>
      <c r="F20" s="859"/>
      <c r="G20" s="861"/>
      <c r="H20" s="861"/>
      <c r="I20" s="862"/>
      <c r="J20" s="862"/>
      <c r="K20" s="704">
        <f t="shared" si="0"/>
        <v>0</v>
      </c>
    </row>
    <row r="21" spans="2:12">
      <c r="B21" s="167" t="s">
        <v>965</v>
      </c>
      <c r="C21" s="861"/>
      <c r="D21" s="861"/>
      <c r="E21" s="861"/>
      <c r="F21" s="861"/>
      <c r="G21" s="861"/>
      <c r="H21" s="861"/>
      <c r="I21" s="862"/>
      <c r="J21" s="860"/>
      <c r="K21" s="704">
        <f t="shared" si="0"/>
        <v>0</v>
      </c>
    </row>
    <row r="22" spans="2:12">
      <c r="B22" s="167" t="s">
        <v>966</v>
      </c>
      <c r="C22" s="861"/>
      <c r="D22" s="861"/>
      <c r="E22" s="861"/>
      <c r="F22" s="861"/>
      <c r="G22" s="861"/>
      <c r="H22" s="861"/>
      <c r="I22" s="862"/>
      <c r="J22" s="860"/>
      <c r="K22" s="704">
        <f t="shared" si="0"/>
        <v>0</v>
      </c>
    </row>
    <row r="23" spans="2:12">
      <c r="B23" s="167" t="s">
        <v>967</v>
      </c>
      <c r="C23" s="861"/>
      <c r="D23" s="861"/>
      <c r="E23" s="861"/>
      <c r="F23" s="861"/>
      <c r="G23" s="859"/>
      <c r="H23" s="859"/>
      <c r="I23" s="862"/>
      <c r="J23" s="860"/>
      <c r="K23" s="704">
        <f t="shared" si="0"/>
        <v>0</v>
      </c>
    </row>
    <row r="24" spans="2:12">
      <c r="B24" s="167" t="s">
        <v>968</v>
      </c>
      <c r="C24" s="861"/>
      <c r="D24" s="861"/>
      <c r="E24" s="861"/>
      <c r="F24" s="861"/>
      <c r="G24" s="859"/>
      <c r="H24" s="859"/>
      <c r="I24" s="862"/>
      <c r="J24" s="860"/>
      <c r="K24" s="704">
        <f t="shared" si="0"/>
        <v>0</v>
      </c>
    </row>
    <row r="25" spans="2:12">
      <c r="B25" s="167" t="s">
        <v>969</v>
      </c>
      <c r="C25" s="861"/>
      <c r="D25" s="861"/>
      <c r="E25" s="861"/>
      <c r="F25" s="861"/>
      <c r="G25" s="861"/>
      <c r="H25" s="859"/>
      <c r="I25" s="862"/>
      <c r="J25" s="860"/>
      <c r="K25" s="704">
        <f t="shared" si="0"/>
        <v>0</v>
      </c>
    </row>
    <row r="26" spans="2:12">
      <c r="B26" s="167" t="s">
        <v>970</v>
      </c>
      <c r="C26" s="861"/>
      <c r="D26" s="861"/>
      <c r="E26" s="861"/>
      <c r="F26" s="859"/>
      <c r="G26" s="861"/>
      <c r="H26" s="861"/>
      <c r="I26" s="860"/>
      <c r="J26" s="860"/>
      <c r="K26" s="704">
        <f t="shared" si="0"/>
        <v>0</v>
      </c>
    </row>
    <row r="27" spans="2:12">
      <c r="B27" s="167" t="s">
        <v>971</v>
      </c>
      <c r="C27" s="861"/>
      <c r="D27" s="861"/>
      <c r="E27" s="861"/>
      <c r="F27" s="861"/>
      <c r="G27" s="861"/>
      <c r="H27" s="861"/>
      <c r="I27" s="862"/>
      <c r="J27" s="860"/>
      <c r="K27" s="704">
        <f t="shared" si="0"/>
        <v>0</v>
      </c>
    </row>
    <row r="28" spans="2:12" ht="23">
      <c r="B28" s="167" t="s">
        <v>972</v>
      </c>
      <c r="C28" s="861"/>
      <c r="D28" s="861"/>
      <c r="E28" s="861"/>
      <c r="F28" s="861"/>
      <c r="G28" s="861"/>
      <c r="H28" s="861"/>
      <c r="I28" s="862"/>
      <c r="J28" s="860"/>
      <c r="K28" s="704">
        <f t="shared" si="0"/>
        <v>0</v>
      </c>
      <c r="L28" s="86" t="s">
        <v>973</v>
      </c>
    </row>
    <row r="29" spans="2:12" ht="12" thickBot="1">
      <c r="B29" s="169" t="str">
        <f>"Balance as at "&amp;'Top Sheet'!C4</f>
        <v>Balance as at 31st Mar 2023</v>
      </c>
      <c r="C29" s="84">
        <f t="shared" ref="C29:H29" si="1">SUM(C16:C28)</f>
        <v>0</v>
      </c>
      <c r="D29" s="84">
        <f t="shared" si="1"/>
        <v>0</v>
      </c>
      <c r="E29" s="84">
        <f t="shared" si="1"/>
        <v>0</v>
      </c>
      <c r="F29" s="84">
        <f t="shared" si="1"/>
        <v>0</v>
      </c>
      <c r="G29" s="84">
        <f t="shared" si="1"/>
        <v>0</v>
      </c>
      <c r="H29" s="84">
        <f t="shared" si="1"/>
        <v>0</v>
      </c>
      <c r="I29" s="705">
        <f>SUM(I15:I28)</f>
        <v>150000</v>
      </c>
      <c r="J29" s="705">
        <f>SUM(J15:J28)</f>
        <v>-43033142.529999964</v>
      </c>
      <c r="K29" s="706">
        <f>SUM(D29:J29)</f>
        <v>-42883142.529999964</v>
      </c>
      <c r="L29" s="834">
        <f>'BS Ind AS'!E53-SOCE!K29-C9</f>
        <v>0</v>
      </c>
    </row>
    <row r="30" spans="2:12" s="170" customFormat="1" ht="6.5">
      <c r="I30" s="707"/>
      <c r="J30" s="707"/>
      <c r="K30" s="707"/>
    </row>
    <row r="31" spans="2:12">
      <c r="B31" s="89" t="s">
        <v>974</v>
      </c>
      <c r="C31" s="50"/>
      <c r="D31" s="50"/>
      <c r="E31" s="85"/>
    </row>
    <row r="32" spans="2:12" s="170" customFormat="1" ht="6.5">
      <c r="B32" s="171"/>
      <c r="C32" s="171"/>
      <c r="D32" s="171"/>
      <c r="E32" s="172"/>
    </row>
  </sheetData>
  <customSheetViews>
    <customSheetView guid="{96F1B851-9F8A-4FD0-811B-FD39A764D1E6}" showPageBreaks="1" printArea="1" hiddenRows="1" topLeftCell="C23">
      <selection activeCell="J26" sqref="J26"/>
      <colBreaks count="1" manualBreakCount="1">
        <brk id="11" max="58" man="1"/>
      </colBreaks>
      <pageMargins left="0" right="0" top="0" bottom="0" header="0" footer="0"/>
      <pageSetup paperSize="9" scale="60" fitToHeight="2" orientation="landscape" r:id="rId1"/>
    </customSheetView>
    <customSheetView guid="{FAF6636C-C982-4E87-BB0F-333AB9C785FB}" hiddenRows="1" topLeftCell="F35">
      <selection activeCell="B23" sqref="B23:M51"/>
      <pageMargins left="0" right="0" top="0" bottom="0" header="0" footer="0"/>
      <pageSetup paperSize="9" scale="60" fitToHeight="2" orientation="portrait" r:id="rId2"/>
    </customSheetView>
    <customSheetView guid="{A78E47A5-AEA5-4FAA-816D-26AC70AB2BA5}" scale="85" showPageBreaks="1" showGridLines="0" printArea="1" hiddenRows="1" topLeftCell="C17">
      <selection activeCell="L41" sqref="L41"/>
      <pageMargins left="0" right="0" top="0" bottom="0" header="0" footer="0"/>
      <pageSetup paperSize="9" scale="60" fitToHeight="2" orientation="portrait" r:id="rId3"/>
    </customSheetView>
  </customSheetViews>
  <mergeCells count="2">
    <mergeCell ref="C13:C14"/>
    <mergeCell ref="D13:K13"/>
  </mergeCells>
  <pageMargins left="0.31496062992126" right="0.118110236220472" top="0.19" bottom="0.196850393700787" header="9.6850393700787005E-2" footer="9.6850393700787005E-2"/>
  <pageSetup paperSize="9" scale="71" orientation="landscape"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00B0F0"/>
  </sheetPr>
  <dimension ref="A2:P52"/>
  <sheetViews>
    <sheetView showGridLines="0" zoomScale="90" zoomScaleNormal="90" zoomScaleSheetLayoutView="115" workbookViewId="0">
      <pane ySplit="7" topLeftCell="A8" activePane="bottomLeft" state="frozen"/>
      <selection activeCell="K37" sqref="A29:K37"/>
      <selection pane="bottomLeft" activeCell="H11" sqref="H11"/>
    </sheetView>
  </sheetViews>
  <sheetFormatPr defaultColWidth="9.1796875" defaultRowHeight="11.5"/>
  <cols>
    <col min="1" max="1" width="1.26953125" style="124" customWidth="1"/>
    <col min="2" max="2" width="50.7265625" style="309" customWidth="1"/>
    <col min="3" max="11" width="12.7265625" style="124" customWidth="1"/>
    <col min="12" max="12" width="16.54296875" style="124" bestFit="1" customWidth="1"/>
    <col min="13" max="13" width="18.54296875" style="124" customWidth="1"/>
    <col min="14" max="14" width="10.453125" style="124" hidden="1" customWidth="1"/>
    <col min="15" max="15" width="11.81640625" style="124" bestFit="1" customWidth="1"/>
    <col min="16" max="16" width="13" style="124" customWidth="1"/>
    <col min="17" max="17" width="11" style="124" customWidth="1"/>
    <col min="18" max="18" width="9.54296875" style="124" customWidth="1"/>
    <col min="19" max="16384" width="9.1796875" style="124"/>
  </cols>
  <sheetData>
    <row r="2" spans="2:16">
      <c r="B2" s="294" t="str">
        <f>'Cash Flow Statement'!B1</f>
        <v>Desert Adventures Tourism LLC</v>
      </c>
      <c r="C2" s="425"/>
      <c r="D2" s="425"/>
      <c r="E2" s="425"/>
      <c r="F2" s="425"/>
      <c r="G2" s="425"/>
      <c r="H2" s="425"/>
      <c r="I2" s="425"/>
      <c r="J2" s="425"/>
      <c r="K2" s="425"/>
      <c r="L2" s="425"/>
      <c r="M2" s="425"/>
      <c r="N2" s="425"/>
      <c r="O2" s="425"/>
      <c r="P2" s="425"/>
    </row>
    <row r="3" spans="2:16">
      <c r="B3" s="294" t="str">
        <f>"Notes forming part of the Financial Statements as at and for the "&amp;'Top Sheet'!C6</f>
        <v>Notes forming part of the Financial Statements as at and for the 12 months ended 31 Mar 2023</v>
      </c>
      <c r="C3" s="425"/>
      <c r="D3" s="334"/>
      <c r="E3" s="425"/>
      <c r="F3" s="425"/>
      <c r="G3" s="425"/>
      <c r="H3" s="425"/>
      <c r="I3" s="425"/>
      <c r="J3" s="425"/>
      <c r="K3" s="425"/>
      <c r="L3" s="425"/>
      <c r="M3" s="425"/>
      <c r="N3" s="425"/>
      <c r="O3" s="425"/>
      <c r="P3" s="425"/>
    </row>
    <row r="4" spans="2:16">
      <c r="B4" s="294"/>
      <c r="C4" s="425"/>
      <c r="D4" s="334"/>
      <c r="E4" s="425"/>
      <c r="F4" s="425"/>
      <c r="G4" s="425"/>
      <c r="H4" s="425"/>
      <c r="I4" s="425"/>
      <c r="J4" s="425"/>
      <c r="K4" s="425"/>
      <c r="L4" s="425"/>
      <c r="M4" s="425"/>
      <c r="N4" s="425"/>
      <c r="O4" s="425"/>
      <c r="P4" s="425"/>
    </row>
    <row r="5" spans="2:16">
      <c r="B5" s="1173" t="s">
        <v>975</v>
      </c>
      <c r="C5" s="1173"/>
      <c r="D5" s="1173"/>
      <c r="E5" s="1173"/>
      <c r="F5" s="305"/>
      <c r="G5" s="426"/>
      <c r="H5" s="426"/>
      <c r="I5" s="426"/>
      <c r="J5" s="424"/>
      <c r="K5" s="482" t="str">
        <f>'BS Ind AS'!E5</f>
        <v>Currency - AED</v>
      </c>
      <c r="L5" s="426"/>
      <c r="M5" s="426"/>
      <c r="N5" s="425"/>
      <c r="O5" s="425"/>
      <c r="P5" s="425"/>
    </row>
    <row r="6" spans="2:16" ht="12" thickBot="1">
      <c r="B6" s="184"/>
      <c r="C6" s="425"/>
      <c r="D6" s="425"/>
      <c r="E6" s="425"/>
      <c r="F6" s="425"/>
      <c r="G6" s="425"/>
      <c r="H6" s="425"/>
      <c r="I6" s="425"/>
      <c r="J6" s="425"/>
      <c r="K6" s="330"/>
      <c r="L6" s="426"/>
      <c r="M6" s="426"/>
      <c r="N6" s="425"/>
    </row>
    <row r="7" spans="2:16" s="851" customFormat="1" ht="35" thickBot="1">
      <c r="B7" s="848" t="s">
        <v>0</v>
      </c>
      <c r="C7" s="849" t="s">
        <v>976</v>
      </c>
      <c r="D7" s="849" t="s">
        <v>669</v>
      </c>
      <c r="E7" s="849" t="s">
        <v>674</v>
      </c>
      <c r="F7" s="849" t="s">
        <v>977</v>
      </c>
      <c r="G7" s="849" t="s">
        <v>664</v>
      </c>
      <c r="H7" s="849" t="s">
        <v>659</v>
      </c>
      <c r="I7" s="849" t="s">
        <v>978</v>
      </c>
      <c r="J7" s="849" t="s">
        <v>979</v>
      </c>
      <c r="K7" s="850" t="s">
        <v>980</v>
      </c>
      <c r="L7" s="1175" t="s">
        <v>981</v>
      </c>
      <c r="M7" s="1176"/>
    </row>
    <row r="8" spans="2:16" s="325" customFormat="1">
      <c r="B8" s="428"/>
      <c r="C8" s="958"/>
      <c r="D8" s="958"/>
      <c r="E8" s="958"/>
      <c r="F8" s="958"/>
      <c r="G8" s="958"/>
      <c r="H8" s="958"/>
      <c r="I8" s="958"/>
      <c r="J8" s="958"/>
      <c r="K8" s="959"/>
    </row>
    <row r="9" spans="2:16">
      <c r="B9" s="427" t="s">
        <v>982</v>
      </c>
      <c r="C9" s="960"/>
      <c r="D9" s="960"/>
      <c r="E9" s="960"/>
      <c r="F9" s="960"/>
      <c r="G9" s="960"/>
      <c r="H9" s="960"/>
      <c r="I9" s="960"/>
      <c r="J9" s="960"/>
      <c r="K9" s="961"/>
    </row>
    <row r="10" spans="2:16">
      <c r="B10" s="191" t="str">
        <f>"Opening as at "&amp;'Top Sheet'!C5</f>
        <v>Opening as at 1st Apr 2022</v>
      </c>
      <c r="C10" s="962">
        <f>SUMIF('Trial Balance'!$B:$B,C$50,'Trial Balance'!$R:$R)</f>
        <v>0</v>
      </c>
      <c r="D10" s="962">
        <f>SUMIF('Trial Balance'!$B:$B,D$50,'Trial Balance'!$R:$R)</f>
        <v>1154709.51</v>
      </c>
      <c r="E10" s="962">
        <f>SUMIF('Trial Balance'!$B:$B,E$50,'Trial Balance'!$R:$R)</f>
        <v>162134.13</v>
      </c>
      <c r="F10" s="962">
        <f>SUMIF('Trial Balance'!$B:$B,F$50,'Trial Balance'!$R:$R)</f>
        <v>0</v>
      </c>
      <c r="G10" s="962">
        <f>SUMIF('Trial Balance'!$B:$B,G$50,'Trial Balance'!$R:$R)</f>
        <v>402590.43</v>
      </c>
      <c r="H10" s="962">
        <f>SUMIF('Trial Balance'!$B:$B,H$50,'Trial Balance'!$R:$R)</f>
        <v>2477249.8199999998</v>
      </c>
      <c r="I10" s="962">
        <f>SUMIF('Trial Balance'!$B:$B,I$50,'Trial Balance'!$R:$R)</f>
        <v>0</v>
      </c>
      <c r="J10" s="960">
        <f>SUM(C10:I10)</f>
        <v>4196683.8899999997</v>
      </c>
      <c r="K10" s="961"/>
    </row>
    <row r="11" spans="2:16">
      <c r="B11" s="191" t="s">
        <v>983</v>
      </c>
      <c r="C11" s="960">
        <f>SUMIF('Trial Balance'!$B:$B,C$50,'Trial Balance'!$G:$G)-C10-C12</f>
        <v>0</v>
      </c>
      <c r="D11" s="960">
        <f>SUMIF('Trial Balance'!$B:$B,D$50,'Trial Balance'!$G:$G)-D10-D12</f>
        <v>37200</v>
      </c>
      <c r="E11" s="960">
        <f>SUMIF('Trial Balance'!$B:$B,E$50,'Trial Balance'!$G:$G)-E10-E12</f>
        <v>13652.389999999985</v>
      </c>
      <c r="F11" s="960">
        <f>SUMIF('Trial Balance'!$B:$B,F$50,'Trial Balance'!$G:$G)-F10-F12</f>
        <v>0</v>
      </c>
      <c r="G11" s="960">
        <f>SUMIF('Trial Balance'!$B:$B,G$50,'Trial Balance'!$G:$G)-G10-G12</f>
        <v>97749.440000000002</v>
      </c>
      <c r="H11" s="960">
        <f>SUMIF('Trial Balance'!$B:$B,H$50,'Trial Balance'!$G:$G)-H10-H12</f>
        <v>0</v>
      </c>
      <c r="I11" s="960">
        <f>SUMIF('Trial Balance'!$B:$B,I$50,'Trial Balance'!$G:$G)-I10-I12</f>
        <v>0</v>
      </c>
      <c r="J11" s="960">
        <f>SUM(C11:I11)</f>
        <v>148601.82999999999</v>
      </c>
      <c r="K11" s="961"/>
    </row>
    <row r="12" spans="2:16">
      <c r="B12" s="191" t="s">
        <v>984</v>
      </c>
      <c r="C12" s="963"/>
      <c r="D12" s="963"/>
      <c r="E12" s="963"/>
      <c r="F12" s="963"/>
      <c r="G12" s="963"/>
      <c r="H12" s="963">
        <v>0</v>
      </c>
      <c r="I12" s="963"/>
      <c r="J12" s="960">
        <f>SUM(C12:I12)</f>
        <v>0</v>
      </c>
      <c r="K12" s="961"/>
      <c r="L12" s="657" t="s">
        <v>985</v>
      </c>
      <c r="M12" s="334"/>
    </row>
    <row r="13" spans="2:16" ht="12" thickBot="1">
      <c r="B13" s="271" t="s">
        <v>986</v>
      </c>
      <c r="C13" s="964">
        <f>C10+C11+C12</f>
        <v>0</v>
      </c>
      <c r="D13" s="964">
        <f t="shared" ref="D13:J13" si="0">D10+D11+D12</f>
        <v>1191909.51</v>
      </c>
      <c r="E13" s="964">
        <f t="shared" si="0"/>
        <v>175786.52</v>
      </c>
      <c r="F13" s="964">
        <f t="shared" si="0"/>
        <v>0</v>
      </c>
      <c r="G13" s="964">
        <f t="shared" si="0"/>
        <v>500339.87</v>
      </c>
      <c r="H13" s="964">
        <f t="shared" si="0"/>
        <v>2477249.8199999998</v>
      </c>
      <c r="I13" s="964">
        <f t="shared" si="0"/>
        <v>0</v>
      </c>
      <c r="J13" s="964">
        <f t="shared" si="0"/>
        <v>4345285.72</v>
      </c>
      <c r="K13" s="964"/>
      <c r="L13" s="658"/>
      <c r="M13" s="334"/>
    </row>
    <row r="14" spans="2:16">
      <c r="B14" s="428"/>
      <c r="C14" s="965"/>
      <c r="D14" s="965"/>
      <c r="E14" s="965"/>
      <c r="F14" s="965"/>
      <c r="G14" s="965"/>
      <c r="H14" s="965"/>
      <c r="I14" s="965"/>
      <c r="J14" s="965"/>
      <c r="K14" s="966"/>
    </row>
    <row r="15" spans="2:16">
      <c r="B15" s="427" t="s">
        <v>987</v>
      </c>
      <c r="C15" s="960"/>
      <c r="D15" s="960"/>
      <c r="E15" s="960"/>
      <c r="F15" s="960"/>
      <c r="G15" s="960"/>
      <c r="H15" s="960"/>
      <c r="I15" s="960"/>
      <c r="J15" s="960"/>
      <c r="K15" s="961"/>
      <c r="M15" s="338"/>
    </row>
    <row r="16" spans="2:16">
      <c r="B16" s="191" t="str">
        <f>+"Opening as at" &amp;'Top Sheet'!C5</f>
        <v>Opening as at1st Apr 2022</v>
      </c>
      <c r="C16" s="962">
        <f>-SUMIF('Trial Balance'!$B:$B,C$51,'Trial Balance'!$R:$R)</f>
        <v>0</v>
      </c>
      <c r="D16" s="962">
        <f>-SUMIF('Trial Balance'!$B:$B,D$51,'Trial Balance'!$R:$R)</f>
        <v>1142905.49</v>
      </c>
      <c r="E16" s="962">
        <f>-SUMIF('Trial Balance'!$B:$B,E$51,'Trial Balance'!$R:$R)+E30</f>
        <v>143878.24</v>
      </c>
      <c r="F16" s="962">
        <f>-SUMIF('Trial Balance'!$B:$B,F$51,'Trial Balance'!$R:$R)</f>
        <v>0</v>
      </c>
      <c r="G16" s="962">
        <f>-SUMIF('Trial Balance'!$B:$B,G$51,'Trial Balance'!$R:$R)</f>
        <v>351010.37</v>
      </c>
      <c r="H16" s="962">
        <f>-SUMIF('Trial Balance'!$B:$B,H$51,'Trial Balance'!$R:$R)</f>
        <v>2393432</v>
      </c>
      <c r="I16" s="962">
        <f>-SUMIF('Trial Balance'!$B:$B,I$51,'Trial Balance'!$R:$R)</f>
        <v>0</v>
      </c>
      <c r="J16" s="960">
        <f>SUM(C16:I16)</f>
        <v>4031226.1</v>
      </c>
      <c r="K16" s="961"/>
      <c r="M16" s="338" t="s">
        <v>988</v>
      </c>
    </row>
    <row r="17" spans="1:16">
      <c r="A17" s="124" t="s">
        <v>134</v>
      </c>
      <c r="B17" s="191" t="s">
        <v>989</v>
      </c>
      <c r="C17" s="960">
        <f>SUMIF('Trial Balance'!$B:$B,C$52,'Trial Balance'!$G:$G)</f>
        <v>0</v>
      </c>
      <c r="D17" s="960">
        <f>SUMIF('Trial Balance'!$B:$B,D$52,'Trial Balance'!$G:$G)</f>
        <v>10876.27</v>
      </c>
      <c r="E17" s="960">
        <f>SUMIF('Trial Balance'!$B:$B,E$52,'Trial Balance'!$G:$G)</f>
        <v>6623.5</v>
      </c>
      <c r="F17" s="960">
        <f>SUMIF('Trial Balance'!$B:$B,F$52,'Trial Balance'!$G:$G)</f>
        <v>0</v>
      </c>
      <c r="G17" s="960">
        <f>SUMIF('Trial Balance'!$B:$B,G$52,'Trial Balance'!$G:$G)</f>
        <v>36225.449999999997</v>
      </c>
      <c r="H17" s="960">
        <f>SUMIF('Trial Balance'!$B:$B,H$52,'Trial Balance'!$G:$G)</f>
        <v>44502</v>
      </c>
      <c r="I17" s="960">
        <f>SUMIF('Trial Balance'!$B:$B,I$52,'Trial Balance'!$G:$G)</f>
        <v>0</v>
      </c>
      <c r="J17" s="960">
        <f>SUM(C17:I17)</f>
        <v>98227.22</v>
      </c>
      <c r="K17" s="961"/>
      <c r="L17" s="124">
        <f>SUMIF('P&amp;L Notes'!A:A,PPE!A17,'P&amp;L Notes'!D:D)</f>
        <v>98227.22</v>
      </c>
      <c r="M17" s="343">
        <f>+J17-L17</f>
        <v>0</v>
      </c>
    </row>
    <row r="18" spans="1:16">
      <c r="B18" s="191" t="s">
        <v>990</v>
      </c>
      <c r="C18" s="963"/>
      <c r="D18" s="963"/>
      <c r="E18" s="963">
        <v>-1</v>
      </c>
      <c r="F18" s="963"/>
      <c r="G18" s="963"/>
      <c r="H18" s="963">
        <f>+H12</f>
        <v>0</v>
      </c>
      <c r="I18" s="963"/>
      <c r="J18" s="960">
        <f>SUM(C18:I18)</f>
        <v>-1</v>
      </c>
      <c r="K18" s="961"/>
      <c r="L18" s="657" t="s">
        <v>985</v>
      </c>
    </row>
    <row r="19" spans="1:16" ht="12" thickBot="1">
      <c r="B19" s="271" t="s">
        <v>991</v>
      </c>
      <c r="C19" s="964">
        <f>C16+C17+C18</f>
        <v>0</v>
      </c>
      <c r="D19" s="964">
        <f t="shared" ref="D19:J19" si="1">D16+D17+D18</f>
        <v>1153781.76</v>
      </c>
      <c r="E19" s="964">
        <f t="shared" si="1"/>
        <v>150500.74</v>
      </c>
      <c r="F19" s="964">
        <f t="shared" si="1"/>
        <v>0</v>
      </c>
      <c r="G19" s="964">
        <f t="shared" si="1"/>
        <v>387235.82</v>
      </c>
      <c r="H19" s="964">
        <f>H16+H17+H18</f>
        <v>2437934</v>
      </c>
      <c r="I19" s="964">
        <f t="shared" si="1"/>
        <v>0</v>
      </c>
      <c r="J19" s="964">
        <f t="shared" si="1"/>
        <v>4129452.3200000003</v>
      </c>
      <c r="K19" s="964"/>
    </row>
    <row r="20" spans="1:16">
      <c r="B20" s="428"/>
      <c r="C20" s="967"/>
      <c r="D20" s="967"/>
      <c r="E20" s="967"/>
      <c r="F20" s="967"/>
      <c r="G20" s="967"/>
      <c r="H20" s="967"/>
      <c r="I20" s="967"/>
      <c r="J20" s="967"/>
      <c r="K20" s="968"/>
    </row>
    <row r="21" spans="1:16" ht="12" thickBot="1">
      <c r="B21" s="852" t="str">
        <f>"Net carrying amount as at "&amp;'Top Sheet'!C4</f>
        <v>Net carrying amount as at 31st Mar 2023</v>
      </c>
      <c r="C21" s="969">
        <f t="shared" ref="C21:I21" si="2">C13-C19</f>
        <v>0</v>
      </c>
      <c r="D21" s="969">
        <f t="shared" si="2"/>
        <v>38127.75</v>
      </c>
      <c r="E21" s="969">
        <f t="shared" si="2"/>
        <v>25285.78</v>
      </c>
      <c r="F21" s="969">
        <f t="shared" si="2"/>
        <v>0</v>
      </c>
      <c r="G21" s="969">
        <f t="shared" si="2"/>
        <v>113104.04999999999</v>
      </c>
      <c r="H21" s="969">
        <f t="shared" si="2"/>
        <v>39315.819999999832</v>
      </c>
      <c r="I21" s="969">
        <f t="shared" si="2"/>
        <v>0</v>
      </c>
      <c r="J21" s="969">
        <f>J13-J19</f>
        <v>215833.39999999944</v>
      </c>
      <c r="K21" s="970"/>
      <c r="L21" s="124" t="s">
        <v>134</v>
      </c>
    </row>
    <row r="22" spans="1:16" ht="12" thickTop="1">
      <c r="B22" s="276"/>
      <c r="C22" s="336"/>
      <c r="D22" s="835"/>
      <c r="E22" s="835"/>
      <c r="F22" s="835"/>
      <c r="G22" s="835"/>
      <c r="H22" s="835"/>
      <c r="I22" s="835"/>
      <c r="J22" s="835"/>
      <c r="K22" s="835"/>
      <c r="L22" s="124" t="s">
        <v>128</v>
      </c>
    </row>
    <row r="23" spans="1:16">
      <c r="B23" s="276"/>
      <c r="C23" s="336"/>
      <c r="D23" s="835"/>
      <c r="E23" s="835"/>
      <c r="F23" s="835"/>
      <c r="G23" s="835"/>
      <c r="H23" s="835"/>
      <c r="I23" s="835"/>
      <c r="J23" s="835"/>
      <c r="K23" s="835"/>
      <c r="L23" s="124" t="s">
        <v>146</v>
      </c>
    </row>
    <row r="24" spans="1:16">
      <c r="B24" s="276"/>
      <c r="C24" s="336"/>
      <c r="D24" s="835"/>
      <c r="E24" s="835"/>
      <c r="F24" s="835"/>
      <c r="G24" s="835"/>
      <c r="H24" s="835"/>
      <c r="I24" s="835"/>
      <c r="J24" s="835"/>
      <c r="K24" s="835"/>
    </row>
    <row r="25" spans="1:16">
      <c r="B25" s="276"/>
      <c r="C25" s="336"/>
      <c r="D25" s="835"/>
      <c r="E25" s="835"/>
      <c r="F25" s="835"/>
      <c r="G25" s="835"/>
      <c r="H25" s="835"/>
      <c r="I25" s="835"/>
      <c r="J25" s="835"/>
      <c r="K25" s="835"/>
    </row>
    <row r="26" spans="1:16">
      <c r="B26" s="276"/>
      <c r="C26" s="336"/>
      <c r="D26" s="835"/>
      <c r="E26" s="835"/>
      <c r="F26" s="835"/>
      <c r="G26" s="835"/>
      <c r="H26" s="835"/>
      <c r="I26" s="835"/>
      <c r="J26" s="835"/>
      <c r="K26" s="835"/>
    </row>
    <row r="27" spans="1:16">
      <c r="B27" s="276"/>
      <c r="C27" s="336"/>
      <c r="D27" s="835"/>
      <c r="E27" s="835"/>
      <c r="F27" s="835"/>
      <c r="G27" s="835"/>
      <c r="H27" s="835"/>
      <c r="I27" s="835"/>
      <c r="J27" s="835"/>
      <c r="K27" s="835"/>
    </row>
    <row r="28" spans="1:16">
      <c r="B28" s="276"/>
      <c r="C28" s="336"/>
      <c r="D28" s="835"/>
      <c r="E28" s="835"/>
      <c r="F28" s="835"/>
      <c r="G28" s="835"/>
      <c r="H28" s="835"/>
      <c r="I28" s="835"/>
      <c r="J28" s="835"/>
      <c r="K28" s="835"/>
    </row>
    <row r="29" spans="1:16">
      <c r="B29" s="276"/>
      <c r="C29" s="336"/>
      <c r="D29" s="835"/>
      <c r="E29" s="835"/>
      <c r="F29" s="835"/>
      <c r="G29" s="835"/>
      <c r="H29" s="835"/>
      <c r="I29" s="835"/>
      <c r="J29" s="835"/>
      <c r="K29" s="835"/>
    </row>
    <row r="30" spans="1:16">
      <c r="B30" s="276" t="s">
        <v>992</v>
      </c>
      <c r="C30" s="336"/>
      <c r="D30" s="336"/>
      <c r="E30" s="336">
        <v>1</v>
      </c>
      <c r="F30" s="336"/>
      <c r="G30" s="336"/>
      <c r="H30" s="336"/>
      <c r="I30" s="336"/>
      <c r="J30" s="336"/>
      <c r="K30" s="336"/>
    </row>
    <row r="31" spans="1:16" hidden="1">
      <c r="B31" s="276" t="s">
        <v>993</v>
      </c>
      <c r="C31" s="425"/>
      <c r="D31" s="425"/>
      <c r="E31" s="425"/>
      <c r="F31" s="425"/>
      <c r="G31" s="425"/>
      <c r="H31" s="425"/>
      <c r="I31" s="425"/>
      <c r="J31" s="425"/>
      <c r="K31" s="425"/>
      <c r="L31" s="425"/>
      <c r="M31" s="425"/>
      <c r="N31" s="425"/>
      <c r="O31" s="425"/>
      <c r="P31" s="425"/>
    </row>
    <row r="32" spans="1:16" ht="12" hidden="1" customHeight="1">
      <c r="B32" s="309" t="s">
        <v>994</v>
      </c>
    </row>
    <row r="33" spans="2:11" ht="12" hidden="1" customHeight="1">
      <c r="B33" s="440" t="s">
        <v>0</v>
      </c>
      <c r="C33" s="1174" t="str">
        <f>'Top Sheet'!C4</f>
        <v>31st Mar 2023</v>
      </c>
      <c r="D33" s="1174"/>
      <c r="E33" s="1174"/>
      <c r="F33" s="1174"/>
      <c r="G33" s="1174"/>
      <c r="H33" s="1174"/>
      <c r="I33" s="1174"/>
    </row>
    <row r="34" spans="2:11" ht="34.5" hidden="1">
      <c r="B34" s="440"/>
      <c r="C34" s="439" t="s">
        <v>976</v>
      </c>
      <c r="D34" s="439" t="s">
        <v>669</v>
      </c>
      <c r="E34" s="439" t="s">
        <v>674</v>
      </c>
      <c r="F34" s="439" t="s">
        <v>977</v>
      </c>
      <c r="G34" s="439" t="s">
        <v>664</v>
      </c>
      <c r="H34" s="439" t="s">
        <v>659</v>
      </c>
      <c r="I34" s="439" t="s">
        <v>978</v>
      </c>
    </row>
    <row r="35" spans="2:11" hidden="1">
      <c r="B35" s="438" t="s">
        <v>995</v>
      </c>
      <c r="C35" s="441"/>
      <c r="D35" s="441"/>
      <c r="E35" s="441"/>
      <c r="F35" s="441"/>
      <c r="G35" s="441"/>
      <c r="H35" s="441"/>
      <c r="I35" s="441"/>
    </row>
    <row r="36" spans="2:11" hidden="1">
      <c r="B36" s="430" t="s">
        <v>996</v>
      </c>
      <c r="C36" s="437"/>
      <c r="D36" s="437"/>
      <c r="E36" s="437"/>
      <c r="F36" s="437"/>
      <c r="G36" s="437"/>
      <c r="H36" s="437"/>
      <c r="I36" s="437"/>
    </row>
    <row r="37" spans="2:11" ht="12" hidden="1" thickBot="1">
      <c r="B37" s="177" t="s">
        <v>997</v>
      </c>
      <c r="C37" s="429">
        <f>C35-C36</f>
        <v>0</v>
      </c>
      <c r="D37" s="429">
        <f t="shared" ref="D37:I37" si="3">D35-D36</f>
        <v>0</v>
      </c>
      <c r="E37" s="429">
        <f t="shared" si="3"/>
        <v>0</v>
      </c>
      <c r="F37" s="429">
        <f t="shared" si="3"/>
        <v>0</v>
      </c>
      <c r="G37" s="429">
        <f t="shared" si="3"/>
        <v>0</v>
      </c>
      <c r="H37" s="429">
        <f t="shared" si="3"/>
        <v>0</v>
      </c>
      <c r="I37" s="429">
        <f t="shared" si="3"/>
        <v>0</v>
      </c>
    </row>
    <row r="38" spans="2:11" hidden="1"/>
    <row r="39" spans="2:11" hidden="1">
      <c r="B39" s="294" t="s">
        <v>998</v>
      </c>
    </row>
    <row r="40" spans="2:11" hidden="1">
      <c r="B40" s="309" t="s">
        <v>999</v>
      </c>
    </row>
    <row r="41" spans="2:11" hidden="1"/>
    <row r="42" spans="2:11" hidden="1">
      <c r="B42" s="294" t="s">
        <v>1000</v>
      </c>
    </row>
    <row r="43" spans="2:11" hidden="1">
      <c r="B43" s="342" t="s">
        <v>1001</v>
      </c>
    </row>
    <row r="44" spans="2:11" hidden="1"/>
    <row r="45" spans="2:11" ht="12" hidden="1" customHeight="1">
      <c r="B45" s="294" t="s">
        <v>1002</v>
      </c>
    </row>
    <row r="46" spans="2:11" hidden="1">
      <c r="B46" s="342" t="s">
        <v>1003</v>
      </c>
      <c r="C46" s="343"/>
      <c r="D46" s="343"/>
      <c r="E46" s="343"/>
      <c r="F46" s="343"/>
      <c r="G46" s="343"/>
      <c r="H46" s="343"/>
      <c r="I46" s="343"/>
      <c r="J46" s="343"/>
      <c r="K46" s="343"/>
    </row>
    <row r="47" spans="2:11" hidden="1">
      <c r="B47" s="342" t="s">
        <v>1004</v>
      </c>
      <c r="C47" s="343"/>
      <c r="D47" s="343"/>
      <c r="E47" s="343"/>
      <c r="F47" s="343"/>
      <c r="G47" s="343"/>
      <c r="H47" s="343"/>
      <c r="I47" s="343"/>
      <c r="J47" s="343"/>
      <c r="K47" s="343"/>
    </row>
    <row r="48" spans="2:11" hidden="1">
      <c r="B48" s="342" t="s">
        <v>1005</v>
      </c>
      <c r="C48" s="343"/>
      <c r="D48" s="343"/>
      <c r="E48" s="343"/>
      <c r="F48" s="343"/>
      <c r="G48" s="343"/>
      <c r="H48" s="343"/>
      <c r="I48" s="343"/>
      <c r="J48" s="343"/>
      <c r="K48" s="343"/>
    </row>
    <row r="50" spans="2:11">
      <c r="B50" s="309" t="s">
        <v>1006</v>
      </c>
      <c r="C50" s="66"/>
      <c r="D50" s="312">
        <v>160201</v>
      </c>
      <c r="E50" s="312">
        <v>160301</v>
      </c>
      <c r="F50" s="312"/>
      <c r="G50" s="312">
        <v>160101</v>
      </c>
      <c r="H50" s="312">
        <v>150101</v>
      </c>
      <c r="I50" s="66"/>
      <c r="J50" s="66"/>
      <c r="K50" s="66"/>
    </row>
    <row r="51" spans="2:11">
      <c r="B51" s="309" t="s">
        <v>1007</v>
      </c>
      <c r="C51" s="66"/>
      <c r="D51" s="312">
        <v>160202</v>
      </c>
      <c r="E51" s="312">
        <v>160302</v>
      </c>
      <c r="F51" s="312"/>
      <c r="G51" s="312">
        <v>160102</v>
      </c>
      <c r="H51" s="312">
        <v>150102</v>
      </c>
      <c r="I51" s="66"/>
      <c r="J51" s="66"/>
      <c r="K51" s="66"/>
    </row>
    <row r="52" spans="2:11">
      <c r="B52" s="309" t="s">
        <v>1008</v>
      </c>
      <c r="C52" s="66"/>
      <c r="D52" s="312">
        <v>470107</v>
      </c>
      <c r="E52" s="312">
        <v>470106</v>
      </c>
      <c r="F52" s="66"/>
      <c r="G52" s="312">
        <v>470104</v>
      </c>
      <c r="H52" s="312">
        <v>470101</v>
      </c>
      <c r="I52" s="66"/>
      <c r="J52" s="66"/>
      <c r="K52" s="66"/>
    </row>
  </sheetData>
  <customSheetViews>
    <customSheetView guid="{96F1B851-9F8A-4FD0-811B-FD39A764D1E6}" showPageBreaks="1" fitToPage="1" printArea="1" hiddenColumns="1">
      <selection activeCell="A6" sqref="A6"/>
      <pageMargins left="0" right="0" top="0" bottom="0" header="0" footer="0"/>
      <pageSetup paperSize="9" scale="54" orientation="landscape" r:id="rId1"/>
    </customSheetView>
    <customSheetView guid="{FAF6636C-C982-4E87-BB0F-333AB9C785FB}" fitToPage="1" hiddenColumns="1">
      <pageMargins left="0" right="0" top="0" bottom="0" header="0" footer="0"/>
      <pageSetup paperSize="9" scale="54" orientation="landscape" r:id="rId2"/>
    </customSheetView>
    <customSheetView guid="{A78E47A5-AEA5-4FAA-816D-26AC70AB2BA5}" showPageBreaks="1" showGridLines="0" fitToPage="1" printArea="1" hiddenColumns="1">
      <pane xSplit="2" ySplit="6" topLeftCell="J7" activePane="bottomRight" state="frozen"/>
      <selection pane="bottomRight" activeCell="J17" sqref="J17"/>
      <pageMargins left="0" right="0" top="0" bottom="0" header="0" footer="0"/>
      <pageSetup paperSize="9" scale="54" orientation="landscape" r:id="rId3"/>
    </customSheetView>
  </customSheetViews>
  <mergeCells count="3">
    <mergeCell ref="B5:E5"/>
    <mergeCell ref="C33:I33"/>
    <mergeCell ref="L7:M7"/>
  </mergeCells>
  <pageMargins left="0.118110236220472" right="0.118110236220472" top="0.14803149606299201" bottom="0.14803149606299201" header="0.31496062992126" footer="0.31496062992126"/>
  <pageSetup paperSize="9" scale="80" orientation="landscape"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00B0F0"/>
  </sheetPr>
  <dimension ref="A1:H36"/>
  <sheetViews>
    <sheetView showGridLines="0" view="pageBreakPreview" topLeftCell="A14" zoomScale="130" zoomScaleNormal="100" zoomScaleSheetLayoutView="130" workbookViewId="0">
      <selection activeCell="C28" sqref="C28"/>
    </sheetView>
  </sheetViews>
  <sheetFormatPr defaultColWidth="9.1796875" defaultRowHeight="11.5"/>
  <cols>
    <col min="1" max="1" width="1.7265625" style="73" customWidth="1"/>
    <col min="2" max="2" width="62.26953125" style="284" customWidth="1"/>
    <col min="3" max="3" width="20.7265625" style="55" customWidth="1"/>
    <col min="4" max="5" width="20.7265625" style="73" customWidth="1"/>
    <col min="6" max="6" width="22" style="73" customWidth="1"/>
    <col min="7" max="7" width="19.453125" style="73" bestFit="1" customWidth="1"/>
    <col min="8" max="16384" width="9.1796875" style="73"/>
  </cols>
  <sheetData>
    <row r="1" spans="1:8">
      <c r="B1" s="88" t="str">
        <f>'BS Ind AS'!C2</f>
        <v>Desert Adventures Tourism LLC</v>
      </c>
    </row>
    <row r="2" spans="1:8">
      <c r="B2" s="88" t="str">
        <f>PPE!B3</f>
        <v>Notes forming part of the Financial Statements as at and for the 12 months ended 31 Mar 2023</v>
      </c>
      <c r="D2" s="36"/>
      <c r="E2" s="36"/>
    </row>
    <row r="3" spans="1:8">
      <c r="B3" s="88"/>
      <c r="D3" s="36"/>
      <c r="E3" s="36"/>
    </row>
    <row r="4" spans="1:8">
      <c r="B4" s="1173" t="s">
        <v>1009</v>
      </c>
      <c r="C4" s="1173"/>
    </row>
    <row r="5" spans="1:8" ht="12" thickBot="1">
      <c r="D5" s="103" t="str">
        <f>+PPE!K5</f>
        <v>Currency - AED</v>
      </c>
      <c r="E5" s="103"/>
    </row>
    <row r="6" spans="1:8" s="158" customFormat="1" ht="24.75" customHeight="1" thickBot="1">
      <c r="B6" s="434" t="s">
        <v>0</v>
      </c>
      <c r="C6" s="446" t="s">
        <v>681</v>
      </c>
      <c r="D6" s="417" t="s">
        <v>840</v>
      </c>
      <c r="E6" s="679"/>
      <c r="F6" s="341"/>
    </row>
    <row r="7" spans="1:8">
      <c r="B7" s="442" t="s">
        <v>982</v>
      </c>
      <c r="C7" s="444"/>
      <c r="D7" s="445"/>
      <c r="E7" s="37"/>
      <c r="F7" s="711"/>
    </row>
    <row r="8" spans="1:8">
      <c r="B8" s="176" t="str">
        <f>"Opening as at "&amp;'Top Sheet'!C5</f>
        <v>Opening as at 1st Apr 2022</v>
      </c>
      <c r="C8" s="720">
        <f>SUMIF('Trial Balance'!$B:$B,D$34,'Trial Balance'!$R:$R)+SUMIF('Trial Balance'!$B:$B,C$34,'Trial Balance'!$R:$R)</f>
        <v>2080967.75</v>
      </c>
      <c r="D8" s="34"/>
      <c r="E8" s="676"/>
      <c r="F8" s="711">
        <f>+PPE!J10+Intangibles!C8</f>
        <v>6277651.6399999997</v>
      </c>
    </row>
    <row r="9" spans="1:8">
      <c r="B9" s="176" t="s">
        <v>983</v>
      </c>
      <c r="C9" s="719">
        <f>(SUMIF('Trial Balance'!$B:$B,D$34,'Trial Balance'!$G:$G)+SUMIF('Trial Balance'!$B:$B,C$34,'Trial Balance'!$G:$G))-C8-C10</f>
        <v>0</v>
      </c>
      <c r="D9" s="34"/>
      <c r="E9" s="676"/>
      <c r="F9" s="711">
        <f>+PPE!J11+Intangibles!C9</f>
        <v>148601.82999999999</v>
      </c>
    </row>
    <row r="10" spans="1:8">
      <c r="B10" s="176" t="s">
        <v>990</v>
      </c>
      <c r="C10" s="946"/>
      <c r="D10" s="34"/>
      <c r="E10" s="657"/>
      <c r="F10" s="711"/>
    </row>
    <row r="11" spans="1:8" ht="12" thickBot="1">
      <c r="B11" s="265" t="s">
        <v>986</v>
      </c>
      <c r="C11" s="721">
        <f t="shared" ref="C11" si="0">C8+C9+C10</f>
        <v>2080967.75</v>
      </c>
      <c r="D11" s="70">
        <f>D8+D9+D10</f>
        <v>0</v>
      </c>
      <c r="F11" s="711">
        <f>+PPE!J13+Intangibles!C11</f>
        <v>6426253.4699999997</v>
      </c>
    </row>
    <row r="12" spans="1:8">
      <c r="B12" s="265" t="s">
        <v>1010</v>
      </c>
      <c r="C12" s="712"/>
      <c r="D12" s="34"/>
      <c r="F12" s="711"/>
    </row>
    <row r="13" spans="1:8">
      <c r="B13" s="176" t="str">
        <f>"Opening as at "&amp;'Top Sheet'!C5</f>
        <v>Opening as at 1st Apr 2022</v>
      </c>
      <c r="C13" s="712">
        <f>(-SUMIF('Trial Balance'!$B:$B,D$35,'Trial Balance'!$R:$R)-SUMIF('Trial Balance'!$B:$B,C$35,'Trial Balance'!$R:$R))</f>
        <v>1704181.68</v>
      </c>
      <c r="D13" s="34"/>
      <c r="F13" s="711">
        <f>C13+PPE!J16</f>
        <v>5735407.7800000003</v>
      </c>
      <c r="H13" s="65" t="s">
        <v>988</v>
      </c>
    </row>
    <row r="14" spans="1:8">
      <c r="A14" s="124" t="s">
        <v>128</v>
      </c>
      <c r="B14" s="176" t="s">
        <v>1011</v>
      </c>
      <c r="C14" s="712">
        <f>(SUMIF('Trial Balance'!$B:$B,D$36,'Trial Balance'!$G:$G)+SUMIF('Trial Balance'!$B:$B,C$36,'Trial Balance'!$G:$G))-C15</f>
        <v>162619</v>
      </c>
      <c r="D14" s="34"/>
      <c r="F14" s="711">
        <f>C14+PPE!J17</f>
        <v>260846.22</v>
      </c>
      <c r="G14" s="124">
        <f>SUMIF('P&amp;L Notes'!A:A,A14,'P&amp;L Notes'!D:D)</f>
        <v>162619</v>
      </c>
      <c r="H14" s="343">
        <f>+C14-G14</f>
        <v>0</v>
      </c>
    </row>
    <row r="15" spans="1:8" ht="14.25" customHeight="1">
      <c r="A15" s="87"/>
      <c r="B15" s="176" t="s">
        <v>990</v>
      </c>
      <c r="C15" s="948"/>
      <c r="D15" s="34"/>
      <c r="E15" s="657" t="s">
        <v>985</v>
      </c>
      <c r="F15" s="711">
        <f>C15+PPE!J18</f>
        <v>-1</v>
      </c>
    </row>
    <row r="16" spans="1:8">
      <c r="B16" s="265" t="s">
        <v>1012</v>
      </c>
      <c r="C16" s="710">
        <f t="shared" ref="C16" si="1">C13+C14+C15</f>
        <v>1866800.68</v>
      </c>
      <c r="D16" s="406">
        <f>D13+D14+D15</f>
        <v>0</v>
      </c>
      <c r="E16" s="29"/>
      <c r="F16" s="711"/>
    </row>
    <row r="17" spans="2:8" ht="12" thickBot="1">
      <c r="B17" s="266" t="str">
        <f>"Net carrying amount as at "&amp;'Top Sheet'!C4</f>
        <v>Net carrying amount as at 31st Mar 2023</v>
      </c>
      <c r="C17" s="718">
        <f>C11-C16</f>
        <v>214167.07000000007</v>
      </c>
      <c r="D17" s="72">
        <f>D11-D16</f>
        <v>0</v>
      </c>
      <c r="E17" s="29"/>
      <c r="F17" s="711">
        <f>+PPE!J21+Intangibles!C17</f>
        <v>430000.46999999951</v>
      </c>
      <c r="G17" s="55"/>
      <c r="H17" s="55"/>
    </row>
    <row r="18" spans="2:8">
      <c r="F18" s="55"/>
      <c r="G18" s="55"/>
    </row>
    <row r="19" spans="2:8">
      <c r="B19" s="267" t="s">
        <v>1013</v>
      </c>
      <c r="F19" s="55"/>
      <c r="G19" s="55"/>
    </row>
    <row r="20" spans="2:8" ht="23.25" customHeight="1">
      <c r="B20" s="1177" t="s">
        <v>1014</v>
      </c>
      <c r="C20" s="1177"/>
      <c r="D20" s="1177"/>
      <c r="E20" s="306"/>
      <c r="F20" s="55"/>
      <c r="G20" s="55"/>
    </row>
    <row r="21" spans="2:8">
      <c r="B21" s="87"/>
      <c r="F21" s="55"/>
      <c r="G21" s="55"/>
    </row>
    <row r="22" spans="2:8">
      <c r="B22" s="1178" t="s">
        <v>1015</v>
      </c>
      <c r="C22" s="1178"/>
    </row>
    <row r="23" spans="2:8" ht="40.5" customHeight="1">
      <c r="B23" s="1177" t="s">
        <v>1016</v>
      </c>
      <c r="C23" s="1177"/>
      <c r="D23" s="1177"/>
      <c r="E23" s="306"/>
    </row>
    <row r="24" spans="2:8">
      <c r="B24" s="87"/>
      <c r="C24" s="73"/>
    </row>
    <row r="25" spans="2:8">
      <c r="B25" s="101" t="s">
        <v>1017</v>
      </c>
      <c r="C25" s="73"/>
    </row>
    <row r="26" spans="2:8" ht="12" thickBot="1">
      <c r="B26" s="89" t="s">
        <v>1018</v>
      </c>
      <c r="C26" s="73"/>
    </row>
    <row r="27" spans="2:8">
      <c r="B27" s="289" t="s">
        <v>0</v>
      </c>
      <c r="C27" s="867" t="str">
        <f>'Top Sheet'!C4</f>
        <v>31st Mar 2023</v>
      </c>
      <c r="D27" s="867" t="s">
        <v>1019</v>
      </c>
    </row>
    <row r="28" spans="2:8" ht="24" customHeight="1">
      <c r="B28" s="868"/>
      <c r="C28" s="869" t="s">
        <v>681</v>
      </c>
      <c r="D28" s="869" t="s">
        <v>681</v>
      </c>
    </row>
    <row r="29" spans="2:8">
      <c r="B29" s="180" t="s">
        <v>995</v>
      </c>
      <c r="C29" s="21"/>
      <c r="D29" s="21"/>
    </row>
    <row r="30" spans="2:8">
      <c r="B30" s="180" t="s">
        <v>996</v>
      </c>
      <c r="C30" s="21"/>
      <c r="D30" s="21"/>
    </row>
    <row r="31" spans="2:8" ht="12" thickBot="1">
      <c r="B31" s="181" t="s">
        <v>997</v>
      </c>
      <c r="C31" s="41">
        <f>C29-C30</f>
        <v>0</v>
      </c>
      <c r="D31" s="41">
        <f>D29-D30</f>
        <v>0</v>
      </c>
    </row>
    <row r="32" spans="2:8">
      <c r="B32" s="89"/>
    </row>
    <row r="34" spans="2:4">
      <c r="B34" s="284" t="s">
        <v>1006</v>
      </c>
      <c r="C34" s="947">
        <v>170201</v>
      </c>
      <c r="D34" s="87">
        <v>170203</v>
      </c>
    </row>
    <row r="35" spans="2:4">
      <c r="B35" s="284" t="s">
        <v>1007</v>
      </c>
      <c r="C35" s="947">
        <v>170202</v>
      </c>
      <c r="D35" s="87">
        <v>170204</v>
      </c>
    </row>
    <row r="36" spans="2:4">
      <c r="B36" s="284" t="s">
        <v>1008</v>
      </c>
      <c r="C36" s="947">
        <v>470105</v>
      </c>
      <c r="D36" s="87">
        <v>470108</v>
      </c>
    </row>
  </sheetData>
  <customSheetViews>
    <customSheetView guid="{96F1B851-9F8A-4FD0-811B-FD39A764D1E6}" showPageBreaks="1" printArea="1" hiddenRows="1">
      <selection activeCell="F29" sqref="F29"/>
      <colBreaks count="1" manualBreakCount="1">
        <brk id="4" max="1048575" man="1"/>
      </colBreaks>
      <pageMargins left="0" right="0" top="0" bottom="0" header="0" footer="0"/>
      <pageSetup scale="95" orientation="portrait" horizontalDpi="300" verticalDpi="300" r:id="rId1"/>
    </customSheetView>
    <customSheetView guid="{FAF6636C-C982-4E87-BB0F-333AB9C785FB}" hiddenRows="1">
      <pageMargins left="0" right="0" top="0" bottom="0" header="0" footer="0"/>
      <pageSetup scale="97" orientation="portrait" horizontalDpi="300" verticalDpi="300" r:id="rId2"/>
    </customSheetView>
    <customSheetView guid="{A78E47A5-AEA5-4FAA-816D-26AC70AB2BA5}" showGridLines="0" hiddenRows="1">
      <selection activeCell="F16" sqref="F16"/>
      <pageMargins left="0" right="0" top="0" bottom="0" header="0" footer="0"/>
      <pageSetup scale="97" orientation="portrait" horizontalDpi="300" verticalDpi="300" r:id="rId3"/>
    </customSheetView>
  </customSheetViews>
  <mergeCells count="4">
    <mergeCell ref="B20:D20"/>
    <mergeCell ref="B23:D23"/>
    <mergeCell ref="B4:C4"/>
    <mergeCell ref="B22:C22"/>
  </mergeCells>
  <pageMargins left="0.7" right="0.7" top="0.75" bottom="0.75" header="0.3" footer="0.3"/>
  <pageSetup scale="71" orientation="portrait" r:id="rId4"/>
  <colBreaks count="1" manualBreakCount="1">
    <brk id="4" max="1048575" man="1"/>
  </colBreaks>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tabColor rgb="FF00B0F0"/>
  </sheetPr>
  <dimension ref="A1:O45"/>
  <sheetViews>
    <sheetView view="pageBreakPreview" topLeftCell="D1" zoomScale="115" zoomScaleNormal="100" zoomScaleSheetLayoutView="115" workbookViewId="0">
      <selection activeCell="I4" sqref="I4"/>
    </sheetView>
  </sheetViews>
  <sheetFormatPr defaultColWidth="9.1796875" defaultRowHeight="11.5"/>
  <cols>
    <col min="1" max="1" width="1.26953125" style="124" customWidth="1"/>
    <col min="2" max="2" width="50.7265625" style="309" customWidth="1"/>
    <col min="3" max="3" width="14" style="124" bestFit="1" customWidth="1"/>
    <col min="4" max="4" width="20.1796875" style="124" customWidth="1"/>
    <col min="5" max="6" width="13" style="124" customWidth="1"/>
    <col min="7" max="8" width="12.81640625" style="124" customWidth="1"/>
    <col min="9" max="9" width="13.453125" style="124" customWidth="1"/>
    <col min="10" max="10" width="16.26953125" style="124" hidden="1" customWidth="1"/>
    <col min="11" max="11" width="16.54296875" style="124" bestFit="1" customWidth="1"/>
    <col min="12" max="12" width="18.54296875" style="124" customWidth="1"/>
    <col min="13" max="13" width="10.453125" style="124" hidden="1" customWidth="1"/>
    <col min="14" max="14" width="11.453125" style="124" bestFit="1" customWidth="1"/>
    <col min="15" max="15" width="13" style="124" customWidth="1"/>
    <col min="16" max="16" width="11" style="124" customWidth="1"/>
    <col min="17" max="17" width="9.54296875" style="124" customWidth="1"/>
    <col min="18" max="16384" width="9.1796875" style="124"/>
  </cols>
  <sheetData>
    <row r="1" spans="1:15">
      <c r="B1" s="294">
        <v>0</v>
      </c>
      <c r="C1" s="425"/>
      <c r="D1" s="425"/>
      <c r="E1" s="425"/>
      <c r="F1" s="425"/>
      <c r="G1" s="425"/>
      <c r="H1" s="425"/>
      <c r="I1" s="425"/>
      <c r="J1" s="425"/>
      <c r="K1" s="425"/>
      <c r="L1" s="425"/>
      <c r="M1" s="425"/>
      <c r="N1" s="425"/>
      <c r="O1" s="425"/>
    </row>
    <row r="2" spans="1:15">
      <c r="B2" s="294" t="str">
        <f>"Notes forming part of the Financial Statements as at and for the "&amp;'Top Sheet'!C6</f>
        <v>Notes forming part of the Financial Statements as at and for the 12 months ended 31 Mar 2023</v>
      </c>
      <c r="C2" s="425"/>
      <c r="D2" s="425"/>
      <c r="E2" s="425"/>
      <c r="F2" s="425"/>
      <c r="G2" s="425"/>
      <c r="H2" s="425"/>
      <c r="I2" s="425"/>
      <c r="J2" s="425"/>
      <c r="K2" s="425"/>
      <c r="L2" s="425"/>
      <c r="M2" s="425"/>
      <c r="N2" s="425"/>
      <c r="O2" s="425"/>
    </row>
    <row r="3" spans="1:15">
      <c r="B3" s="294"/>
      <c r="C3" s="425"/>
      <c r="D3" s="425"/>
      <c r="E3" s="425"/>
      <c r="F3" s="425"/>
      <c r="G3" s="425"/>
      <c r="H3" s="425"/>
      <c r="I3" s="425"/>
      <c r="J3" s="425"/>
      <c r="K3" s="425"/>
      <c r="L3" s="425"/>
      <c r="M3" s="425"/>
      <c r="N3" s="425"/>
      <c r="O3" s="425"/>
    </row>
    <row r="4" spans="1:15">
      <c r="B4" s="1173" t="s">
        <v>1020</v>
      </c>
      <c r="C4" s="1173"/>
      <c r="D4" s="1173"/>
      <c r="E4" s="305"/>
      <c r="F4" s="426"/>
      <c r="G4" s="426"/>
      <c r="H4" s="426"/>
      <c r="I4" s="424" t="s">
        <v>1021</v>
      </c>
      <c r="J4" s="482"/>
      <c r="K4" s="426"/>
      <c r="L4" s="426"/>
      <c r="M4" s="425"/>
      <c r="N4" s="425"/>
      <c r="O4" s="425"/>
    </row>
    <row r="5" spans="1:15" ht="12" thickBot="1">
      <c r="B5" s="184"/>
      <c r="C5" s="425"/>
      <c r="D5" s="425"/>
      <c r="E5" s="425"/>
      <c r="F5" s="425"/>
      <c r="G5" s="425"/>
      <c r="H5" s="425"/>
      <c r="I5" s="425"/>
      <c r="J5" s="330"/>
      <c r="K5" s="426"/>
      <c r="L5" s="426"/>
      <c r="M5" s="425"/>
    </row>
    <row r="6" spans="1:15" s="276" customFormat="1" ht="23.5" thickBot="1">
      <c r="B6" s="434" t="s">
        <v>0</v>
      </c>
      <c r="C6" s="435" t="s">
        <v>976</v>
      </c>
      <c r="D6" s="435" t="s">
        <v>674</v>
      </c>
      <c r="E6" s="435" t="s">
        <v>977</v>
      </c>
      <c r="F6" s="435" t="s">
        <v>664</v>
      </c>
      <c r="G6" s="435" t="s">
        <v>659</v>
      </c>
      <c r="H6" s="435" t="s">
        <v>978</v>
      </c>
      <c r="I6" s="435" t="s">
        <v>979</v>
      </c>
      <c r="J6" s="436" t="s">
        <v>980</v>
      </c>
      <c r="K6" s="1179" t="s">
        <v>981</v>
      </c>
      <c r="L6" s="1180"/>
    </row>
    <row r="7" spans="1:15" s="325" customFormat="1">
      <c r="B7" s="428"/>
      <c r="C7" s="432"/>
      <c r="D7" s="432"/>
      <c r="E7" s="432"/>
      <c r="F7" s="432"/>
      <c r="G7" s="432"/>
      <c r="H7" s="432"/>
      <c r="I7" s="432"/>
      <c r="J7" s="433"/>
    </row>
    <row r="8" spans="1:15">
      <c r="B8" s="427" t="s">
        <v>982</v>
      </c>
      <c r="C8" s="31"/>
      <c r="D8" s="31"/>
      <c r="E8" s="31"/>
      <c r="F8" s="31"/>
      <c r="G8" s="31"/>
      <c r="H8" s="31"/>
      <c r="I8" s="31"/>
      <c r="J8" s="32"/>
    </row>
    <row r="9" spans="1:15">
      <c r="B9" s="191" t="str">
        <f>"Opening as at "&amp;'Top Sheet'!C5</f>
        <v>Opening as at 1st Apr 2022</v>
      </c>
      <c r="C9" s="31">
        <f>SUMIF('Trial Balance'!$B:$B,C$43,'Trial Balance'!$R:$R)</f>
        <v>894636</v>
      </c>
      <c r="D9" s="31">
        <v>0</v>
      </c>
      <c r="E9" s="31">
        <v>0</v>
      </c>
      <c r="F9" s="31">
        <v>0</v>
      </c>
      <c r="G9" s="31">
        <v>0</v>
      </c>
      <c r="H9" s="31">
        <v>0</v>
      </c>
      <c r="I9" s="31">
        <f>SUM(C9:H9)</f>
        <v>894636</v>
      </c>
      <c r="J9" s="792"/>
    </row>
    <row r="10" spans="1:15">
      <c r="B10" s="191" t="s">
        <v>1022</v>
      </c>
      <c r="C10" s="31">
        <f>SUMIF('Trial Balance'!$B:$B,C$43,'Trial Balance'!$G:$G)-C9-C11</f>
        <v>1413897</v>
      </c>
      <c r="D10" s="31"/>
      <c r="E10" s="31"/>
      <c r="F10" s="31"/>
      <c r="G10" s="31"/>
      <c r="H10" s="31"/>
      <c r="I10" s="31">
        <f>SUM(C10:H10)</f>
        <v>1413897</v>
      </c>
      <c r="J10" s="792"/>
    </row>
    <row r="11" spans="1:15">
      <c r="B11" s="191" t="s">
        <v>984</v>
      </c>
      <c r="C11" s="31">
        <v>-894636</v>
      </c>
      <c r="D11" s="31"/>
      <c r="E11" s="31"/>
      <c r="F11" s="31"/>
      <c r="G11" s="31"/>
      <c r="H11" s="31"/>
      <c r="I11" s="31">
        <f>SUM(C11:H11)</f>
        <v>-894636</v>
      </c>
      <c r="J11" s="792"/>
      <c r="K11" s="657" t="s">
        <v>985</v>
      </c>
      <c r="L11" s="334"/>
    </row>
    <row r="12" spans="1:15">
      <c r="B12" s="427" t="s">
        <v>986</v>
      </c>
      <c r="C12" s="30">
        <f t="shared" ref="C12" si="0">C9+C10+C11</f>
        <v>1413897</v>
      </c>
      <c r="D12" s="30">
        <f t="shared" ref="D12:J12" si="1">D9+D10+D11</f>
        <v>0</v>
      </c>
      <c r="E12" s="30">
        <f t="shared" si="1"/>
        <v>0</v>
      </c>
      <c r="F12" s="30">
        <f t="shared" si="1"/>
        <v>0</v>
      </c>
      <c r="G12" s="30">
        <f t="shared" si="1"/>
        <v>0</v>
      </c>
      <c r="H12" s="30">
        <f t="shared" si="1"/>
        <v>0</v>
      </c>
      <c r="I12" s="30">
        <f t="shared" si="1"/>
        <v>1413897</v>
      </c>
      <c r="J12" s="30">
        <f t="shared" si="1"/>
        <v>0</v>
      </c>
      <c r="K12" s="658"/>
      <c r="L12" s="334"/>
    </row>
    <row r="13" spans="1:15">
      <c r="B13" s="427"/>
      <c r="C13" s="30"/>
      <c r="D13" s="30"/>
      <c r="E13" s="30"/>
      <c r="F13" s="30"/>
      <c r="G13" s="30"/>
      <c r="H13" s="30"/>
      <c r="I13" s="30" t="s">
        <v>1023</v>
      </c>
      <c r="J13" s="793"/>
    </row>
    <row r="14" spans="1:15">
      <c r="B14" s="427" t="s">
        <v>987</v>
      </c>
      <c r="C14" s="31"/>
      <c r="D14" s="31"/>
      <c r="E14" s="31"/>
      <c r="F14" s="31"/>
      <c r="G14" s="31"/>
      <c r="H14" s="31"/>
      <c r="I14" s="31"/>
      <c r="J14" s="32"/>
      <c r="L14" s="338"/>
    </row>
    <row r="15" spans="1:15">
      <c r="B15" s="191" t="str">
        <f>B9</f>
        <v>Opening as at 1st Apr 2022</v>
      </c>
      <c r="C15" s="31">
        <f>-SUMIF('Trial Balance'!$B:$B,C$44,'Trial Balance'!$R:$R)</f>
        <v>572560</v>
      </c>
      <c r="D15" s="31">
        <v>0</v>
      </c>
      <c r="E15" s="31">
        <v>0</v>
      </c>
      <c r="F15" s="31">
        <v>0</v>
      </c>
      <c r="G15" s="31">
        <v>0</v>
      </c>
      <c r="H15" s="31">
        <v>0</v>
      </c>
      <c r="I15" s="31">
        <f>SUM(C15:H15)</f>
        <v>572560</v>
      </c>
      <c r="J15" s="792"/>
      <c r="L15" s="338"/>
      <c r="O15" s="330" t="s">
        <v>973</v>
      </c>
    </row>
    <row r="16" spans="1:15">
      <c r="A16" s="124" t="s">
        <v>146</v>
      </c>
      <c r="B16" s="191" t="s">
        <v>1024</v>
      </c>
      <c r="C16" s="31">
        <f>SUMIF('Trial Balance'!$B:$B,C$45,'Trial Balance'!$G:$G)</f>
        <v>439890</v>
      </c>
      <c r="D16" s="31"/>
      <c r="E16" s="31"/>
      <c r="F16" s="31"/>
      <c r="G16" s="31"/>
      <c r="H16" s="31"/>
      <c r="I16" s="31">
        <f>SUM(C16:H16)</f>
        <v>439890</v>
      </c>
      <c r="J16" s="792"/>
      <c r="L16" s="124">
        <f>+Intangibles!F14+'ROU Assets'!I16</f>
        <v>700736.22</v>
      </c>
      <c r="N16" s="124">
        <f>SUMIF('P&amp;L Notes'!A:A,A16,'P&amp;L Notes'!D:D)</f>
        <v>439890</v>
      </c>
      <c r="O16" s="343">
        <f>+C16-N16</f>
        <v>0</v>
      </c>
    </row>
    <row r="17" spans="2:15">
      <c r="B17" s="191" t="s">
        <v>990</v>
      </c>
      <c r="C17" s="31">
        <v>-894625</v>
      </c>
      <c r="D17" s="31"/>
      <c r="E17" s="31"/>
      <c r="F17" s="31"/>
      <c r="G17" s="31"/>
      <c r="H17" s="31"/>
      <c r="I17" s="31">
        <f>SUM(C17:H17)</f>
        <v>-894625</v>
      </c>
      <c r="J17" s="792"/>
      <c r="K17" s="657" t="s">
        <v>985</v>
      </c>
    </row>
    <row r="18" spans="2:15">
      <c r="B18" s="427" t="s">
        <v>991</v>
      </c>
      <c r="C18" s="30">
        <f>C15+C16+C17</f>
        <v>117825</v>
      </c>
      <c r="D18" s="30">
        <f>D15+D16+D17</f>
        <v>0</v>
      </c>
      <c r="E18" s="30">
        <f t="shared" ref="E18:J18" si="2">E15+E16+E17</f>
        <v>0</v>
      </c>
      <c r="F18" s="30">
        <f t="shared" si="2"/>
        <v>0</v>
      </c>
      <c r="G18" s="30">
        <f t="shared" si="2"/>
        <v>0</v>
      </c>
      <c r="H18" s="30">
        <f t="shared" si="2"/>
        <v>0</v>
      </c>
      <c r="I18" s="30">
        <f t="shared" si="2"/>
        <v>117825</v>
      </c>
      <c r="J18" s="30">
        <f t="shared" si="2"/>
        <v>0</v>
      </c>
    </row>
    <row r="19" spans="2:15">
      <c r="B19" s="427"/>
      <c r="C19" s="31"/>
      <c r="D19" s="31"/>
      <c r="E19" s="31"/>
      <c r="F19" s="31"/>
      <c r="G19" s="31"/>
      <c r="H19" s="31"/>
      <c r="I19" s="31"/>
      <c r="J19" s="32"/>
    </row>
    <row r="20" spans="2:15" ht="12" thickBot="1">
      <c r="B20" s="271" t="str">
        <f>"Net carrying amount as at "&amp;'Top Sheet'!C4</f>
        <v>Net carrying amount as at 31st Mar 2023</v>
      </c>
      <c r="C20" s="33">
        <f t="shared" ref="C20:J20" si="3">C12-C18</f>
        <v>1296072</v>
      </c>
      <c r="D20" s="33">
        <f t="shared" si="3"/>
        <v>0</v>
      </c>
      <c r="E20" s="33">
        <f t="shared" si="3"/>
        <v>0</v>
      </c>
      <c r="F20" s="33">
        <f t="shared" si="3"/>
        <v>0</v>
      </c>
      <c r="G20" s="33">
        <f t="shared" si="3"/>
        <v>0</v>
      </c>
      <c r="H20" s="33">
        <f t="shared" si="3"/>
        <v>0</v>
      </c>
      <c r="I20" s="33">
        <f>I12-I18</f>
        <v>1296072</v>
      </c>
      <c r="J20" s="794">
        <f t="shared" si="3"/>
        <v>0</v>
      </c>
    </row>
    <row r="21" spans="2:15">
      <c r="B21" s="276"/>
      <c r="C21" s="336"/>
      <c r="D21" s="336"/>
      <c r="E21" s="336"/>
      <c r="F21" s="336"/>
      <c r="G21" s="336"/>
      <c r="H21" s="336"/>
      <c r="I21" s="336"/>
      <c r="J21" s="336"/>
    </row>
    <row r="22" spans="2:15" hidden="1">
      <c r="B22" s="276" t="s">
        <v>993</v>
      </c>
      <c r="C22" s="425"/>
      <c r="D22" s="425"/>
      <c r="E22" s="425"/>
      <c r="F22" s="425"/>
      <c r="G22" s="425"/>
      <c r="H22" s="425"/>
      <c r="I22" s="425"/>
      <c r="J22" s="425"/>
      <c r="K22" s="425"/>
      <c r="L22" s="425"/>
      <c r="M22" s="425"/>
      <c r="N22" s="425"/>
      <c r="O22" s="425"/>
    </row>
    <row r="23" spans="2:15" hidden="1">
      <c r="B23" s="309" t="s">
        <v>994</v>
      </c>
    </row>
    <row r="24" spans="2:15" hidden="1">
      <c r="B24" s="440" t="s">
        <v>0</v>
      </c>
      <c r="C24" s="1174" t="s">
        <v>1025</v>
      </c>
      <c r="D24" s="1174"/>
      <c r="E24" s="1174"/>
      <c r="F24" s="1174"/>
      <c r="G24" s="1174"/>
      <c r="H24" s="1174"/>
    </row>
    <row r="25" spans="2:15" ht="23" hidden="1">
      <c r="B25" s="440"/>
      <c r="C25" s="439" t="s">
        <v>976</v>
      </c>
      <c r="D25" s="439" t="s">
        <v>674</v>
      </c>
      <c r="E25" s="439" t="s">
        <v>977</v>
      </c>
      <c r="F25" s="439" t="s">
        <v>664</v>
      </c>
      <c r="G25" s="439" t="s">
        <v>659</v>
      </c>
      <c r="H25" s="439" t="s">
        <v>978</v>
      </c>
    </row>
    <row r="26" spans="2:15" hidden="1">
      <c r="B26" s="438" t="s">
        <v>995</v>
      </c>
      <c r="C26" s="441"/>
      <c r="D26" s="441"/>
      <c r="E26" s="441"/>
      <c r="F26" s="441"/>
      <c r="G26" s="441"/>
      <c r="H26" s="441"/>
    </row>
    <row r="27" spans="2:15" hidden="1">
      <c r="B27" s="430" t="s">
        <v>996</v>
      </c>
      <c r="C27" s="437"/>
      <c r="D27" s="437"/>
      <c r="E27" s="437"/>
      <c r="F27" s="437"/>
      <c r="G27" s="437"/>
      <c r="H27" s="437"/>
    </row>
    <row r="28" spans="2:15" ht="12" hidden="1" thickBot="1">
      <c r="B28" s="177" t="s">
        <v>997</v>
      </c>
      <c r="C28" s="429">
        <f>C26-C27</f>
        <v>0</v>
      </c>
      <c r="D28" s="429">
        <f t="shared" ref="D28:H28" si="4">D26-D27</f>
        <v>0</v>
      </c>
      <c r="E28" s="429">
        <f t="shared" si="4"/>
        <v>0</v>
      </c>
      <c r="F28" s="429">
        <f t="shared" si="4"/>
        <v>0</v>
      </c>
      <c r="G28" s="429">
        <f t="shared" si="4"/>
        <v>0</v>
      </c>
      <c r="H28" s="429">
        <f t="shared" si="4"/>
        <v>0</v>
      </c>
    </row>
    <row r="29" spans="2:15" hidden="1"/>
    <row r="30" spans="2:15" hidden="1">
      <c r="B30" s="294" t="s">
        <v>998</v>
      </c>
    </row>
    <row r="31" spans="2:15" hidden="1">
      <c r="B31" s="309" t="s">
        <v>999</v>
      </c>
    </row>
    <row r="32" spans="2:15" hidden="1"/>
    <row r="33" spans="2:10" hidden="1">
      <c r="B33" s="294" t="s">
        <v>1000</v>
      </c>
    </row>
    <row r="34" spans="2:10" hidden="1">
      <c r="B34" s="342" t="s">
        <v>1001</v>
      </c>
    </row>
    <row r="35" spans="2:10" hidden="1"/>
    <row r="36" spans="2:10" hidden="1">
      <c r="B36" s="294" t="s">
        <v>1002</v>
      </c>
    </row>
    <row r="37" spans="2:10" hidden="1">
      <c r="B37" s="342" t="s">
        <v>1003</v>
      </c>
      <c r="C37" s="343"/>
      <c r="D37" s="343"/>
      <c r="E37" s="343"/>
      <c r="F37" s="343"/>
      <c r="G37" s="343"/>
      <c r="H37" s="343"/>
      <c r="I37" s="343"/>
      <c r="J37" s="343"/>
    </row>
    <row r="38" spans="2:10" hidden="1">
      <c r="B38" s="342" t="s">
        <v>1004</v>
      </c>
      <c r="C38" s="343"/>
      <c r="D38" s="343"/>
      <c r="E38" s="343"/>
      <c r="F38" s="343"/>
      <c r="G38" s="343"/>
      <c r="H38" s="343"/>
      <c r="I38" s="343"/>
      <c r="J38" s="343"/>
    </row>
    <row r="39" spans="2:10" hidden="1">
      <c r="B39" s="342" t="s">
        <v>1005</v>
      </c>
      <c r="C39" s="343"/>
      <c r="D39" s="343"/>
      <c r="E39" s="343"/>
      <c r="F39" s="343"/>
      <c r="G39" s="343"/>
      <c r="H39" s="343"/>
      <c r="I39" s="343"/>
      <c r="J39" s="343"/>
    </row>
    <row r="40" spans="2:10" hidden="1"/>
    <row r="43" spans="2:10">
      <c r="B43" s="309" t="s">
        <v>1006</v>
      </c>
      <c r="C43" s="312">
        <v>170301</v>
      </c>
    </row>
    <row r="44" spans="2:10">
      <c r="B44" s="309" t="s">
        <v>1007</v>
      </c>
      <c r="C44" s="312">
        <v>170302</v>
      </c>
    </row>
    <row r="45" spans="2:10">
      <c r="B45" s="309" t="s">
        <v>1008</v>
      </c>
      <c r="C45" s="312">
        <v>470109</v>
      </c>
    </row>
  </sheetData>
  <mergeCells count="3">
    <mergeCell ref="B4:D4"/>
    <mergeCell ref="K6:L6"/>
    <mergeCell ref="C24:H24"/>
  </mergeCells>
  <pageMargins left="0.7" right="0.7" top="0.75" bottom="0.75" header="0.3" footer="0.3"/>
  <pageSetup scale="59" orientation="portrait" r:id="rId1"/>
  <colBreaks count="1" manualBreakCount="1">
    <brk id="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1">
    <tabColor theme="4" tint="0.39997558519241921"/>
    <pageSetUpPr fitToPage="1"/>
  </sheetPr>
  <dimension ref="A1:H102"/>
  <sheetViews>
    <sheetView showGridLines="0" view="pageBreakPreview" zoomScaleNormal="100" zoomScaleSheetLayoutView="100" workbookViewId="0"/>
  </sheetViews>
  <sheetFormatPr defaultColWidth="10.7265625" defaultRowHeight="11.5"/>
  <cols>
    <col min="1" max="1" width="3.7265625" style="73" customWidth="1"/>
    <col min="2" max="2" width="65.26953125" style="284" customWidth="1"/>
    <col min="3" max="3" width="7.26953125" style="326" customWidth="1"/>
    <col min="4" max="4" width="23.26953125" style="73" customWidth="1"/>
    <col min="5" max="5" width="16.81640625" style="73" bestFit="1" customWidth="1"/>
    <col min="6" max="6" width="19.26953125" style="73" bestFit="1" customWidth="1"/>
    <col min="7" max="7" width="17.54296875" style="73" bestFit="1" customWidth="1"/>
    <col min="8" max="8" width="15.81640625" style="73" bestFit="1" customWidth="1"/>
    <col min="9" max="9" width="12.81640625" style="73" bestFit="1" customWidth="1"/>
    <col min="10" max="16384" width="10.7265625" style="73"/>
  </cols>
  <sheetData>
    <row r="1" spans="1:6" s="36" customFormat="1">
      <c r="A1" s="197"/>
      <c r="B1" s="101" t="str">
        <f>'BS Ind AS'!C2</f>
        <v>Desert Adventures Tourism LLC</v>
      </c>
      <c r="C1" s="313"/>
    </row>
    <row r="2" spans="1:6">
      <c r="B2" s="101" t="str">
        <f>"Statement of Cash Flows for the "&amp;'Top Sheet'!C6</f>
        <v>Statement of Cash Flows for the 12 months ended 31 Mar 2023</v>
      </c>
    </row>
    <row r="3" spans="1:6">
      <c r="B3" s="195"/>
      <c r="C3" s="401"/>
    </row>
    <row r="4" spans="1:6" ht="12" thickBot="1">
      <c r="B4" s="195"/>
      <c r="C4" s="401"/>
      <c r="D4" s="481" t="str">
        <f>'BS Ind AS'!E5</f>
        <v>Currency - AED</v>
      </c>
    </row>
    <row r="5" spans="1:6" ht="12" thickBot="1">
      <c r="B5" s="414"/>
      <c r="C5" s="415" t="s">
        <v>1026</v>
      </c>
      <c r="D5" s="416" t="str">
        <f>"For the year ended "</f>
        <v xml:space="preserve">For the year ended </v>
      </c>
      <c r="E5" s="399"/>
      <c r="F5" s="66"/>
    </row>
    <row r="6" spans="1:6">
      <c r="B6" s="411" t="s">
        <v>1027</v>
      </c>
      <c r="C6" s="412"/>
      <c r="D6" s="413"/>
      <c r="E6" s="399"/>
      <c r="F6" s="66"/>
    </row>
    <row r="7" spans="1:6">
      <c r="B7" s="189" t="s">
        <v>1028</v>
      </c>
      <c r="C7" s="402"/>
      <c r="D7" s="710">
        <f>'PL Ind AS'!E25</f>
        <v>-206842.16000002623</v>
      </c>
      <c r="E7" s="711"/>
    </row>
    <row r="8" spans="1:6">
      <c r="B8" s="403" t="s">
        <v>1029</v>
      </c>
      <c r="C8" s="402"/>
      <c r="D8" s="710"/>
      <c r="E8" s="711"/>
    </row>
    <row r="9" spans="1:6">
      <c r="B9" s="191" t="s">
        <v>1030</v>
      </c>
      <c r="C9" s="404" t="s">
        <v>913</v>
      </c>
      <c r="D9" s="712">
        <f>(-SUM('P&amp;L Notes'!D19:D22))</f>
        <v>-397.54999999999995</v>
      </c>
      <c r="E9" s="711"/>
      <c r="F9" s="405"/>
    </row>
    <row r="10" spans="1:6">
      <c r="B10" s="191" t="s">
        <v>1031</v>
      </c>
      <c r="C10" s="404"/>
      <c r="D10" s="710"/>
      <c r="E10" s="711"/>
    </row>
    <row r="11" spans="1:6">
      <c r="B11" s="191" t="s">
        <v>1032</v>
      </c>
      <c r="C11" s="404" t="s">
        <v>913</v>
      </c>
      <c r="D11" s="712">
        <f>(-SUM('P&amp;L Notes'!D25:D26))</f>
        <v>0</v>
      </c>
      <c r="E11" s="711"/>
    </row>
    <row r="12" spans="1:6">
      <c r="B12" s="191" t="s">
        <v>1033</v>
      </c>
      <c r="C12" s="404">
        <v>19</v>
      </c>
      <c r="D12" s="712">
        <f>'P&amp;L Notes'!D47</f>
        <v>0</v>
      </c>
      <c r="E12" s="711"/>
      <c r="F12" s="405"/>
    </row>
    <row r="13" spans="1:6">
      <c r="B13" s="191" t="s">
        <v>1034</v>
      </c>
      <c r="C13" s="404">
        <v>20</v>
      </c>
      <c r="D13" s="712">
        <f>'P&amp;L Notes'!D56+'P&amp;L Notes'!D57</f>
        <v>260846.22</v>
      </c>
      <c r="E13" s="711"/>
      <c r="F13" s="405"/>
    </row>
    <row r="14" spans="1:6">
      <c r="B14" s="191" t="s">
        <v>1035</v>
      </c>
      <c r="C14" s="404" t="s">
        <v>915</v>
      </c>
      <c r="D14" s="712">
        <f>(-'P&amp;L Notes'!D38)</f>
        <v>0</v>
      </c>
      <c r="E14" s="711"/>
    </row>
    <row r="15" spans="1:6">
      <c r="B15" s="191" t="s">
        <v>1036</v>
      </c>
      <c r="C15" s="404" t="s">
        <v>582</v>
      </c>
      <c r="D15" s="712">
        <f>-'P&amp;L Notes'!D23</f>
        <v>0</v>
      </c>
      <c r="E15" s="711"/>
    </row>
    <row r="16" spans="1:6">
      <c r="B16" s="191" t="s">
        <v>1037</v>
      </c>
      <c r="C16" s="404">
        <v>22</v>
      </c>
      <c r="D16" s="712">
        <f>('P&amp;L Notes'!D120)</f>
        <v>2673392.1900000004</v>
      </c>
      <c r="E16" s="711"/>
      <c r="F16" s="405"/>
    </row>
    <row r="17" spans="2:5">
      <c r="B17" s="191" t="s">
        <v>1038</v>
      </c>
      <c r="C17" s="404" t="s">
        <v>582</v>
      </c>
      <c r="D17" s="712">
        <f>('P&amp;L Notes'!D83)</f>
        <v>0</v>
      </c>
      <c r="E17" s="711"/>
    </row>
    <row r="18" spans="2:5">
      <c r="B18" s="191" t="s">
        <v>1039</v>
      </c>
      <c r="C18" s="404">
        <v>21</v>
      </c>
      <c r="D18" s="712">
        <f>('P&amp;L Notes'!D84)</f>
        <v>250000</v>
      </c>
      <c r="E18" s="711"/>
    </row>
    <row r="19" spans="2:5" ht="12.5">
      <c r="B19" s="400" t="s">
        <v>1040</v>
      </c>
      <c r="C19" s="404"/>
      <c r="D19" s="710">
        <f>SUM(D7:D18)</f>
        <v>2976998.6999999741</v>
      </c>
      <c r="E19" s="711"/>
    </row>
    <row r="20" spans="2:5">
      <c r="B20" s="265" t="s">
        <v>1041</v>
      </c>
      <c r="C20" s="404"/>
      <c r="D20" s="712"/>
      <c r="E20" s="711"/>
    </row>
    <row r="21" spans="2:5">
      <c r="B21" s="191" t="s">
        <v>1042</v>
      </c>
      <c r="C21" s="404"/>
      <c r="D21" s="712">
        <f>+'BS Ind AS'!G70</f>
        <v>6325446.422268793</v>
      </c>
      <c r="E21" s="711"/>
    </row>
    <row r="22" spans="2:5" s="65" customFormat="1">
      <c r="B22" s="191" t="s">
        <v>1043</v>
      </c>
      <c r="C22" s="404"/>
      <c r="D22" s="712">
        <f>+'BS Ind AS'!G72</f>
        <v>0</v>
      </c>
      <c r="E22" s="713"/>
    </row>
    <row r="23" spans="2:5">
      <c r="B23" s="191" t="s">
        <v>1044</v>
      </c>
      <c r="C23" s="404"/>
      <c r="D23" s="864">
        <f>+'BS Ind AS'!G71+'BS Ind AS'!G60</f>
        <v>1453157.6100000003</v>
      </c>
      <c r="E23" s="711" t="s">
        <v>1045</v>
      </c>
    </row>
    <row r="24" spans="2:5">
      <c r="B24" s="191" t="s">
        <v>1046</v>
      </c>
      <c r="C24" s="404"/>
      <c r="D24" s="712">
        <f>+'BS Ind AS'!G75</f>
        <v>4779320.3559344541</v>
      </c>
      <c r="E24" s="711"/>
    </row>
    <row r="25" spans="2:5">
      <c r="B25" s="191" t="s">
        <v>1047</v>
      </c>
      <c r="C25" s="404"/>
      <c r="D25" s="712">
        <f>+'BS Ind AS'!G62+'BS Ind AS'!G73</f>
        <v>1463317.1</v>
      </c>
      <c r="E25" s="711"/>
    </row>
    <row r="26" spans="2:5">
      <c r="B26" s="191" t="s">
        <v>1048</v>
      </c>
      <c r="C26" s="404"/>
      <c r="D26" s="712">
        <f>-'BS Ind AS'!G34-D18</f>
        <v>4019486.4940655474</v>
      </c>
      <c r="E26" s="711"/>
    </row>
    <row r="27" spans="2:5">
      <c r="B27" s="191" t="s">
        <v>1049</v>
      </c>
      <c r="C27" s="404"/>
      <c r="D27" s="864">
        <f>-'BS Ind AS'!G37-'BS Ind AS'!G15</f>
        <v>-18047380.980000004</v>
      </c>
      <c r="E27" s="711" t="s">
        <v>1050</v>
      </c>
    </row>
    <row r="28" spans="2:5">
      <c r="B28" s="191" t="s">
        <v>1051</v>
      </c>
      <c r="C28" s="404"/>
      <c r="D28" s="712">
        <f>-'BS Ind AS'!G39</f>
        <v>-7671437.7899999963</v>
      </c>
      <c r="E28" s="711"/>
    </row>
    <row r="29" spans="2:5">
      <c r="B29" s="265" t="s">
        <v>1052</v>
      </c>
      <c r="C29" s="407"/>
      <c r="D29" s="710">
        <f>SUM(D19:D28)</f>
        <v>-4701092.0877312319</v>
      </c>
      <c r="E29" s="711"/>
    </row>
    <row r="30" spans="2:5">
      <c r="B30" s="191" t="s">
        <v>1053</v>
      </c>
      <c r="C30" s="404"/>
      <c r="D30" s="712">
        <f>-'Other Assets'!C31</f>
        <v>0</v>
      </c>
      <c r="E30" s="711"/>
    </row>
    <row r="31" spans="2:5">
      <c r="B31" s="191" t="s">
        <v>1036</v>
      </c>
      <c r="C31" s="404" t="s">
        <v>582</v>
      </c>
      <c r="D31" s="712">
        <f>+D15</f>
        <v>0</v>
      </c>
      <c r="E31" s="711"/>
    </row>
    <row r="32" spans="2:5" s="65" customFormat="1">
      <c r="B32" s="265" t="s">
        <v>1054</v>
      </c>
      <c r="C32" s="404"/>
      <c r="D32" s="710">
        <f>D29+D30+D31</f>
        <v>-4701092.0877312319</v>
      </c>
      <c r="E32" s="713"/>
    </row>
    <row r="33" spans="2:6">
      <c r="B33" s="176"/>
      <c r="C33" s="404"/>
      <c r="D33" s="710"/>
      <c r="E33" s="711"/>
    </row>
    <row r="34" spans="2:6">
      <c r="B34" s="265" t="s">
        <v>1055</v>
      </c>
      <c r="C34" s="404"/>
      <c r="D34" s="712"/>
      <c r="E34" s="711"/>
    </row>
    <row r="35" spans="2:6">
      <c r="B35" s="191" t="s">
        <v>1056</v>
      </c>
      <c r="C35" s="404"/>
      <c r="D35" s="712">
        <f>-D14</f>
        <v>0</v>
      </c>
      <c r="E35" s="711"/>
    </row>
    <row r="36" spans="2:6">
      <c r="B36" s="191" t="s">
        <v>1057</v>
      </c>
      <c r="C36" s="404"/>
      <c r="D36" s="712">
        <f>-PPE!J11-Intangibles!C9</f>
        <v>-148601.82999999999</v>
      </c>
      <c r="E36" s="711" t="s">
        <v>1058</v>
      </c>
      <c r="F36" s="67"/>
    </row>
    <row r="37" spans="2:6">
      <c r="B37" s="191" t="s">
        <v>1059</v>
      </c>
      <c r="C37" s="404"/>
      <c r="D37" s="712">
        <f>-D9</f>
        <v>397.54999999999995</v>
      </c>
      <c r="E37" s="711"/>
    </row>
    <row r="38" spans="2:6">
      <c r="B38" s="191" t="s">
        <v>1060</v>
      </c>
      <c r="C38" s="407"/>
      <c r="D38" s="712"/>
      <c r="E38" s="711"/>
    </row>
    <row r="39" spans="2:6">
      <c r="B39" s="191" t="s">
        <v>1061</v>
      </c>
      <c r="C39" s="407"/>
      <c r="D39" s="712"/>
      <c r="E39" s="711"/>
    </row>
    <row r="40" spans="2:6">
      <c r="B40" s="191" t="s">
        <v>1062</v>
      </c>
      <c r="C40" s="407"/>
      <c r="D40" s="712"/>
      <c r="E40" s="711"/>
    </row>
    <row r="41" spans="2:6">
      <c r="B41" s="191" t="s">
        <v>1063</v>
      </c>
      <c r="C41" s="407"/>
      <c r="D41" s="712"/>
      <c r="E41" s="711"/>
    </row>
    <row r="42" spans="2:6">
      <c r="B42" s="191" t="s">
        <v>1064</v>
      </c>
      <c r="C42" s="407"/>
      <c r="D42" s="712"/>
      <c r="E42" s="711"/>
    </row>
    <row r="43" spans="2:6">
      <c r="B43" s="265" t="s">
        <v>1065</v>
      </c>
      <c r="C43" s="407"/>
      <c r="D43" s="710">
        <f>SUM(D35:D42)</f>
        <v>-148204.28</v>
      </c>
      <c r="E43" s="711"/>
    </row>
    <row r="44" spans="2:6">
      <c r="B44" s="176"/>
      <c r="C44" s="407"/>
      <c r="D44" s="712"/>
      <c r="E44" s="711"/>
    </row>
    <row r="45" spans="2:6">
      <c r="B45" s="265" t="s">
        <v>1066</v>
      </c>
      <c r="C45" s="407"/>
      <c r="D45" s="712"/>
      <c r="E45" s="711"/>
    </row>
    <row r="46" spans="2:6">
      <c r="B46" s="191" t="s">
        <v>1067</v>
      </c>
      <c r="C46" s="407"/>
      <c r="D46" s="712"/>
      <c r="E46" s="711"/>
    </row>
    <row r="47" spans="2:6">
      <c r="B47" s="191" t="s">
        <v>1068</v>
      </c>
      <c r="C47" s="407"/>
      <c r="D47" s="712"/>
      <c r="E47" s="711"/>
    </row>
    <row r="48" spans="2:6" ht="23" hidden="1">
      <c r="B48" s="191" t="s">
        <v>1069</v>
      </c>
      <c r="C48" s="407"/>
      <c r="D48" s="712"/>
      <c r="E48" s="711"/>
    </row>
    <row r="49" spans="2:8">
      <c r="B49" s="191" t="s">
        <v>1070</v>
      </c>
      <c r="C49" s="407"/>
      <c r="D49" s="712"/>
      <c r="E49" s="711"/>
    </row>
    <row r="50" spans="2:8">
      <c r="B50" s="191" t="s">
        <v>1071</v>
      </c>
      <c r="C50" s="407"/>
      <c r="D50" s="712"/>
      <c r="E50" s="711"/>
    </row>
    <row r="51" spans="2:8">
      <c r="B51" s="191" t="s">
        <v>1072</v>
      </c>
      <c r="C51" s="407"/>
      <c r="D51" s="712"/>
      <c r="E51" s="711"/>
    </row>
    <row r="52" spans="2:8">
      <c r="B52" s="191" t="s">
        <v>1073</v>
      </c>
      <c r="C52" s="407"/>
      <c r="D52" s="712"/>
      <c r="E52" s="711"/>
    </row>
    <row r="53" spans="2:8">
      <c r="B53" s="191" t="s">
        <v>1074</v>
      </c>
      <c r="C53" s="407"/>
      <c r="D53" s="712"/>
      <c r="E53" s="711"/>
    </row>
    <row r="54" spans="2:8">
      <c r="B54" s="191" t="s">
        <v>1075</v>
      </c>
      <c r="C54" s="407"/>
      <c r="D54" s="712"/>
      <c r="E54" s="711"/>
    </row>
    <row r="55" spans="2:8">
      <c r="B55" s="191" t="s">
        <v>1076</v>
      </c>
      <c r="C55" s="407"/>
      <c r="D55" s="712"/>
      <c r="E55" s="711"/>
    </row>
    <row r="56" spans="2:8">
      <c r="B56" s="191" t="s">
        <v>1077</v>
      </c>
      <c r="C56" s="407"/>
      <c r="D56" s="712">
        <f>'BS Ind AS'!G69</f>
        <v>10127707.919999994</v>
      </c>
      <c r="E56" s="711"/>
    </row>
    <row r="57" spans="2:8">
      <c r="B57" s="191" t="s">
        <v>1078</v>
      </c>
      <c r="C57" s="407"/>
      <c r="D57" s="712">
        <f>-D16</f>
        <v>-2673392.1900000004</v>
      </c>
      <c r="E57" s="711"/>
    </row>
    <row r="58" spans="2:8">
      <c r="B58" s="265" t="s">
        <v>1079</v>
      </c>
      <c r="C58" s="407"/>
      <c r="D58" s="710">
        <f>SUM(D46:D57)</f>
        <v>7454315.7299999939</v>
      </c>
      <c r="E58" s="711"/>
    </row>
    <row r="59" spans="2:8">
      <c r="B59" s="176"/>
      <c r="C59" s="407"/>
      <c r="D59" s="712"/>
      <c r="E59" s="711"/>
    </row>
    <row r="60" spans="2:8">
      <c r="B60" s="265" t="s">
        <v>1080</v>
      </c>
      <c r="C60" s="407"/>
      <c r="D60" s="710">
        <f>D32+D43+D58</f>
        <v>2605019.3622687617</v>
      </c>
      <c r="E60" s="711"/>
    </row>
    <row r="61" spans="2:8">
      <c r="B61" s="176" t="s">
        <v>1081</v>
      </c>
      <c r="C61" s="407"/>
      <c r="D61" s="712">
        <f>'BS Ind AS'!F35</f>
        <v>2758207.0999999996</v>
      </c>
      <c r="E61" s="711"/>
    </row>
    <row r="62" spans="2:8">
      <c r="B62" s="176" t="s">
        <v>1082</v>
      </c>
      <c r="C62" s="407"/>
      <c r="D62" s="712"/>
      <c r="E62" s="711"/>
      <c r="H62" s="408"/>
    </row>
    <row r="63" spans="2:8">
      <c r="B63" s="265" t="s">
        <v>1083</v>
      </c>
      <c r="C63" s="407"/>
      <c r="D63" s="710">
        <f>SUM(D60:D62)</f>
        <v>5363226.4622687614</v>
      </c>
      <c r="E63" s="714"/>
    </row>
    <row r="64" spans="2:8" ht="12" thickBot="1">
      <c r="B64" s="267"/>
      <c r="D64" s="715"/>
      <c r="E64" s="716"/>
    </row>
    <row r="65" spans="2:5" ht="12" thickBot="1">
      <c r="B65" s="420" t="s">
        <v>1084</v>
      </c>
      <c r="C65" s="421"/>
      <c r="D65" s="865" t="s">
        <v>1085</v>
      </c>
      <c r="E65" s="711"/>
    </row>
    <row r="66" spans="2:5" ht="12.25" customHeight="1">
      <c r="B66" s="422" t="s">
        <v>1086</v>
      </c>
      <c r="C66" s="423"/>
      <c r="D66" s="717"/>
      <c r="E66" s="711"/>
    </row>
    <row r="67" spans="2:5">
      <c r="B67" s="279" t="s">
        <v>1087</v>
      </c>
      <c r="C67" s="418"/>
      <c r="D67" s="866">
        <f>'BS Ind AS'!E35</f>
        <v>5363225.6000000006</v>
      </c>
      <c r="E67" s="711"/>
    </row>
    <row r="68" spans="2:5">
      <c r="B68" s="176" t="s">
        <v>552</v>
      </c>
      <c r="C68" s="407"/>
      <c r="D68" s="712"/>
      <c r="E68" s="711"/>
    </row>
    <row r="69" spans="2:5" ht="12" thickBot="1">
      <c r="B69" s="266" t="s">
        <v>1088</v>
      </c>
      <c r="C69" s="409"/>
      <c r="D69" s="718">
        <f>D67+D68</f>
        <v>5363225.6000000006</v>
      </c>
      <c r="E69" s="711">
        <f>D63-D69</f>
        <v>0.86226876080036163</v>
      </c>
    </row>
    <row r="70" spans="2:5">
      <c r="B70" s="87"/>
    </row>
    <row r="71" spans="2:5">
      <c r="B71" s="101" t="s">
        <v>1089</v>
      </c>
      <c r="C71" s="315"/>
    </row>
    <row r="72" spans="2:5">
      <c r="B72" s="1177" t="s">
        <v>1090</v>
      </c>
      <c r="C72" s="1177"/>
      <c r="D72" s="1177"/>
    </row>
    <row r="73" spans="2:5">
      <c r="B73" s="1177"/>
      <c r="C73" s="1177"/>
      <c r="D73" s="1177"/>
    </row>
    <row r="74" spans="2:5">
      <c r="B74" s="1177" t="s">
        <v>1091</v>
      </c>
      <c r="C74" s="1177"/>
      <c r="D74" s="1177"/>
    </row>
    <row r="75" spans="2:5">
      <c r="B75" s="1177"/>
      <c r="C75" s="1177"/>
      <c r="D75" s="1177"/>
    </row>
    <row r="76" spans="2:5">
      <c r="B76" s="87"/>
    </row>
    <row r="77" spans="2:5">
      <c r="B77" s="87" t="s">
        <v>1092</v>
      </c>
    </row>
    <row r="78" spans="2:5">
      <c r="B78" s="87"/>
    </row>
    <row r="79" spans="2:5">
      <c r="B79" s="87"/>
    </row>
    <row r="80" spans="2:5">
      <c r="B80" s="87"/>
    </row>
    <row r="81" spans="2:2">
      <c r="B81" s="87"/>
    </row>
    <row r="82" spans="2:2">
      <c r="B82" s="87"/>
    </row>
    <row r="83" spans="2:2">
      <c r="B83" s="87"/>
    </row>
    <row r="84" spans="2:2">
      <c r="B84" s="87"/>
    </row>
    <row r="85" spans="2:2">
      <c r="B85" s="87"/>
    </row>
    <row r="86" spans="2:2">
      <c r="B86" s="87"/>
    </row>
    <row r="87" spans="2:2">
      <c r="B87" s="87"/>
    </row>
    <row r="88" spans="2:2">
      <c r="B88" s="87"/>
    </row>
    <row r="89" spans="2:2">
      <c r="B89" s="87"/>
    </row>
    <row r="90" spans="2:2">
      <c r="B90" s="87"/>
    </row>
    <row r="91" spans="2:2">
      <c r="B91" s="87"/>
    </row>
    <row r="92" spans="2:2">
      <c r="B92" s="87"/>
    </row>
    <row r="93" spans="2:2">
      <c r="B93" s="87"/>
    </row>
    <row r="94" spans="2:2">
      <c r="B94" s="87"/>
    </row>
    <row r="95" spans="2:2">
      <c r="B95" s="87"/>
    </row>
    <row r="96" spans="2:2">
      <c r="B96" s="87"/>
    </row>
    <row r="97" spans="2:2">
      <c r="B97" s="87"/>
    </row>
    <row r="98" spans="2:2">
      <c r="B98" s="87"/>
    </row>
    <row r="99" spans="2:2">
      <c r="B99" s="87"/>
    </row>
    <row r="100" spans="2:2">
      <c r="B100" s="87"/>
    </row>
    <row r="101" spans="2:2">
      <c r="B101" s="87"/>
    </row>
    <row r="102" spans="2:2">
      <c r="B102" s="87"/>
    </row>
  </sheetData>
  <customSheetViews>
    <customSheetView guid="{96F1B851-9F8A-4FD0-811B-FD39A764D1E6}" showPageBreaks="1" fitToPage="1" printArea="1" topLeftCell="A54">
      <selection activeCell="E33" sqref="E33"/>
      <rowBreaks count="1" manualBreakCount="1">
        <brk id="74" min="1" max="4" man="1"/>
      </rowBreaks>
      <pageMargins left="0" right="0" top="0" bottom="0" header="0" footer="0"/>
      <printOptions horizontalCentered="1"/>
      <pageSetup paperSize="9" scale="77" fitToHeight="0" orientation="portrait" r:id="rId1"/>
    </customSheetView>
    <customSheetView guid="{FAF6636C-C982-4E87-BB0F-333AB9C785FB}" fitToPage="1">
      <rowBreaks count="1" manualBreakCount="1">
        <brk id="70" min="1" max="4" man="1"/>
      </rowBreaks>
      <pageMargins left="0" right="0" top="0" bottom="0" header="0" footer="0"/>
      <printOptions horizontalCentered="1"/>
      <pageSetup paperSize="9" scale="78" fitToHeight="0" orientation="portrait" r:id="rId2"/>
    </customSheetView>
    <customSheetView guid="{A78E47A5-AEA5-4FAA-816D-26AC70AB2BA5}" showPageBreaks="1" showGridLines="0" fitToPage="1" printArea="1">
      <pane ySplit="6" topLeftCell="A50" activePane="bottomLeft" state="frozen"/>
      <selection pane="bottomLeft" activeCell="D50" sqref="D50"/>
      <rowBreaks count="1" manualBreakCount="1">
        <brk id="70" min="1" max="4" man="1"/>
      </rowBreaks>
      <pageMargins left="0" right="0" top="0" bottom="0" header="0" footer="0"/>
      <printOptions horizontalCentered="1"/>
      <pageSetup paperSize="9" scale="78" fitToHeight="0" orientation="portrait" r:id="rId3"/>
    </customSheetView>
  </customSheetViews>
  <mergeCells count="2">
    <mergeCell ref="B72:D73"/>
    <mergeCell ref="B74:D75"/>
  </mergeCells>
  <printOptions horizontalCentered="1"/>
  <pageMargins left="0.70866141732283505" right="0.70866141732283505" top="0.74803149606299202" bottom="0.74803149606299202" header="0.31496062992126" footer="0.31496062992126"/>
  <pageSetup paperSize="9" scale="83" orientation="portrait"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theme="7" tint="0.39997558519241921"/>
  </sheetPr>
  <dimension ref="A1:GU101"/>
  <sheetViews>
    <sheetView showGridLines="0" view="pageBreakPreview" topLeftCell="A50" zoomScale="90" zoomScaleNormal="100" zoomScaleSheetLayoutView="90" workbookViewId="0">
      <selection activeCell="E50" sqref="E50"/>
    </sheetView>
  </sheetViews>
  <sheetFormatPr defaultColWidth="9.1796875" defaultRowHeight="11.5"/>
  <cols>
    <col min="1" max="1" width="3.54296875" style="795" customWidth="1"/>
    <col min="2" max="2" width="1.81640625" style="36" customWidth="1"/>
    <col min="3" max="3" width="79.1796875" style="36" customWidth="1"/>
    <col min="4" max="7" width="19.54296875" style="36" customWidth="1"/>
    <col min="8" max="8" width="13.26953125" style="36" bestFit="1" customWidth="1"/>
    <col min="9" max="177" width="9.1796875" style="36" customWidth="1"/>
    <col min="178" max="178" width="5.1796875" style="36" customWidth="1"/>
    <col min="179" max="179" width="8.7265625" style="36" customWidth="1"/>
    <col min="180" max="180" width="50.26953125" style="36" customWidth="1"/>
    <col min="181" max="181" width="11.26953125" style="36" customWidth="1"/>
    <col min="182" max="182" width="10.7265625" style="36" customWidth="1"/>
    <col min="183" max="183" width="12.1796875" style="36" customWidth="1"/>
    <col min="184" max="184" width="14.453125" style="36" customWidth="1"/>
    <col min="185" max="185" width="17.453125" style="36" customWidth="1"/>
    <col min="186" max="203" width="9" style="36" hidden="1" customWidth="1"/>
    <col min="204" max="204" width="5.1796875" style="36" customWidth="1"/>
    <col min="205" max="205" width="54.26953125" style="36" customWidth="1"/>
    <col min="206" max="206" width="5.81640625" style="36" customWidth="1"/>
    <col min="207" max="207" width="10.54296875" style="36" customWidth="1"/>
    <col min="208" max="16384" width="9.1796875" style="36"/>
  </cols>
  <sheetData>
    <row r="1" spans="1:7">
      <c r="C1" s="195" t="str">
        <f>Intangibles!B1</f>
        <v>Desert Adventures Tourism LLC</v>
      </c>
    </row>
    <row r="2" spans="1:7">
      <c r="C2" s="195" t="str">
        <f>Intangibles!B2</f>
        <v>Notes forming part of the Financial Statements as at and for the 12 months ended 31 Mar 2023</v>
      </c>
    </row>
    <row r="3" spans="1:7">
      <c r="A3" s="796"/>
      <c r="B3" s="197"/>
      <c r="C3" s="28"/>
    </row>
    <row r="4" spans="1:7">
      <c r="C4" s="195" t="s">
        <v>1093</v>
      </c>
    </row>
    <row r="5" spans="1:7" ht="12" thickBot="1">
      <c r="C5" s="43"/>
      <c r="E5" s="43" t="str">
        <f>+Intangibles!D5</f>
        <v>Currency - AED</v>
      </c>
      <c r="F5" s="43"/>
    </row>
    <row r="6" spans="1:7">
      <c r="C6" s="1186" t="s">
        <v>0</v>
      </c>
      <c r="D6" s="1187"/>
      <c r="E6" s="870" t="str">
        <f>'Top Sheet'!C4</f>
        <v>31st Mar 2023</v>
      </c>
      <c r="F6" s="870" t="s">
        <v>1085</v>
      </c>
    </row>
    <row r="7" spans="1:7">
      <c r="C7" s="1183" t="s">
        <v>1094</v>
      </c>
      <c r="D7" s="1184"/>
      <c r="E7" s="34"/>
      <c r="F7" s="34"/>
    </row>
    <row r="8" spans="1:7">
      <c r="C8" s="1188"/>
      <c r="D8" s="1189"/>
      <c r="E8" s="34"/>
      <c r="F8" s="34"/>
    </row>
    <row r="9" spans="1:7" ht="24" customHeight="1">
      <c r="C9" s="1181" t="s">
        <v>1095</v>
      </c>
      <c r="D9" s="1182"/>
      <c r="E9" s="871"/>
      <c r="F9" s="871"/>
      <c r="G9" s="722"/>
    </row>
    <row r="10" spans="1:7" ht="24" customHeight="1">
      <c r="C10" s="1183" t="s">
        <v>1096</v>
      </c>
      <c r="D10" s="1184"/>
      <c r="E10" s="871"/>
      <c r="F10" s="871"/>
      <c r="G10" s="722"/>
    </row>
    <row r="11" spans="1:7" ht="24" customHeight="1">
      <c r="C11" s="1181" t="s">
        <v>1095</v>
      </c>
      <c r="D11" s="1182"/>
      <c r="E11" s="871"/>
      <c r="F11" s="871"/>
      <c r="G11" s="722"/>
    </row>
    <row r="12" spans="1:7">
      <c r="C12" s="1190" t="s">
        <v>1097</v>
      </c>
      <c r="D12" s="1191"/>
      <c r="E12" s="871"/>
      <c r="F12" s="871"/>
      <c r="G12" s="722"/>
    </row>
    <row r="13" spans="1:7">
      <c r="C13" s="1192"/>
      <c r="D13" s="1193"/>
      <c r="E13" s="723"/>
      <c r="F13" s="723"/>
      <c r="G13" s="722"/>
    </row>
    <row r="14" spans="1:7">
      <c r="C14" s="1188" t="s">
        <v>1098</v>
      </c>
      <c r="D14" s="1189"/>
      <c r="E14" s="723"/>
      <c r="F14" s="723"/>
      <c r="G14" s="722"/>
    </row>
    <row r="15" spans="1:7" ht="24" customHeight="1">
      <c r="A15" s="795" t="s">
        <v>127</v>
      </c>
      <c r="C15" s="1181" t="s">
        <v>1099</v>
      </c>
      <c r="D15" s="1182"/>
      <c r="E15" s="723">
        <f>SUMIF('Trial Balance'!M:M,'Financial Assets'!A15,'Trial Balance'!G:G)</f>
        <v>1435575</v>
      </c>
      <c r="F15" s="723">
        <f>SUMIF('Trial Balance'!M:M,'Financial Assets'!A15,'Trial Balance'!R:R)</f>
        <v>1435575</v>
      </c>
      <c r="G15" s="722"/>
    </row>
    <row r="16" spans="1:7" ht="24" customHeight="1">
      <c r="A16" s="795" t="s">
        <v>123</v>
      </c>
      <c r="C16" s="1181" t="s">
        <v>1100</v>
      </c>
      <c r="D16" s="1182"/>
      <c r="E16" s="723">
        <f>SUMIF('Trial Balance'!M:M,'Financial Assets'!A16,'Trial Balance'!G:G)</f>
        <v>522900</v>
      </c>
      <c r="F16" s="723">
        <f>SUMIF('Trial Balance'!M:M,'Financial Assets'!A16,'Trial Balance'!R:R)</f>
        <v>522900</v>
      </c>
      <c r="G16" s="722"/>
    </row>
    <row r="17" spans="1:7" ht="24" customHeight="1">
      <c r="C17" s="1181" t="s">
        <v>1101</v>
      </c>
      <c r="D17" s="1182"/>
      <c r="E17" s="723"/>
      <c r="F17" s="723"/>
      <c r="G17" s="722"/>
    </row>
    <row r="18" spans="1:7">
      <c r="C18" s="1190"/>
      <c r="D18" s="1191"/>
      <c r="E18" s="723"/>
      <c r="F18" s="723"/>
      <c r="G18" s="722"/>
    </row>
    <row r="19" spans="1:7">
      <c r="C19" s="1188" t="s">
        <v>1102</v>
      </c>
      <c r="D19" s="1189"/>
      <c r="E19" s="723"/>
      <c r="F19" s="723"/>
      <c r="G19" s="722"/>
    </row>
    <row r="20" spans="1:7">
      <c r="C20" s="1194" t="s">
        <v>1103</v>
      </c>
      <c r="D20" s="1195"/>
      <c r="E20" s="723"/>
      <c r="F20" s="723"/>
      <c r="G20" s="722"/>
    </row>
    <row r="21" spans="1:7">
      <c r="C21" s="1194" t="s">
        <v>1103</v>
      </c>
      <c r="D21" s="1195"/>
      <c r="E21" s="723"/>
      <c r="F21" s="723"/>
      <c r="G21" s="722"/>
    </row>
    <row r="22" spans="1:7">
      <c r="C22" s="1190" t="s">
        <v>1097</v>
      </c>
      <c r="D22" s="1191"/>
      <c r="E22" s="723"/>
      <c r="F22" s="723"/>
      <c r="G22" s="722"/>
    </row>
    <row r="23" spans="1:7">
      <c r="C23" s="1190"/>
      <c r="D23" s="1191"/>
      <c r="E23" s="723"/>
      <c r="F23" s="723"/>
      <c r="G23" s="722"/>
    </row>
    <row r="24" spans="1:7">
      <c r="C24" s="1188" t="s">
        <v>1104</v>
      </c>
      <c r="D24" s="1189"/>
      <c r="E24" s="723"/>
      <c r="F24" s="723"/>
      <c r="G24" s="722"/>
    </row>
    <row r="25" spans="1:7" ht="24" customHeight="1">
      <c r="C25" s="1181" t="s">
        <v>1095</v>
      </c>
      <c r="D25" s="1182"/>
      <c r="E25" s="723"/>
      <c r="F25" s="723"/>
      <c r="G25" s="722"/>
    </row>
    <row r="26" spans="1:7" ht="24" customHeight="1">
      <c r="C26" s="1181" t="s">
        <v>1095</v>
      </c>
      <c r="D26" s="1182"/>
      <c r="E26" s="724"/>
      <c r="F26" s="724"/>
      <c r="G26" s="722"/>
    </row>
    <row r="27" spans="1:7">
      <c r="C27" s="1190" t="s">
        <v>1097</v>
      </c>
      <c r="D27" s="1191"/>
      <c r="E27" s="724"/>
      <c r="F27" s="724"/>
      <c r="G27" s="722"/>
    </row>
    <row r="28" spans="1:7" ht="6" customHeight="1">
      <c r="C28" s="1188"/>
      <c r="D28" s="1189"/>
      <c r="E28" s="724"/>
      <c r="F28" s="724"/>
      <c r="G28" s="722"/>
    </row>
    <row r="29" spans="1:7">
      <c r="C29" s="1196" t="s">
        <v>1105</v>
      </c>
      <c r="D29" s="1197"/>
      <c r="E29" s="723"/>
      <c r="F29" s="723"/>
      <c r="G29" s="722"/>
    </row>
    <row r="30" spans="1:7">
      <c r="C30" s="1196" t="s">
        <v>1106</v>
      </c>
      <c r="D30" s="1197"/>
      <c r="E30" s="724">
        <f>+E15+E16</f>
        <v>1958475</v>
      </c>
      <c r="F30" s="724">
        <f>+F15+F16</f>
        <v>1958475</v>
      </c>
      <c r="G30" s="722"/>
    </row>
    <row r="31" spans="1:7">
      <c r="C31" s="1196" t="s">
        <v>1107</v>
      </c>
      <c r="D31" s="1197"/>
      <c r="E31" s="723"/>
      <c r="F31" s="723"/>
      <c r="G31" s="722"/>
    </row>
    <row r="32" spans="1:7" ht="12" thickBot="1">
      <c r="A32" s="795" t="s">
        <v>125</v>
      </c>
      <c r="C32" s="1204" t="s">
        <v>1108</v>
      </c>
      <c r="D32" s="1205"/>
      <c r="E32" s="723">
        <f>SUMIF('Trial Balance'!M:M,'Financial Assets'!A32,'Trial Balance'!G:G)</f>
        <v>-522900</v>
      </c>
      <c r="F32" s="723">
        <f>SUMIF('Trial Balance'!M:M,'Financial Assets'!A32,'Trial Balance'!R:R)</f>
        <v>-522900</v>
      </c>
      <c r="G32" s="722"/>
    </row>
    <row r="33" spans="1:7">
      <c r="C33" s="86"/>
      <c r="E33" s="716"/>
      <c r="F33" s="716"/>
      <c r="G33" s="722"/>
    </row>
    <row r="34" spans="1:7" s="55" customFormat="1">
      <c r="A34" s="797"/>
      <c r="C34" s="449" t="s">
        <v>1109</v>
      </c>
      <c r="E34" s="716"/>
      <c r="F34" s="716"/>
      <c r="G34" s="725"/>
    </row>
    <row r="35" spans="1:7" ht="12" thickBot="1">
      <c r="C35" s="450" t="s">
        <v>1110</v>
      </c>
      <c r="E35" s="716"/>
      <c r="F35" s="716"/>
      <c r="G35" s="722"/>
    </row>
    <row r="36" spans="1:7">
      <c r="C36" s="1206" t="s">
        <v>0</v>
      </c>
      <c r="D36" s="1207"/>
      <c r="E36" s="872" t="str">
        <f>'Top Sheet'!C4</f>
        <v>31st Mar 2023</v>
      </c>
      <c r="F36" s="872" t="str">
        <f>+F6</f>
        <v>31st March, 2021</v>
      </c>
      <c r="G36" s="722"/>
    </row>
    <row r="37" spans="1:7">
      <c r="C37" s="1208" t="s">
        <v>1111</v>
      </c>
      <c r="D37" s="1209"/>
      <c r="E37" s="723"/>
      <c r="F37" s="723"/>
      <c r="G37" s="722"/>
    </row>
    <row r="38" spans="1:7">
      <c r="C38" s="1200" t="s">
        <v>1112</v>
      </c>
      <c r="D38" s="1201"/>
      <c r="E38" s="723"/>
      <c r="F38" s="723"/>
      <c r="G38" s="722"/>
    </row>
    <row r="39" spans="1:7">
      <c r="C39" s="1198" t="s">
        <v>1113</v>
      </c>
      <c r="D39" s="1199"/>
      <c r="E39" s="723">
        <v>0</v>
      </c>
      <c r="F39" s="723">
        <v>0</v>
      </c>
      <c r="G39" s="722"/>
    </row>
    <row r="40" spans="1:7">
      <c r="C40" s="1200" t="s">
        <v>1112</v>
      </c>
      <c r="D40" s="1201"/>
      <c r="E40" s="723"/>
      <c r="F40" s="723"/>
      <c r="G40" s="722"/>
    </row>
    <row r="41" spans="1:7">
      <c r="C41" s="1198" t="s">
        <v>1113</v>
      </c>
      <c r="D41" s="1199"/>
      <c r="E41" s="723">
        <v>0</v>
      </c>
      <c r="F41" s="723">
        <v>0</v>
      </c>
      <c r="G41" s="722"/>
    </row>
    <row r="42" spans="1:7">
      <c r="C42" s="1202" t="s">
        <v>1114</v>
      </c>
      <c r="D42" s="1203"/>
      <c r="E42" s="723"/>
      <c r="F42" s="723"/>
      <c r="G42" s="722"/>
    </row>
    <row r="43" spans="1:7">
      <c r="C43" s="1210" t="s">
        <v>1115</v>
      </c>
      <c r="D43" s="1211"/>
      <c r="E43" s="723">
        <f>SUM(E39:E42)</f>
        <v>0</v>
      </c>
      <c r="F43" s="723">
        <f>SUM(F39:F42)</f>
        <v>0</v>
      </c>
      <c r="G43" s="722"/>
    </row>
    <row r="44" spans="1:7">
      <c r="C44" s="1188" t="s">
        <v>1116</v>
      </c>
      <c r="D44" s="1189"/>
      <c r="E44" s="723">
        <f>E43</f>
        <v>0</v>
      </c>
      <c r="F44" s="723">
        <f>F43</f>
        <v>0</v>
      </c>
      <c r="G44" s="722"/>
    </row>
    <row r="45" spans="1:7">
      <c r="C45" s="1188" t="s">
        <v>1117</v>
      </c>
      <c r="D45" s="1189"/>
      <c r="E45" s="723">
        <f>E44</f>
        <v>0</v>
      </c>
      <c r="F45" s="723">
        <f>F44</f>
        <v>0</v>
      </c>
      <c r="G45" s="722"/>
    </row>
    <row r="46" spans="1:7" ht="12" thickBot="1">
      <c r="C46" s="1212" t="s">
        <v>1118</v>
      </c>
      <c r="D46" s="1213"/>
      <c r="E46" s="873">
        <v>0</v>
      </c>
      <c r="F46" s="873">
        <v>0</v>
      </c>
      <c r="G46" s="722"/>
    </row>
    <row r="47" spans="1:7">
      <c r="E47" s="716"/>
      <c r="F47" s="716"/>
      <c r="G47" s="722"/>
    </row>
    <row r="48" spans="1:7" ht="12" thickBot="1">
      <c r="C48" s="101" t="s">
        <v>1119</v>
      </c>
      <c r="E48" s="716"/>
      <c r="F48" s="716"/>
      <c r="G48" s="722"/>
    </row>
    <row r="49" spans="1:8">
      <c r="C49" s="1215" t="s">
        <v>0</v>
      </c>
      <c r="D49" s="1216"/>
      <c r="E49" s="872" t="str">
        <f>'Top Sheet'!C4</f>
        <v>31st Mar 2023</v>
      </c>
      <c r="F49" s="872" t="str">
        <f>+F36</f>
        <v>31st March, 2021</v>
      </c>
      <c r="G49" s="722"/>
    </row>
    <row r="50" spans="1:8">
      <c r="A50" s="795" t="s">
        <v>119</v>
      </c>
      <c r="C50" s="687" t="s">
        <v>115</v>
      </c>
      <c r="D50" s="688"/>
      <c r="E50" s="723">
        <f>SUMIF('Trial Balance'!M:M,'Financial Assets'!A50,'Trial Balance'!G:G)</f>
        <v>13372305.317802211</v>
      </c>
      <c r="F50" s="723">
        <f>SUMIF('Trial Balance'!M:M,'Financial Assets'!A50,'Trial Balance'!R:R)</f>
        <v>17391791.811867759</v>
      </c>
      <c r="G50" s="722"/>
    </row>
    <row r="51" spans="1:8">
      <c r="A51" s="795" t="s">
        <v>117</v>
      </c>
      <c r="C51" s="1217" t="s">
        <v>1120</v>
      </c>
      <c r="D51" s="1218"/>
      <c r="E51" s="723">
        <f>SUMIF('Trial Balance'!M:M,'Financial Assets'!A51,'Trial Balance'!G:G)</f>
        <v>-3408791.01</v>
      </c>
      <c r="F51" s="723">
        <f>SUMIF('Trial Balance'!M:M,'Financial Assets'!A51,'Trial Balance'!R:R)</f>
        <v>-3158791.01</v>
      </c>
      <c r="G51" s="726" t="s">
        <v>1121</v>
      </c>
    </row>
    <row r="52" spans="1:8">
      <c r="C52" s="1219" t="s">
        <v>1122</v>
      </c>
      <c r="D52" s="1220"/>
      <c r="E52" s="724">
        <f>SUM(E50:E51)</f>
        <v>9963514.3078022115</v>
      </c>
      <c r="F52" s="724">
        <f>SUM(F50:F51)</f>
        <v>14233000.801867759</v>
      </c>
      <c r="G52" s="722"/>
    </row>
    <row r="53" spans="1:8">
      <c r="C53" s="1221"/>
      <c r="D53" s="1222"/>
      <c r="E53" s="723"/>
      <c r="F53" s="723"/>
      <c r="G53" s="722"/>
    </row>
    <row r="54" spans="1:8">
      <c r="C54" s="1219" t="s">
        <v>1123</v>
      </c>
      <c r="D54" s="1220"/>
      <c r="E54" s="723"/>
      <c r="F54" s="723"/>
      <c r="G54" s="722"/>
    </row>
    <row r="55" spans="1:8">
      <c r="C55" s="1217" t="s">
        <v>1124</v>
      </c>
      <c r="D55" s="1218"/>
      <c r="E55" s="723"/>
      <c r="F55" s="723"/>
      <c r="G55" s="722"/>
    </row>
    <row r="56" spans="1:8">
      <c r="C56" s="1217" t="s">
        <v>1125</v>
      </c>
      <c r="D56" s="1218"/>
      <c r="E56" s="723">
        <f>+E52</f>
        <v>9963514.3078022115</v>
      </c>
      <c r="F56" s="723">
        <f>+F52</f>
        <v>14233000.801867759</v>
      </c>
      <c r="G56" s="722"/>
    </row>
    <row r="57" spans="1:8">
      <c r="C57" s="1217" t="s">
        <v>1126</v>
      </c>
      <c r="D57" s="1218"/>
      <c r="E57" s="723">
        <f>-E51</f>
        <v>3408791.01</v>
      </c>
      <c r="F57" s="723">
        <f>-F51</f>
        <v>3158791.01</v>
      </c>
      <c r="G57" s="722"/>
    </row>
    <row r="58" spans="1:8">
      <c r="C58" s="1219" t="s">
        <v>979</v>
      </c>
      <c r="D58" s="1220"/>
      <c r="E58" s="724">
        <f>SUM(E55:E57)</f>
        <v>13372305.317802211</v>
      </c>
      <c r="F58" s="724">
        <f>SUM(F55:F57)</f>
        <v>17391791.811867759</v>
      </c>
      <c r="G58" s="722"/>
    </row>
    <row r="59" spans="1:8">
      <c r="C59" s="1217" t="s">
        <v>1120</v>
      </c>
      <c r="D59" s="1218"/>
      <c r="E59" s="723">
        <f>+E51</f>
        <v>-3408791.01</v>
      </c>
      <c r="F59" s="723">
        <f>+F51</f>
        <v>-3158791.01</v>
      </c>
      <c r="G59" s="726" t="s">
        <v>1121</v>
      </c>
      <c r="H59" s="36">
        <f>+E59-F59</f>
        <v>-250000</v>
      </c>
    </row>
    <row r="60" spans="1:8">
      <c r="C60" s="1223" t="s">
        <v>1127</v>
      </c>
      <c r="D60" s="1224"/>
      <c r="E60" s="727">
        <f>SUM(E58:E59)</f>
        <v>9963514.3078022115</v>
      </c>
      <c r="F60" s="727">
        <f>SUM(F58:F59)</f>
        <v>14233000.801867759</v>
      </c>
      <c r="G60" s="722"/>
    </row>
    <row r="61" spans="1:8">
      <c r="C61" s="853"/>
      <c r="D61" s="853"/>
      <c r="E61" s="710"/>
      <c r="F61" s="710"/>
      <c r="G61" s="722"/>
    </row>
    <row r="62" spans="1:8">
      <c r="C62" s="853" t="s">
        <v>1128</v>
      </c>
      <c r="D62" s="853"/>
      <c r="E62" s="710"/>
      <c r="F62" s="710"/>
      <c r="G62" s="722"/>
    </row>
    <row r="63" spans="1:8">
      <c r="C63" s="853" t="s">
        <v>1129</v>
      </c>
      <c r="D63" s="853"/>
      <c r="E63" s="710"/>
      <c r="F63" s="710"/>
      <c r="G63" s="659" t="s">
        <v>1130</v>
      </c>
    </row>
    <row r="64" spans="1:8">
      <c r="C64" s="853" t="s">
        <v>1131</v>
      </c>
      <c r="D64" s="853"/>
      <c r="E64" s="69">
        <f>E60-E63</f>
        <v>9963514.3078022115</v>
      </c>
      <c r="F64" s="69">
        <f>F60-F63</f>
        <v>14233000.801867759</v>
      </c>
      <c r="G64" s="722"/>
    </row>
    <row r="65" spans="1:7">
      <c r="C65" s="101"/>
      <c r="D65" s="101"/>
      <c r="E65" s="715"/>
      <c r="F65" s="715"/>
      <c r="G65" s="722"/>
    </row>
    <row r="66" spans="1:7">
      <c r="C66" s="66"/>
      <c r="E66" s="716"/>
      <c r="F66" s="716"/>
      <c r="G66" s="722"/>
    </row>
    <row r="67" spans="1:7" ht="12" thickBot="1">
      <c r="C67" s="101" t="s">
        <v>1132</v>
      </c>
      <c r="E67" s="714"/>
      <c r="F67" s="714"/>
      <c r="G67" s="722"/>
    </row>
    <row r="68" spans="1:7">
      <c r="C68" s="1227" t="s">
        <v>0</v>
      </c>
      <c r="D68" s="1228"/>
      <c r="E68" s="872" t="str">
        <f>'Top Sheet'!C4</f>
        <v>31st Mar 2023</v>
      </c>
      <c r="F68" s="872" t="str">
        <f>+F49</f>
        <v>31st March, 2021</v>
      </c>
      <c r="G68" s="722"/>
    </row>
    <row r="69" spans="1:7">
      <c r="C69" s="1229" t="s">
        <v>1133</v>
      </c>
      <c r="D69" s="1230"/>
      <c r="E69" s="728"/>
      <c r="F69" s="728"/>
      <c r="G69" s="722"/>
    </row>
    <row r="70" spans="1:7">
      <c r="A70" s="795" t="s">
        <v>101</v>
      </c>
      <c r="C70" s="1229" t="s">
        <v>1134</v>
      </c>
      <c r="D70" s="1230"/>
      <c r="E70" s="723">
        <f>SUMIF('Trial Balance'!M:M,'Financial Assets'!A70,'Trial Balance'!G:G)</f>
        <v>4896808.4800000004</v>
      </c>
      <c r="F70" s="723">
        <f>SUMIF('Trial Balance'!M:M,'Financial Assets'!A70,'Trial Balance'!R:R)</f>
        <v>2653073.5699999998</v>
      </c>
      <c r="G70" s="722"/>
    </row>
    <row r="71" spans="1:7">
      <c r="C71" s="1231" t="s">
        <v>1135</v>
      </c>
      <c r="D71" s="1232"/>
      <c r="E71" s="874"/>
      <c r="F71" s="874"/>
      <c r="G71" s="722"/>
    </row>
    <row r="72" spans="1:7">
      <c r="C72" s="1231" t="s">
        <v>1136</v>
      </c>
      <c r="D72" s="1232"/>
      <c r="E72" s="874"/>
      <c r="F72" s="874"/>
      <c r="G72" s="722"/>
    </row>
    <row r="73" spans="1:7">
      <c r="C73" s="1231" t="s">
        <v>1137</v>
      </c>
      <c r="D73" s="1232"/>
      <c r="E73" s="874"/>
      <c r="F73" s="874"/>
      <c r="G73" s="722"/>
    </row>
    <row r="74" spans="1:7">
      <c r="C74" s="1229" t="s">
        <v>1138</v>
      </c>
      <c r="D74" s="1230"/>
      <c r="E74" s="874"/>
      <c r="F74" s="874"/>
      <c r="G74" s="722"/>
    </row>
    <row r="75" spans="1:7">
      <c r="A75" s="795" t="s">
        <v>103</v>
      </c>
      <c r="C75" s="1229" t="s">
        <v>1139</v>
      </c>
      <c r="D75" s="1230"/>
      <c r="E75" s="723">
        <f>SUMIF('Trial Balance'!M:M,'Financial Assets'!A75,'Trial Balance'!G:G)</f>
        <v>466417.12</v>
      </c>
      <c r="F75" s="723">
        <f>SUMIF('Trial Balance'!M:M,'Financial Assets'!A75,'Trial Balance'!R:R)</f>
        <v>105133.53</v>
      </c>
      <c r="G75" s="722"/>
    </row>
    <row r="76" spans="1:7" ht="12" thickBot="1">
      <c r="C76" s="1233" t="s">
        <v>1140</v>
      </c>
      <c r="D76" s="1234"/>
      <c r="E76" s="729">
        <f>SUM(E70:E75)</f>
        <v>5363225.6000000006</v>
      </c>
      <c r="F76" s="729">
        <f>SUM(F70:F75)</f>
        <v>2758207.0999999996</v>
      </c>
      <c r="G76" s="722"/>
    </row>
    <row r="77" spans="1:7">
      <c r="C77" s="462" t="s">
        <v>1141</v>
      </c>
      <c r="E77" s="730"/>
      <c r="F77" s="730"/>
      <c r="G77" s="722"/>
    </row>
    <row r="78" spans="1:7">
      <c r="E78" s="722"/>
      <c r="F78" s="722"/>
      <c r="G78" s="722"/>
    </row>
    <row r="79" spans="1:7">
      <c r="C79" s="267" t="s">
        <v>1142</v>
      </c>
      <c r="E79" s="722"/>
      <c r="F79" s="722"/>
      <c r="G79" s="722"/>
    </row>
    <row r="80" spans="1:7" ht="12" thickBot="1">
      <c r="E80" s="722"/>
      <c r="F80" s="722"/>
      <c r="G80" s="722"/>
    </row>
    <row r="81" spans="1:7">
      <c r="C81" s="1214" t="s">
        <v>0</v>
      </c>
      <c r="D81" s="1214"/>
      <c r="E81" s="875" t="str">
        <f>'Top Sheet'!C4</f>
        <v>31st Mar 2023</v>
      </c>
      <c r="F81" s="875" t="str">
        <f>+F68</f>
        <v>31st March, 2021</v>
      </c>
      <c r="G81" s="722"/>
    </row>
    <row r="82" spans="1:7">
      <c r="C82" s="1218"/>
      <c r="D82" s="1218"/>
      <c r="E82" s="732"/>
      <c r="F82" s="732"/>
      <c r="G82" s="722"/>
    </row>
    <row r="83" spans="1:7">
      <c r="C83" s="1225" t="s">
        <v>1143</v>
      </c>
      <c r="D83" s="1225"/>
      <c r="E83" s="732"/>
      <c r="F83" s="732"/>
      <c r="G83" s="722"/>
    </row>
    <row r="84" spans="1:7">
      <c r="C84" s="1218" t="s">
        <v>1144</v>
      </c>
      <c r="D84" s="1218"/>
      <c r="E84" s="732"/>
      <c r="F84" s="732"/>
      <c r="G84" s="722"/>
    </row>
    <row r="85" spans="1:7" ht="12" thickBot="1">
      <c r="C85" s="1226" t="s">
        <v>1140</v>
      </c>
      <c r="D85" s="1226"/>
      <c r="E85" s="718">
        <f>SUM(E83:E84)</f>
        <v>0</v>
      </c>
      <c r="F85" s="718">
        <f>SUM(F83:F84)</f>
        <v>0</v>
      </c>
      <c r="G85" s="722"/>
    </row>
    <row r="86" spans="1:7">
      <c r="C86" s="462" t="s">
        <v>1141</v>
      </c>
      <c r="E86" s="716"/>
      <c r="F86" s="716"/>
      <c r="G86" s="722"/>
    </row>
    <row r="87" spans="1:7">
      <c r="C87" s="51"/>
      <c r="E87" s="716"/>
      <c r="F87" s="716"/>
      <c r="G87" s="722"/>
    </row>
    <row r="88" spans="1:7" ht="12" thickBot="1">
      <c r="C88" s="267" t="s">
        <v>1145</v>
      </c>
      <c r="D88" s="67"/>
      <c r="E88" s="714"/>
      <c r="F88" s="714"/>
      <c r="G88" s="722"/>
    </row>
    <row r="89" spans="1:7">
      <c r="C89" s="876" t="s">
        <v>0</v>
      </c>
      <c r="D89" s="877" t="s">
        <v>1146</v>
      </c>
      <c r="E89" s="878" t="s">
        <v>1147</v>
      </c>
      <c r="F89" s="878" t="s">
        <v>1146</v>
      </c>
      <c r="G89" s="733" t="s">
        <v>1147</v>
      </c>
    </row>
    <row r="90" spans="1:7">
      <c r="C90" s="879"/>
      <c r="D90" s="68" t="str">
        <f>'Top Sheet'!C4</f>
        <v>31st Mar 2023</v>
      </c>
      <c r="E90" s="735" t="str">
        <f>'Top Sheet'!C4</f>
        <v>31st Mar 2023</v>
      </c>
      <c r="F90" s="735" t="str">
        <f>+F81</f>
        <v>31st March, 2021</v>
      </c>
      <c r="G90" s="734" t="str">
        <f>+F90</f>
        <v>31st March, 2021</v>
      </c>
    </row>
    <row r="91" spans="1:7">
      <c r="C91" s="74"/>
      <c r="D91" s="68"/>
      <c r="E91" s="735"/>
      <c r="F91" s="735"/>
      <c r="G91" s="735"/>
    </row>
    <row r="92" spans="1:7">
      <c r="C92" s="75" t="s">
        <v>1148</v>
      </c>
      <c r="D92" s="880"/>
      <c r="E92" s="1158">
        <f>'Trial Balance'!$G$20</f>
        <v>12848500</v>
      </c>
      <c r="F92" s="732"/>
      <c r="G92" s="732">
        <v>0</v>
      </c>
    </row>
    <row r="93" spans="1:7">
      <c r="A93" s="795" t="s">
        <v>113</v>
      </c>
      <c r="C93" s="75" t="s">
        <v>1149</v>
      </c>
      <c r="D93" s="880"/>
      <c r="E93" s="723">
        <f>SUMIF('Trial Balance'!M:M,'Financial Assets'!A93,'Trial Balance'!G:G)-E92</f>
        <v>5600425.4100000001</v>
      </c>
      <c r="F93" s="723"/>
      <c r="G93" s="723">
        <f>SUMIF('Trial Balance'!M:M,'Financial Assets'!A93,'Trial Balance'!R:R)</f>
        <v>5600425.4100000001</v>
      </c>
    </row>
    <row r="94" spans="1:7">
      <c r="A94" s="795" t="s">
        <v>111</v>
      </c>
      <c r="C94" s="17" t="s">
        <v>1150</v>
      </c>
      <c r="D94" s="880"/>
      <c r="E94" s="723">
        <f>SUMIF('Trial Balance'!M:M,'Financial Assets'!A94,'Trial Balance'!G:G)</f>
        <v>6170848.2699999996</v>
      </c>
      <c r="F94" s="723"/>
      <c r="G94" s="723">
        <f>SUMIF('Trial Balance'!M:M,'Financial Assets'!A94,'Trial Balance'!R:R)</f>
        <v>3427384.7999999993</v>
      </c>
    </row>
    <row r="95" spans="1:7">
      <c r="A95" s="795" t="s">
        <v>107</v>
      </c>
      <c r="C95" s="62" t="s">
        <v>618</v>
      </c>
      <c r="D95" s="880"/>
      <c r="E95" s="723">
        <f>SUMIF('Trial Balance'!M:M,'Financial Assets'!A95,'Trial Balance'!G:G)</f>
        <v>4027297.32</v>
      </c>
      <c r="F95" s="723"/>
      <c r="G95" s="723">
        <f>SUMIF('Trial Balance'!M:M,'Financial Assets'!A95,'Trial Balance'!R:R)</f>
        <v>2530786.5099999998</v>
      </c>
    </row>
    <row r="96" spans="1:7">
      <c r="C96" s="76" t="s">
        <v>1151</v>
      </c>
      <c r="D96" s="880"/>
      <c r="E96" s="732"/>
      <c r="F96" s="732"/>
      <c r="G96" s="732"/>
    </row>
    <row r="97" spans="1:7">
      <c r="C97" s="76" t="s">
        <v>1152</v>
      </c>
      <c r="D97" s="880"/>
      <c r="E97" s="732"/>
      <c r="F97" s="732"/>
      <c r="G97" s="732"/>
    </row>
    <row r="98" spans="1:7">
      <c r="A98" s="795" t="s">
        <v>109</v>
      </c>
      <c r="C98" s="62" t="s">
        <v>1153</v>
      </c>
      <c r="D98" s="880"/>
      <c r="E98" s="723">
        <f>SUMIF('Trial Balance'!M:M,'Financial Assets'!A98,'Trial Balance'!G:G)</f>
        <v>399433.89</v>
      </c>
      <c r="F98" s="723"/>
      <c r="G98" s="723">
        <f>SUMIF('Trial Balance'!M:M,'Financial Assets'!A98,'Trial Balance'!R:R)</f>
        <v>414523.19</v>
      </c>
    </row>
    <row r="99" spans="1:7" hidden="1">
      <c r="C99" s="62"/>
      <c r="D99" s="63"/>
      <c r="E99" s="736"/>
      <c r="F99" s="732"/>
      <c r="G99" s="732"/>
    </row>
    <row r="100" spans="1:7" ht="12" thickBot="1">
      <c r="C100" s="77" t="s">
        <v>1154</v>
      </c>
      <c r="D100" s="64">
        <f>SUM(D92:D99)</f>
        <v>0</v>
      </c>
      <c r="E100" s="737">
        <f>SUM(E92:E99)</f>
        <v>29046504.890000001</v>
      </c>
      <c r="F100" s="724">
        <f>SUM(F92:F99)</f>
        <v>0</v>
      </c>
      <c r="G100" s="724">
        <f>SUM(G92:G99)</f>
        <v>11973119.909999998</v>
      </c>
    </row>
    <row r="101" spans="1:7">
      <c r="C101" s="1185" t="s">
        <v>1141</v>
      </c>
      <c r="D101" s="1185"/>
      <c r="E101" s="1185"/>
      <c r="F101" s="678"/>
    </row>
  </sheetData>
  <customSheetViews>
    <customSheetView guid="{96F1B851-9F8A-4FD0-811B-FD39A764D1E6}" showPageBreaks="1" printArea="1" hiddenRows="1" hiddenColumns="1" topLeftCell="A82">
      <selection activeCell="B92" sqref="B92"/>
      <pageMargins left="0" right="0" top="0" bottom="0" header="0" footer="0"/>
      <pageSetup paperSize="9" scale="50" orientation="portrait" horizontalDpi="300" verticalDpi="300" r:id="rId1"/>
    </customSheetView>
    <customSheetView guid="{FAF6636C-C982-4E87-BB0F-333AB9C785FB}" hiddenColumns="1">
      <pageMargins left="0" right="0" top="0" bottom="0" header="0" footer="0"/>
      <pageSetup paperSize="9" scale="59" orientation="portrait" horizontalDpi="300" verticalDpi="300" r:id="rId2"/>
    </customSheetView>
    <customSheetView guid="{A78E47A5-AEA5-4FAA-816D-26AC70AB2BA5}" scale="90" showPageBreaks="1" showGridLines="0" printArea="1" hiddenColumns="1" topLeftCell="A99">
      <selection activeCell="A129" sqref="A129"/>
      <pageMargins left="0" right="0" top="0" bottom="0" header="0" footer="0"/>
      <pageSetup paperSize="9" scale="59" orientation="portrait" horizontalDpi="300" verticalDpi="300" r:id="rId3"/>
    </customSheetView>
  </customSheetViews>
  <mergeCells count="64">
    <mergeCell ref="C82:D82"/>
    <mergeCell ref="C83:D83"/>
    <mergeCell ref="C84:D84"/>
    <mergeCell ref="C85:D85"/>
    <mergeCell ref="C68:D68"/>
    <mergeCell ref="C69:D69"/>
    <mergeCell ref="C70:D70"/>
    <mergeCell ref="C71:D71"/>
    <mergeCell ref="C72:D72"/>
    <mergeCell ref="C73:D73"/>
    <mergeCell ref="C74:D74"/>
    <mergeCell ref="C75:D75"/>
    <mergeCell ref="C76:D76"/>
    <mergeCell ref="C43:D43"/>
    <mergeCell ref="C44:D44"/>
    <mergeCell ref="C45:D45"/>
    <mergeCell ref="C46:D46"/>
    <mergeCell ref="C81:D81"/>
    <mergeCell ref="C49:D49"/>
    <mergeCell ref="C51:D51"/>
    <mergeCell ref="C52:D52"/>
    <mergeCell ref="C53:D53"/>
    <mergeCell ref="C54:D54"/>
    <mergeCell ref="C55:D55"/>
    <mergeCell ref="C56:D56"/>
    <mergeCell ref="C57:D57"/>
    <mergeCell ref="C58:D58"/>
    <mergeCell ref="C59:D59"/>
    <mergeCell ref="C60:D60"/>
    <mergeCell ref="C39:D39"/>
    <mergeCell ref="C40:D40"/>
    <mergeCell ref="C41:D41"/>
    <mergeCell ref="C42:D42"/>
    <mergeCell ref="C32:D32"/>
    <mergeCell ref="C36:D36"/>
    <mergeCell ref="C37:D37"/>
    <mergeCell ref="C38:D38"/>
    <mergeCell ref="C30:D30"/>
    <mergeCell ref="C31:D31"/>
    <mergeCell ref="C25:D25"/>
    <mergeCell ref="C26:D26"/>
    <mergeCell ref="C27:D27"/>
    <mergeCell ref="C28:D28"/>
    <mergeCell ref="C21:D21"/>
    <mergeCell ref="C22:D22"/>
    <mergeCell ref="C23:D23"/>
    <mergeCell ref="C24:D24"/>
    <mergeCell ref="C29:D29"/>
    <mergeCell ref="C17:D17"/>
    <mergeCell ref="C10:D10"/>
    <mergeCell ref="C101:E101"/>
    <mergeCell ref="C6:D6"/>
    <mergeCell ref="C7:D7"/>
    <mergeCell ref="C8:D8"/>
    <mergeCell ref="C9:D9"/>
    <mergeCell ref="C11:D11"/>
    <mergeCell ref="C12:D12"/>
    <mergeCell ref="C13:D13"/>
    <mergeCell ref="C14:D14"/>
    <mergeCell ref="C15:D15"/>
    <mergeCell ref="C16:D16"/>
    <mergeCell ref="C18:D18"/>
    <mergeCell ref="C19:D19"/>
    <mergeCell ref="C20:D20"/>
  </mergeCells>
  <pageMargins left="0.196850393700787" right="0.196850393700787" top="0.15748031496063" bottom="0.15748031496063" header="0.31496062992126" footer="0.31496062992126"/>
  <pageSetup paperSize="9" scale="80" orientation="landscape" r:id="rId4"/>
  <rowBreaks count="2" manualBreakCount="2">
    <brk id="47" max="6" man="1"/>
    <brk id="77" max="6" man="1"/>
  </rowBreaks>
  <colBreaks count="1" manualBreakCount="1">
    <brk id="6" max="1048575" man="1"/>
  </colBreaks>
  <legacyDrawing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7" tint="0.39997558519241921"/>
  </sheetPr>
  <dimension ref="A1:I35"/>
  <sheetViews>
    <sheetView showGridLines="0" view="pageBreakPreview" zoomScale="90" zoomScaleNormal="100" zoomScaleSheetLayoutView="90" workbookViewId="0"/>
  </sheetViews>
  <sheetFormatPr defaultColWidth="9.1796875" defaultRowHeight="11.5"/>
  <cols>
    <col min="1" max="1" width="1.7265625" style="163" customWidth="1"/>
    <col min="2" max="2" width="85.7265625" style="242" customWidth="1"/>
    <col min="3" max="4" width="19.7265625" style="453" customWidth="1"/>
    <col min="5" max="6" width="9.1796875" style="51"/>
    <col min="7" max="7" width="14.7265625" style="51" bestFit="1" customWidth="1"/>
    <col min="8" max="8" width="14.26953125" style="51" bestFit="1" customWidth="1"/>
    <col min="9" max="9" width="12.453125" style="51" bestFit="1" customWidth="1"/>
    <col min="10" max="16384" width="9.1796875" style="51"/>
  </cols>
  <sheetData>
    <row r="1" spans="1:4">
      <c r="B1" s="182" t="str">
        <f>'Financial Assets'!C1</f>
        <v>Desert Adventures Tourism LLC</v>
      </c>
    </row>
    <row r="2" spans="1:4">
      <c r="B2" s="182" t="str">
        <f>'Financial Assets'!C2</f>
        <v>Notes forming part of the Financial Statements as at and for the 12 months ended 31 Mar 2023</v>
      </c>
    </row>
    <row r="3" spans="1:4">
      <c r="B3" s="184"/>
    </row>
    <row r="4" spans="1:4">
      <c r="B4" s="294" t="s">
        <v>1155</v>
      </c>
      <c r="C4" s="454"/>
      <c r="D4" s="454"/>
    </row>
    <row r="5" spans="1:4" ht="12" thickBot="1">
      <c r="B5" s="309"/>
      <c r="C5" s="455" t="str">
        <f>+'Financial Assets'!E5</f>
        <v>Currency - AED</v>
      </c>
      <c r="D5" s="455"/>
    </row>
    <row r="6" spans="1:4">
      <c r="B6" s="881" t="s">
        <v>0</v>
      </c>
      <c r="C6" s="882" t="str">
        <f>'Top Sheet'!C4</f>
        <v>31st Mar 2023</v>
      </c>
      <c r="D6" s="882" t="s">
        <v>1085</v>
      </c>
    </row>
    <row r="7" spans="1:4">
      <c r="B7" s="430" t="s">
        <v>1156</v>
      </c>
      <c r="C7" s="880"/>
      <c r="D7" s="880"/>
    </row>
    <row r="8" spans="1:4">
      <c r="B8" s="430" t="s">
        <v>1157</v>
      </c>
      <c r="C8" s="880"/>
      <c r="D8" s="880"/>
    </row>
    <row r="9" spans="1:4" ht="12" thickBot="1">
      <c r="B9" s="177" t="s">
        <v>979</v>
      </c>
      <c r="C9" s="64">
        <f>SUM(C7:C8)</f>
        <v>0</v>
      </c>
      <c r="D9" s="64">
        <f>SUM(D7:D8)</f>
        <v>0</v>
      </c>
    </row>
    <row r="10" spans="1:4">
      <c r="C10" s="456"/>
      <c r="D10" s="456"/>
    </row>
    <row r="11" spans="1:4">
      <c r="B11" s="294" t="s">
        <v>1158</v>
      </c>
      <c r="C11" s="457"/>
      <c r="D11" s="457"/>
    </row>
    <row r="12" spans="1:4" ht="12" thickBot="1">
      <c r="B12" s="309"/>
      <c r="C12" s="458"/>
      <c r="D12" s="458"/>
    </row>
    <row r="13" spans="1:4">
      <c r="B13" s="881" t="s">
        <v>0</v>
      </c>
      <c r="C13" s="882" t="str">
        <f>'Top Sheet'!C4</f>
        <v>31st Mar 2023</v>
      </c>
      <c r="D13" s="882" t="str">
        <f>+D6</f>
        <v>31st March, 2021</v>
      </c>
    </row>
    <row r="14" spans="1:4">
      <c r="B14" s="191" t="s">
        <v>1159</v>
      </c>
      <c r="C14" s="63"/>
      <c r="D14" s="63"/>
    </row>
    <row r="15" spans="1:4">
      <c r="A15" s="163" t="s">
        <v>133</v>
      </c>
      <c r="B15" s="451" t="s">
        <v>1125</v>
      </c>
      <c r="C15" s="723">
        <f>SUMIF('Trial Balance'!M:M,A15,'Trial Balance'!G:G)</f>
        <v>13515629.319999998</v>
      </c>
      <c r="D15" s="723">
        <f>SUMIF('Trial Balance'!M:M,A15,'Trial Balance'!R:R)</f>
        <v>6224837.4500000011</v>
      </c>
    </row>
    <row r="16" spans="1:4">
      <c r="B16" s="451" t="s">
        <v>1160</v>
      </c>
      <c r="C16" s="738"/>
      <c r="D16" s="738"/>
    </row>
    <row r="17" spans="1:9">
      <c r="B17" s="451" t="s">
        <v>1161</v>
      </c>
      <c r="C17" s="738"/>
      <c r="D17" s="738"/>
      <c r="E17" s="659" t="s">
        <v>1121</v>
      </c>
    </row>
    <row r="18" spans="1:9">
      <c r="B18" s="185" t="s">
        <v>1162</v>
      </c>
      <c r="C18" s="738"/>
      <c r="D18" s="738"/>
    </row>
    <row r="19" spans="1:9">
      <c r="A19" s="163" t="s">
        <v>131</v>
      </c>
      <c r="B19" s="451" t="s">
        <v>1125</v>
      </c>
      <c r="C19" s="723">
        <f>SUMIF('Trial Balance'!M:M,A19,'Trial Balance'!G:G)</f>
        <v>95909.06</v>
      </c>
      <c r="D19" s="723">
        <f>SUMIF('Trial Balance'!M:M,A19,'Trial Balance'!R:R)</f>
        <v>79418.63</v>
      </c>
    </row>
    <row r="20" spans="1:9">
      <c r="B20" s="451" t="s">
        <v>1163</v>
      </c>
      <c r="C20" s="738"/>
      <c r="D20" s="738"/>
    </row>
    <row r="21" spans="1:9">
      <c r="B21" s="451" t="s">
        <v>1161</v>
      </c>
      <c r="C21" s="738"/>
      <c r="D21" s="738"/>
      <c r="E21" s="659" t="s">
        <v>1121</v>
      </c>
    </row>
    <row r="22" spans="1:9">
      <c r="A22" s="163" t="s">
        <v>137</v>
      </c>
      <c r="B22" s="191" t="s">
        <v>1157</v>
      </c>
      <c r="C22" s="723">
        <f>SUMIF('Trial Balance'!M:M,A22,'Trial Balance'!G:G)</f>
        <v>305522.76</v>
      </c>
      <c r="D22" s="723">
        <f>SUMIF('Trial Balance'!M:M,A22,'Trial Balance'!R:R)</f>
        <v>267139.03999999998</v>
      </c>
    </row>
    <row r="23" spans="1:9">
      <c r="A23" s="163" t="s">
        <v>135</v>
      </c>
      <c r="B23" s="191" t="s">
        <v>545</v>
      </c>
      <c r="C23" s="723">
        <f>SUMIF('Trial Balance'!M:M,A23,'Trial Balance'!G:G)</f>
        <v>1054771.2999999998</v>
      </c>
      <c r="D23" s="723">
        <f>SUMIF('Trial Balance'!M:M,A23,'Trial Balance'!R:R)</f>
        <v>728999.52999999991</v>
      </c>
      <c r="G23" s="51">
        <f>C19+C22+C23</f>
        <v>1456203.1199999999</v>
      </c>
      <c r="H23" s="51">
        <v>1144352.0499999989</v>
      </c>
      <c r="I23" s="51">
        <f>G23-H23</f>
        <v>311851.070000001</v>
      </c>
    </row>
    <row r="24" spans="1:9" ht="12" thickBot="1">
      <c r="B24" s="177" t="s">
        <v>979</v>
      </c>
      <c r="C24" s="737">
        <f>SUM(C15:C23)</f>
        <v>14971832.439999998</v>
      </c>
      <c r="D24" s="737">
        <f>SUM(D15:D23)</f>
        <v>7300394.6500000013</v>
      </c>
    </row>
    <row r="25" spans="1:9">
      <c r="C25" s="456"/>
      <c r="D25" s="456"/>
    </row>
    <row r="26" spans="1:9">
      <c r="B26" s="294" t="s">
        <v>1164</v>
      </c>
      <c r="C26" s="457"/>
      <c r="D26" s="457"/>
    </row>
    <row r="27" spans="1:9" ht="12" thickBot="1">
      <c r="B27" s="309"/>
      <c r="C27" s="458"/>
      <c r="D27" s="458"/>
    </row>
    <row r="28" spans="1:9">
      <c r="B28" s="881" t="s">
        <v>0</v>
      </c>
      <c r="C28" s="882" t="str">
        <f>'Top Sheet'!C4</f>
        <v>31st Mar 2023</v>
      </c>
      <c r="D28" s="882" t="str">
        <f>+D13</f>
        <v>31st March, 2021</v>
      </c>
    </row>
    <row r="29" spans="1:9">
      <c r="B29" s="185" t="s">
        <v>1165</v>
      </c>
      <c r="C29" s="151"/>
      <c r="D29" s="151"/>
    </row>
    <row r="30" spans="1:9">
      <c r="B30" s="185" t="s">
        <v>1166</v>
      </c>
      <c r="C30" s="151"/>
      <c r="D30" s="151"/>
      <c r="E30" s="659" t="s">
        <v>1121</v>
      </c>
    </row>
    <row r="31" spans="1:9">
      <c r="B31" s="185" t="s">
        <v>1167</v>
      </c>
      <c r="C31" s="151"/>
      <c r="D31" s="151"/>
    </row>
    <row r="32" spans="1:9">
      <c r="B32" s="452" t="s">
        <v>1168</v>
      </c>
      <c r="C32" s="459">
        <f>SUM(C29:C31)</f>
        <v>0</v>
      </c>
      <c r="D32" s="459">
        <f>SUM(D29:D31)</f>
        <v>0</v>
      </c>
    </row>
    <row r="33" spans="2:4">
      <c r="B33" s="185" t="s">
        <v>1169</v>
      </c>
      <c r="C33" s="151"/>
      <c r="D33" s="151"/>
    </row>
    <row r="34" spans="2:4">
      <c r="B34" s="185" t="s">
        <v>1170</v>
      </c>
      <c r="C34" s="459"/>
      <c r="D34" s="459"/>
    </row>
    <row r="35" spans="2:4" ht="12" thickBot="1">
      <c r="B35" s="212" t="s">
        <v>1171</v>
      </c>
      <c r="C35" s="883"/>
      <c r="D35" s="883"/>
    </row>
  </sheetData>
  <customSheetViews>
    <customSheetView guid="{96F1B851-9F8A-4FD0-811B-FD39A764D1E6}" showPageBreaks="1" printArea="1" topLeftCell="A8">
      <selection activeCell="G32" sqref="G32"/>
      <colBreaks count="1" manualBreakCount="1">
        <brk id="6" max="1048575" man="1"/>
      </colBreaks>
      <pageMargins left="0" right="0" top="0" bottom="0" header="0" footer="0"/>
      <pageSetup paperSize="9" scale="65" orientation="portrait" r:id="rId1"/>
    </customSheetView>
    <customSheetView guid="{FAF6636C-C982-4E87-BB0F-333AB9C785FB}">
      <pageMargins left="0" right="0" top="0" bottom="0" header="0" footer="0"/>
      <pageSetup paperSize="9" orientation="portrait" r:id="rId2"/>
    </customSheetView>
    <customSheetView guid="{A78E47A5-AEA5-4FAA-816D-26AC70AB2BA5}" showGridLines="0" topLeftCell="A7">
      <selection activeCell="D7" sqref="D7"/>
      <pageMargins left="0" right="0" top="0" bottom="0" header="0" footer="0"/>
      <pageSetup paperSize="9" orientation="portrait" r:id="rId3"/>
    </customSheetView>
  </customSheetViews>
  <pageMargins left="0.70866141732283472" right="0.70866141732283472" top="0.74803149606299213" bottom="0.74803149606299213" header="0.31496062992125984" footer="0.31496062992125984"/>
  <pageSetup paperSize="9" scale="68" orientation="portrait" r:id="rId4"/>
  <colBreaks count="1" manualBreakCount="1">
    <brk id="4"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8" tint="0.39997558519241921"/>
  </sheetPr>
  <dimension ref="B1:G61"/>
  <sheetViews>
    <sheetView showGridLines="0" view="pageBreakPreview" topLeftCell="A63" zoomScale="90" zoomScaleNormal="100" zoomScaleSheetLayoutView="90" workbookViewId="0">
      <selection activeCell="E79" sqref="E79"/>
    </sheetView>
  </sheetViews>
  <sheetFormatPr defaultColWidth="9.1796875" defaultRowHeight="11.5"/>
  <cols>
    <col min="1" max="1" width="1.7265625" style="51" customWidth="1"/>
    <col min="2" max="2" width="49.1796875" style="51" customWidth="1"/>
    <col min="3" max="3" width="14" style="51" customWidth="1"/>
    <col min="4" max="4" width="15.81640625" style="51" customWidth="1"/>
    <col min="5" max="6" width="13.81640625" style="51" customWidth="1"/>
    <col min="7" max="16384" width="9.1796875" style="51"/>
  </cols>
  <sheetData>
    <row r="1" spans="2:6" ht="15" customHeight="1">
      <c r="B1" s="88" t="str">
        <f>'Other Assets'!B1</f>
        <v>Desert Adventures Tourism LLC</v>
      </c>
    </row>
    <row r="2" spans="2:6">
      <c r="B2" s="88" t="str">
        <f>'Other Assets'!B2</f>
        <v>Notes forming part of the Financial Statements as at and for the 12 months ended 31 Mar 2023</v>
      </c>
    </row>
    <row r="3" spans="2:6">
      <c r="B3" s="28"/>
      <c r="C3" s="28"/>
    </row>
    <row r="4" spans="2:6">
      <c r="B4" s="182" t="s">
        <v>1172</v>
      </c>
      <c r="C4" s="50"/>
      <c r="D4" s="43"/>
    </row>
    <row r="5" spans="2:6" ht="12" thickBot="1">
      <c r="B5" s="283"/>
      <c r="C5" s="50"/>
      <c r="D5" s="50"/>
    </row>
    <row r="6" spans="2:6">
      <c r="B6" s="884"/>
      <c r="C6" s="1236" t="s">
        <v>1173</v>
      </c>
      <c r="D6" s="1237"/>
      <c r="E6" s="1236" t="s">
        <v>1174</v>
      </c>
      <c r="F6" s="1237"/>
    </row>
    <row r="7" spans="2:6" ht="23">
      <c r="B7" s="265" t="s">
        <v>0</v>
      </c>
      <c r="C7" s="885" t="s">
        <v>1175</v>
      </c>
      <c r="D7" s="886" t="s">
        <v>948</v>
      </c>
      <c r="E7" s="885" t="s">
        <v>1175</v>
      </c>
      <c r="F7" s="886" t="s">
        <v>948</v>
      </c>
    </row>
    <row r="8" spans="2:6">
      <c r="B8" s="173" t="s">
        <v>1176</v>
      </c>
      <c r="C8" s="156"/>
      <c r="D8" s="157"/>
      <c r="E8" s="156"/>
      <c r="F8" s="157"/>
    </row>
    <row r="9" spans="2:6">
      <c r="B9" s="173" t="s">
        <v>1177</v>
      </c>
      <c r="C9" s="887">
        <v>300000</v>
      </c>
      <c r="D9" s="888">
        <v>300000</v>
      </c>
      <c r="E9" s="887"/>
      <c r="F9" s="888"/>
    </row>
    <row r="10" spans="2:6">
      <c r="B10" s="174" t="s">
        <v>1178</v>
      </c>
      <c r="C10" s="889"/>
      <c r="D10" s="890"/>
      <c r="E10" s="889"/>
      <c r="F10" s="890"/>
    </row>
    <row r="11" spans="2:6" ht="12" thickBot="1">
      <c r="B11" s="175" t="s">
        <v>1179</v>
      </c>
      <c r="C11" s="739">
        <f>C9+C10</f>
        <v>300000</v>
      </c>
      <c r="D11" s="740">
        <f>D9+D10</f>
        <v>300000</v>
      </c>
      <c r="E11" s="739">
        <f>E9+E10</f>
        <v>0</v>
      </c>
      <c r="F11" s="740">
        <f>F9+F10</f>
        <v>0</v>
      </c>
    </row>
    <row r="12" spans="2:6">
      <c r="B12" s="104"/>
      <c r="C12" s="255"/>
      <c r="D12" s="42"/>
      <c r="E12" s="256"/>
      <c r="F12" s="42"/>
    </row>
    <row r="13" spans="2:6" ht="60" customHeight="1">
      <c r="B13" s="1243" t="s">
        <v>1180</v>
      </c>
      <c r="C13" s="1243"/>
      <c r="D13" s="1243"/>
      <c r="E13" s="1243"/>
      <c r="F13" s="1243"/>
    </row>
    <row r="14" spans="2:6" s="270" customFormat="1" ht="3" customHeight="1">
      <c r="B14" s="268"/>
      <c r="C14" s="269"/>
      <c r="D14" s="269"/>
    </row>
    <row r="15" spans="2:6" ht="12" thickBot="1">
      <c r="B15" s="88" t="s">
        <v>1181</v>
      </c>
      <c r="C15" s="52"/>
      <c r="D15" s="52"/>
    </row>
    <row r="16" spans="2:6" s="87" customFormat="1" ht="12" customHeight="1">
      <c r="B16" s="891" t="s">
        <v>0</v>
      </c>
      <c r="C16" s="1240" t="s">
        <v>195</v>
      </c>
      <c r="D16" s="1240"/>
      <c r="E16" s="1238" t="s">
        <v>1182</v>
      </c>
      <c r="F16" s="1239"/>
    </row>
    <row r="17" spans="2:7" s="89" customFormat="1" ht="24" customHeight="1">
      <c r="B17" s="189"/>
      <c r="C17" s="892" t="s">
        <v>1175</v>
      </c>
      <c r="D17" s="407" t="s">
        <v>948</v>
      </c>
      <c r="E17" s="892" t="s">
        <v>1175</v>
      </c>
      <c r="F17" s="893" t="s">
        <v>948</v>
      </c>
    </row>
    <row r="18" spans="2:7">
      <c r="B18" s="179" t="str">
        <f>B9</f>
        <v>As at 1st April, 2020</v>
      </c>
      <c r="C18" s="887">
        <v>300000</v>
      </c>
      <c r="D18" s="887">
        <v>300000</v>
      </c>
      <c r="E18" s="262"/>
      <c r="F18" s="21"/>
    </row>
    <row r="19" spans="2:7">
      <c r="B19" s="180" t="s">
        <v>1183</v>
      </c>
      <c r="C19" s="887"/>
      <c r="D19" s="887"/>
      <c r="E19" s="262"/>
      <c r="F19" s="21"/>
    </row>
    <row r="20" spans="2:7">
      <c r="B20" s="180" t="s">
        <v>1184</v>
      </c>
      <c r="C20" s="889"/>
      <c r="D20" s="889"/>
      <c r="E20" s="262"/>
      <c r="F20" s="21"/>
    </row>
    <row r="21" spans="2:7">
      <c r="B21" s="180" t="s">
        <v>1185</v>
      </c>
      <c r="C21" s="889"/>
      <c r="D21" s="889"/>
      <c r="E21" s="262"/>
      <c r="F21" s="21"/>
    </row>
    <row r="22" spans="2:7">
      <c r="B22" s="260" t="s">
        <v>1186</v>
      </c>
      <c r="C22" s="894"/>
      <c r="D22" s="894"/>
      <c r="E22" s="143"/>
      <c r="F22" s="91"/>
    </row>
    <row r="23" spans="2:7" ht="12" thickBot="1">
      <c r="B23" s="181" t="str">
        <f>B11</f>
        <v>As at 31st March, 2021</v>
      </c>
      <c r="C23" s="739">
        <f>C18-C19+C20+C21</f>
        <v>300000</v>
      </c>
      <c r="D23" s="739">
        <f>D18-D19+D20+D21</f>
        <v>300000</v>
      </c>
      <c r="E23" s="40">
        <f>E18-E19+E20+E21</f>
        <v>0</v>
      </c>
      <c r="F23" s="40">
        <f>F18-F19+F20+F21</f>
        <v>0</v>
      </c>
    </row>
    <row r="24" spans="2:7" ht="6.75" customHeight="1">
      <c r="C24" s="50"/>
      <c r="D24" s="50"/>
    </row>
    <row r="25" spans="2:7">
      <c r="B25" s="88" t="s">
        <v>1187</v>
      </c>
      <c r="C25" s="50"/>
      <c r="D25" s="50"/>
    </row>
    <row r="26" spans="2:7" ht="24.75" customHeight="1">
      <c r="B26" s="1244" t="s">
        <v>1188</v>
      </c>
      <c r="C26" s="1244"/>
      <c r="D26" s="1244"/>
      <c r="E26" s="1244"/>
      <c r="F26" s="1244"/>
    </row>
    <row r="27" spans="2:7" ht="153.75" customHeight="1">
      <c r="B27" s="1241"/>
      <c r="C27" s="1242"/>
      <c r="D27" s="1242"/>
      <c r="E27" s="1242"/>
      <c r="F27" s="1242"/>
      <c r="G27" s="92"/>
    </row>
    <row r="28" spans="2:7" s="270" customFormat="1" ht="6.5">
      <c r="C28" s="171"/>
      <c r="D28" s="171"/>
    </row>
    <row r="29" spans="2:7">
      <c r="B29" s="88" t="s">
        <v>1189</v>
      </c>
      <c r="C29" s="50"/>
      <c r="D29" s="50"/>
    </row>
    <row r="30" spans="2:7">
      <c r="B30" s="462" t="s">
        <v>1190</v>
      </c>
      <c r="C30" s="50"/>
      <c r="D30" s="50"/>
    </row>
    <row r="31" spans="2:7" ht="35.25" customHeight="1">
      <c r="B31" s="1235" t="s">
        <v>1191</v>
      </c>
      <c r="C31" s="1235"/>
      <c r="D31" s="1235"/>
      <c r="E31" s="1235"/>
      <c r="F31" s="1235"/>
    </row>
    <row r="32" spans="2:7">
      <c r="C32" s="50"/>
      <c r="D32" s="50"/>
    </row>
    <row r="33" spans="2:7" ht="12" thickBot="1">
      <c r="B33" s="88" t="s">
        <v>1192</v>
      </c>
    </row>
    <row r="34" spans="2:7">
      <c r="B34" s="1247" t="s">
        <v>0</v>
      </c>
      <c r="C34" s="1245" t="s">
        <v>1193</v>
      </c>
      <c r="D34" s="1246"/>
      <c r="E34" s="1245" t="s">
        <v>1194</v>
      </c>
      <c r="F34" s="1246"/>
    </row>
    <row r="35" spans="2:7" ht="23">
      <c r="B35" s="1248"/>
      <c r="C35" s="110" t="s">
        <v>1195</v>
      </c>
      <c r="D35" s="465" t="s">
        <v>948</v>
      </c>
      <c r="E35" s="110" t="s">
        <v>1195</v>
      </c>
      <c r="F35" s="465" t="s">
        <v>948</v>
      </c>
    </row>
    <row r="36" spans="2:7">
      <c r="B36" s="179" t="s">
        <v>1196</v>
      </c>
      <c r="C36" s="150"/>
      <c r="D36" s="154"/>
      <c r="E36" s="150"/>
      <c r="F36" s="154"/>
    </row>
    <row r="37" spans="2:7">
      <c r="B37" s="690" t="s">
        <v>1197</v>
      </c>
      <c r="C37" s="895"/>
      <c r="D37" s="749"/>
      <c r="E37" s="895"/>
      <c r="F37" s="749"/>
      <c r="G37" s="741"/>
    </row>
    <row r="38" spans="2:7">
      <c r="B38" s="690" t="s">
        <v>740</v>
      </c>
      <c r="C38" s="896">
        <v>300000</v>
      </c>
      <c r="D38" s="897">
        <v>300000</v>
      </c>
      <c r="E38" s="896">
        <v>300000</v>
      </c>
      <c r="F38" s="897">
        <v>300000</v>
      </c>
      <c r="G38" s="741"/>
    </row>
    <row r="39" spans="2:7">
      <c r="B39" s="469" t="s">
        <v>1198</v>
      </c>
      <c r="C39" s="742"/>
      <c r="D39" s="743"/>
      <c r="E39" s="742"/>
      <c r="F39" s="743"/>
      <c r="G39" s="741"/>
    </row>
    <row r="40" spans="2:7">
      <c r="B40" s="179" t="s">
        <v>1199</v>
      </c>
      <c r="C40" s="742"/>
      <c r="D40" s="743"/>
      <c r="E40" s="742"/>
      <c r="F40" s="743"/>
      <c r="G40" s="741"/>
    </row>
    <row r="41" spans="2:7">
      <c r="B41" s="469" t="s">
        <v>1200</v>
      </c>
      <c r="C41" s="898"/>
      <c r="D41" s="899"/>
      <c r="E41" s="898"/>
      <c r="F41" s="899"/>
    </row>
    <row r="42" spans="2:7">
      <c r="B42" s="470" t="s">
        <v>1200</v>
      </c>
      <c r="C42" s="898"/>
      <c r="D42" s="899"/>
      <c r="E42" s="898"/>
      <c r="F42" s="899"/>
    </row>
    <row r="43" spans="2:7" ht="12" thickBot="1">
      <c r="B43" s="471" t="s">
        <v>1198</v>
      </c>
      <c r="C43" s="112"/>
      <c r="D43" s="900"/>
      <c r="E43" s="112"/>
      <c r="F43" s="900"/>
    </row>
    <row r="44" spans="2:7" ht="8.25" customHeight="1">
      <c r="B44" s="50"/>
      <c r="C44" s="50"/>
      <c r="D44" s="50"/>
    </row>
    <row r="45" spans="2:7" ht="12" thickBot="1">
      <c r="B45" s="88" t="s">
        <v>1201</v>
      </c>
    </row>
    <row r="46" spans="2:7" ht="15" customHeight="1">
      <c r="B46" s="1247" t="s">
        <v>1202</v>
      </c>
      <c r="C46" s="1245" t="s">
        <v>1193</v>
      </c>
      <c r="D46" s="1246"/>
      <c r="E46" s="1245" t="s">
        <v>1194</v>
      </c>
      <c r="F46" s="1246"/>
    </row>
    <row r="47" spans="2:7" ht="23">
      <c r="B47" s="1248"/>
      <c r="C47" s="901" t="s">
        <v>1175</v>
      </c>
      <c r="D47" s="901" t="s">
        <v>1203</v>
      </c>
      <c r="E47" s="901" t="s">
        <v>1175</v>
      </c>
      <c r="F47" s="901" t="s">
        <v>1203</v>
      </c>
    </row>
    <row r="48" spans="2:7">
      <c r="B48" s="179" t="s">
        <v>1196</v>
      </c>
      <c r="C48" s="156"/>
      <c r="D48" s="237"/>
      <c r="E48" s="156"/>
      <c r="F48" s="237"/>
    </row>
    <row r="49" spans="2:6">
      <c r="B49" s="689" t="s">
        <v>1197</v>
      </c>
      <c r="C49" s="895"/>
      <c r="D49" s="902"/>
      <c r="E49" s="895"/>
      <c r="F49" s="902"/>
    </row>
    <row r="50" spans="2:6">
      <c r="B50" s="689" t="s">
        <v>740</v>
      </c>
      <c r="C50" s="895">
        <v>300000</v>
      </c>
      <c r="D50" s="902">
        <v>1</v>
      </c>
      <c r="E50" s="895">
        <v>300000</v>
      </c>
      <c r="F50" s="902">
        <v>1</v>
      </c>
    </row>
    <row r="51" spans="2:6">
      <c r="B51" s="469" t="s">
        <v>1198</v>
      </c>
      <c r="C51" s="895"/>
      <c r="D51" s="237"/>
      <c r="E51" s="895"/>
      <c r="F51" s="237"/>
    </row>
    <row r="52" spans="2:6">
      <c r="B52" s="179" t="s">
        <v>1199</v>
      </c>
      <c r="C52" s="156"/>
      <c r="D52" s="237"/>
      <c r="E52" s="156"/>
      <c r="F52" s="237"/>
    </row>
    <row r="53" spans="2:6">
      <c r="B53" s="469" t="s">
        <v>1200</v>
      </c>
      <c r="C53" s="156"/>
      <c r="D53" s="156"/>
      <c r="E53" s="156"/>
      <c r="F53" s="156"/>
    </row>
    <row r="54" spans="2:6">
      <c r="B54" s="470" t="s">
        <v>1200</v>
      </c>
      <c r="C54" s="903"/>
      <c r="D54" s="903"/>
      <c r="E54" s="903"/>
      <c r="F54" s="903"/>
    </row>
    <row r="55" spans="2:6" ht="12" thickBot="1">
      <c r="B55" s="471" t="s">
        <v>1198</v>
      </c>
      <c r="C55" s="904"/>
      <c r="D55" s="122"/>
      <c r="E55" s="904"/>
      <c r="F55" s="122"/>
    </row>
    <row r="56" spans="2:6" ht="7.5" customHeight="1">
      <c r="C56" s="102"/>
      <c r="E56" s="102"/>
    </row>
    <row r="57" spans="2:6" ht="12" thickBot="1">
      <c r="B57" s="88" t="s">
        <v>1204</v>
      </c>
      <c r="C57" s="102"/>
      <c r="E57" s="102"/>
    </row>
    <row r="58" spans="2:6" ht="11.5" customHeight="1">
      <c r="B58" s="153" t="s">
        <v>0</v>
      </c>
      <c r="C58" s="286" t="s">
        <v>1205</v>
      </c>
      <c r="D58" s="286" t="s">
        <v>1019</v>
      </c>
      <c r="E58" s="472"/>
    </row>
    <row r="59" spans="2:6" ht="39" customHeight="1" thickBot="1">
      <c r="B59" s="646" t="s">
        <v>1206</v>
      </c>
      <c r="C59" s="905"/>
      <c r="D59" s="905"/>
      <c r="E59" s="473"/>
    </row>
    <row r="60" spans="2:6">
      <c r="C60" s="102"/>
      <c r="E60" s="102"/>
    </row>
    <row r="61" spans="2:6">
      <c r="B61" s="50"/>
    </row>
  </sheetData>
  <customSheetViews>
    <customSheetView guid="{96F1B851-9F8A-4FD0-811B-FD39A764D1E6}">
      <selection activeCell="A20" sqref="A20"/>
      <pageMargins left="0" right="0" top="0" bottom="0" header="0" footer="0"/>
      <pageSetup scale="51" orientation="portrait" r:id="rId1"/>
    </customSheetView>
    <customSheetView guid="{FAF6636C-C982-4E87-BB0F-333AB9C785FB}">
      <pageMargins left="0" right="0" top="0" bottom="0" header="0" footer="0"/>
      <pageSetup orientation="portrait" r:id="rId2"/>
    </customSheetView>
    <customSheetView guid="{A78E47A5-AEA5-4FAA-816D-26AC70AB2BA5}" showGridLines="0" topLeftCell="B49">
      <selection activeCell="D66" sqref="D66"/>
      <pageMargins left="0" right="0" top="0" bottom="0" header="0" footer="0"/>
      <pageSetup orientation="portrait" r:id="rId3"/>
    </customSheetView>
  </customSheetViews>
  <mergeCells count="14">
    <mergeCell ref="C46:D46"/>
    <mergeCell ref="B46:B47"/>
    <mergeCell ref="B34:B35"/>
    <mergeCell ref="C34:D34"/>
    <mergeCell ref="E34:F34"/>
    <mergeCell ref="E46:F46"/>
    <mergeCell ref="B31:F31"/>
    <mergeCell ref="C6:D6"/>
    <mergeCell ref="E16:F16"/>
    <mergeCell ref="C16:D16"/>
    <mergeCell ref="E6:F6"/>
    <mergeCell ref="B27:F27"/>
    <mergeCell ref="B13:F13"/>
    <mergeCell ref="B26:F26"/>
  </mergeCells>
  <pageMargins left="0.19370078740157501" right="0.196850393700787" top="0.14803149606299201" bottom="0.14803149606299201" header="0.31496062992126" footer="0.31496062992126"/>
  <pageSetup scale="78" orientation="portrait"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0" tint="-0.249977111117893"/>
  </sheetPr>
  <dimension ref="B1:F84"/>
  <sheetViews>
    <sheetView showGridLines="0" view="pageBreakPreview" topLeftCell="A43" zoomScale="90" zoomScaleNormal="100" zoomScaleSheetLayoutView="90" workbookViewId="0">
      <selection activeCell="B65" sqref="B65"/>
    </sheetView>
  </sheetViews>
  <sheetFormatPr defaultColWidth="9.1796875" defaultRowHeight="11.5"/>
  <cols>
    <col min="1" max="1" width="1.7265625" style="124" customWidth="1"/>
    <col min="2" max="2" width="81.7265625" style="309" customWidth="1"/>
    <col min="3" max="4" width="19" style="317" customWidth="1"/>
    <col min="5" max="5" width="12.81640625" style="124" bestFit="1" customWidth="1"/>
    <col min="6" max="6" width="11.54296875" style="124" bestFit="1" customWidth="1"/>
    <col min="7" max="10" width="9.1796875" style="124"/>
    <col min="11" max="11" width="9.1796875" style="124" customWidth="1"/>
    <col min="12" max="16384" width="9.1796875" style="124"/>
  </cols>
  <sheetData>
    <row r="1" spans="2:6" ht="10.15" hidden="1" customHeight="1"/>
    <row r="2" spans="2:6">
      <c r="B2" s="184" t="str">
        <f>'Share Capital And Equity'!B1</f>
        <v>Desert Adventures Tourism LLC</v>
      </c>
    </row>
    <row r="3" spans="2:6">
      <c r="B3" s="184" t="str">
        <f>'Share Capital And Equity'!B2</f>
        <v>Notes forming part of the Financial Statements as at and for the 12 months ended 31 Mar 2023</v>
      </c>
    </row>
    <row r="4" spans="2:6">
      <c r="B4" s="184"/>
    </row>
    <row r="5" spans="2:6" ht="12" thickBot="1">
      <c r="B5" s="294" t="s">
        <v>1207</v>
      </c>
      <c r="C5" s="317" t="str">
        <f>+'Other Assets'!C5</f>
        <v>Currency - AED</v>
      </c>
      <c r="D5" s="317">
        <f>+'Other Assets'!E5</f>
        <v>0</v>
      </c>
    </row>
    <row r="6" spans="2:6">
      <c r="B6" s="669" t="s">
        <v>0</v>
      </c>
      <c r="C6" s="906" t="str">
        <f>'Top Sheet'!C4</f>
        <v>31st Mar 2023</v>
      </c>
      <c r="D6" s="944" t="s">
        <v>1208</v>
      </c>
    </row>
    <row r="7" spans="2:6">
      <c r="B7" s="430" t="s">
        <v>955</v>
      </c>
      <c r="C7" s="738">
        <f>SOCE!D29</f>
        <v>0</v>
      </c>
      <c r="D7" s="738">
        <f>+D20</f>
        <v>0</v>
      </c>
    </row>
    <row r="8" spans="2:6">
      <c r="B8" s="430" t="s">
        <v>1209</v>
      </c>
      <c r="C8" s="738">
        <f>SOCE!E29</f>
        <v>0</v>
      </c>
      <c r="D8" s="738">
        <f>+D27</f>
        <v>0</v>
      </c>
    </row>
    <row r="9" spans="2:6">
      <c r="B9" s="430" t="s">
        <v>1210</v>
      </c>
      <c r="C9" s="738">
        <f>SOCE!F29</f>
        <v>0</v>
      </c>
      <c r="D9" s="738">
        <f>+D35</f>
        <v>0</v>
      </c>
    </row>
    <row r="10" spans="2:6">
      <c r="B10" s="430" t="s">
        <v>1211</v>
      </c>
      <c r="C10" s="738">
        <f>SOCE!G29</f>
        <v>0</v>
      </c>
      <c r="D10" s="738">
        <f>+D43</f>
        <v>0</v>
      </c>
    </row>
    <row r="11" spans="2:6">
      <c r="B11" s="430" t="s">
        <v>959</v>
      </c>
      <c r="C11" s="738">
        <f>SOCE!H29</f>
        <v>0</v>
      </c>
      <c r="D11" s="738">
        <f>+D52</f>
        <v>0</v>
      </c>
    </row>
    <row r="12" spans="2:6">
      <c r="B12" s="430" t="s">
        <v>751</v>
      </c>
      <c r="C12" s="738">
        <f>SOCE!I29</f>
        <v>150000</v>
      </c>
      <c r="D12" s="738">
        <f>+D59</f>
        <v>150000</v>
      </c>
    </row>
    <row r="13" spans="2:6">
      <c r="B13" s="430" t="s">
        <v>753</v>
      </c>
      <c r="C13" s="738">
        <f>SOCE!J29</f>
        <v>-43033142.529999964</v>
      </c>
      <c r="D13" s="738">
        <f>+D70</f>
        <v>-42826300.369999938</v>
      </c>
    </row>
    <row r="14" spans="2:6" ht="12" thickBot="1">
      <c r="B14" s="177" t="s">
        <v>1212</v>
      </c>
      <c r="C14" s="737">
        <f>SUM(C7:C13)</f>
        <v>-42883142.529999964</v>
      </c>
      <c r="D14" s="737">
        <f>SUM(D7:D13)</f>
        <v>-42676300.369999938</v>
      </c>
      <c r="E14" s="124">
        <f>'BS Ind AS'!E53-'Reserves and Surplus'!C14-'Share Capital And Equity'!C9</f>
        <v>0</v>
      </c>
      <c r="F14" s="124">
        <f>'BS Ind AS'!F53-'Reserves and Surplus'!D14-'Share Capital And Equity'!C9</f>
        <v>0</v>
      </c>
    </row>
    <row r="15" spans="2:6">
      <c r="C15" s="744"/>
      <c r="D15" s="744"/>
    </row>
    <row r="16" spans="2:6" ht="12" thickBot="1">
      <c r="B16" s="294" t="s">
        <v>1213</v>
      </c>
      <c r="C16" s="744"/>
      <c r="D16" s="744"/>
    </row>
    <row r="17" spans="2:4">
      <c r="B17" s="669" t="s">
        <v>0</v>
      </c>
      <c r="C17" s="906" t="str">
        <f>'Top Sheet'!C4</f>
        <v>31st Mar 2023</v>
      </c>
      <c r="D17" s="906" t="str">
        <f>+D6</f>
        <v>31 Mar, 2022</v>
      </c>
    </row>
    <row r="18" spans="2:4">
      <c r="B18" s="430" t="s">
        <v>1214</v>
      </c>
      <c r="C18" s="738">
        <f>SOCE!D15</f>
        <v>0</v>
      </c>
      <c r="D18" s="738">
        <f>SOCE!E15</f>
        <v>0</v>
      </c>
    </row>
    <row r="19" spans="2:4">
      <c r="B19" s="430" t="s">
        <v>1215</v>
      </c>
      <c r="C19" s="738">
        <f>+SOCE!D20</f>
        <v>0</v>
      </c>
      <c r="D19" s="738">
        <f>+SOCE!E20</f>
        <v>0</v>
      </c>
    </row>
    <row r="20" spans="2:4" ht="12" thickBot="1">
      <c r="B20" s="177" t="s">
        <v>1216</v>
      </c>
      <c r="C20" s="737">
        <f>SUM(C18:C19)</f>
        <v>0</v>
      </c>
      <c r="D20" s="737">
        <f>SUM(D18:D19)</f>
        <v>0</v>
      </c>
    </row>
    <row r="21" spans="2:4">
      <c r="C21" s="744"/>
      <c r="D21" s="744"/>
    </row>
    <row r="22" spans="2:4" ht="12" thickBot="1">
      <c r="B22" s="294" t="s">
        <v>1217</v>
      </c>
      <c r="C22" s="744"/>
      <c r="D22" s="744"/>
    </row>
    <row r="23" spans="2:4" ht="12" hidden="1" thickBot="1">
      <c r="C23" s="744"/>
      <c r="D23" s="744"/>
    </row>
    <row r="24" spans="2:4">
      <c r="B24" s="669" t="s">
        <v>0</v>
      </c>
      <c r="C24" s="906" t="str">
        <f>'Top Sheet'!C4</f>
        <v>31st Mar 2023</v>
      </c>
      <c r="D24" s="906" t="str">
        <f>+D17</f>
        <v>31 Mar, 2022</v>
      </c>
    </row>
    <row r="25" spans="2:4">
      <c r="B25" s="430" t="s">
        <v>1214</v>
      </c>
      <c r="C25" s="738">
        <f>SOCE!E15</f>
        <v>0</v>
      </c>
      <c r="D25" s="738">
        <f>SOCE!F15</f>
        <v>0</v>
      </c>
    </row>
    <row r="26" spans="2:4">
      <c r="B26" s="191" t="s">
        <v>1215</v>
      </c>
      <c r="C26" s="738">
        <f>SOCE!E20</f>
        <v>0</v>
      </c>
      <c r="D26" s="738">
        <f>SOCE!F20</f>
        <v>0</v>
      </c>
    </row>
    <row r="27" spans="2:4" ht="12" thickBot="1">
      <c r="B27" s="177" t="s">
        <v>1216</v>
      </c>
      <c r="C27" s="737">
        <f>SUM(C25:C26)</f>
        <v>0</v>
      </c>
      <c r="D27" s="737">
        <f>SUM(D25:D26)</f>
        <v>0</v>
      </c>
    </row>
    <row r="28" spans="2:4">
      <c r="C28" s="744"/>
      <c r="D28" s="744"/>
    </row>
    <row r="29" spans="2:4" ht="12" thickBot="1">
      <c r="B29" s="294" t="s">
        <v>1218</v>
      </c>
      <c r="C29" s="744"/>
      <c r="D29" s="744"/>
    </row>
    <row r="30" spans="2:4" ht="12" hidden="1" thickBot="1">
      <c r="C30" s="744"/>
      <c r="D30" s="744"/>
    </row>
    <row r="31" spans="2:4">
      <c r="B31" s="669" t="s">
        <v>0</v>
      </c>
      <c r="C31" s="906" t="str">
        <f>'Top Sheet'!C4</f>
        <v>31st Mar 2023</v>
      </c>
      <c r="D31" s="906" t="str">
        <f>+D24</f>
        <v>31 Mar, 2022</v>
      </c>
    </row>
    <row r="32" spans="2:4">
      <c r="B32" s="430" t="s">
        <v>1214</v>
      </c>
      <c r="C32" s="738">
        <f>SOCE!F15</f>
        <v>0</v>
      </c>
      <c r="D32" s="738">
        <f>SOCE!G15</f>
        <v>0</v>
      </c>
    </row>
    <row r="33" spans="2:4">
      <c r="B33" s="191" t="s">
        <v>1215</v>
      </c>
      <c r="C33" s="738">
        <f>SOCE!F20</f>
        <v>0</v>
      </c>
      <c r="D33" s="738">
        <f>SOCE!G20</f>
        <v>0</v>
      </c>
    </row>
    <row r="34" spans="2:4">
      <c r="B34" s="430" t="s">
        <v>1219</v>
      </c>
      <c r="C34" s="738">
        <f>SOCE!F26</f>
        <v>0</v>
      </c>
      <c r="D34" s="738">
        <f>SOCE!G26</f>
        <v>0</v>
      </c>
    </row>
    <row r="35" spans="2:4" ht="12" thickBot="1">
      <c r="B35" s="177" t="s">
        <v>1216</v>
      </c>
      <c r="C35" s="737">
        <f>SUM(C32:C34)</f>
        <v>0</v>
      </c>
      <c r="D35" s="737">
        <f>SUM(D32:D34)</f>
        <v>0</v>
      </c>
    </row>
    <row r="36" spans="2:4">
      <c r="C36" s="744"/>
      <c r="D36" s="744"/>
    </row>
    <row r="37" spans="2:4" ht="12" thickBot="1">
      <c r="B37" s="294" t="s">
        <v>1220</v>
      </c>
      <c r="C37" s="744"/>
      <c r="D37" s="744"/>
    </row>
    <row r="38" spans="2:4" ht="12" hidden="1" thickBot="1">
      <c r="C38" s="744"/>
      <c r="D38" s="744"/>
    </row>
    <row r="39" spans="2:4">
      <c r="B39" s="669" t="s">
        <v>0</v>
      </c>
      <c r="C39" s="906" t="str">
        <f>'Top Sheet'!C4</f>
        <v>31st Mar 2023</v>
      </c>
      <c r="D39" s="906" t="str">
        <f>+D31</f>
        <v>31 Mar, 2022</v>
      </c>
    </row>
    <row r="40" spans="2:4">
      <c r="B40" s="430" t="s">
        <v>1214</v>
      </c>
      <c r="C40" s="738">
        <f>SOCE!G15</f>
        <v>0</v>
      </c>
      <c r="D40" s="738">
        <f>SOCE!H15</f>
        <v>0</v>
      </c>
    </row>
    <row r="41" spans="2:4">
      <c r="B41" s="430" t="s">
        <v>1221</v>
      </c>
      <c r="C41" s="738">
        <f>SOCE!G23</f>
        <v>0</v>
      </c>
      <c r="D41" s="738">
        <f>SOCE!H23</f>
        <v>0</v>
      </c>
    </row>
    <row r="42" spans="2:4">
      <c r="B42" s="191" t="s">
        <v>1222</v>
      </c>
      <c r="C42" s="738">
        <f>SOCE!G24</f>
        <v>0</v>
      </c>
      <c r="D42" s="738">
        <f>SOCE!H24</f>
        <v>0</v>
      </c>
    </row>
    <row r="43" spans="2:4" ht="12" thickBot="1">
      <c r="B43" s="177" t="s">
        <v>1216</v>
      </c>
      <c r="C43" s="737">
        <f>SUM(C40:C42)</f>
        <v>0</v>
      </c>
      <c r="D43" s="737">
        <f>SUM(D40:D42)</f>
        <v>0</v>
      </c>
    </row>
    <row r="44" spans="2:4">
      <c r="C44" s="744"/>
      <c r="D44" s="744"/>
    </row>
    <row r="45" spans="2:4" ht="12" thickBot="1">
      <c r="B45" s="294" t="s">
        <v>1223</v>
      </c>
      <c r="C45" s="744"/>
      <c r="D45" s="744"/>
    </row>
    <row r="46" spans="2:4" ht="12" hidden="1" thickBot="1">
      <c r="C46" s="744"/>
      <c r="D46" s="744"/>
    </row>
    <row r="47" spans="2:4">
      <c r="B47" s="669" t="s">
        <v>0</v>
      </c>
      <c r="C47" s="906" t="str">
        <f>'Top Sheet'!C4</f>
        <v>31st Mar 2023</v>
      </c>
      <c r="D47" s="906" t="str">
        <f>+D39</f>
        <v>31 Mar, 2022</v>
      </c>
    </row>
    <row r="48" spans="2:4">
      <c r="B48" s="430" t="s">
        <v>1214</v>
      </c>
      <c r="C48" s="738">
        <f>SOCE!H15</f>
        <v>0</v>
      </c>
      <c r="D48" s="738">
        <f>SOCE!H15</f>
        <v>0</v>
      </c>
    </row>
    <row r="49" spans="2:4">
      <c r="B49" s="430" t="s">
        <v>1224</v>
      </c>
      <c r="C49" s="738">
        <f>SOCE!H25</f>
        <v>0</v>
      </c>
      <c r="D49" s="738">
        <f>SOCE!I25</f>
        <v>0</v>
      </c>
    </row>
    <row r="50" spans="2:4">
      <c r="B50" s="430" t="s">
        <v>1225</v>
      </c>
      <c r="C50" s="738">
        <f>SOCE!H24</f>
        <v>0</v>
      </c>
      <c r="D50" s="738">
        <f>SOCE!I24</f>
        <v>0</v>
      </c>
    </row>
    <row r="51" spans="2:4">
      <c r="B51" s="430" t="s">
        <v>1226</v>
      </c>
      <c r="C51" s="738">
        <v>0</v>
      </c>
      <c r="D51" s="738">
        <v>0</v>
      </c>
    </row>
    <row r="52" spans="2:4" ht="12" thickBot="1">
      <c r="B52" s="177" t="s">
        <v>1216</v>
      </c>
      <c r="C52" s="737">
        <f>SUM(C48:C51)</f>
        <v>0</v>
      </c>
      <c r="D52" s="737">
        <f>SUM(D48:D51)</f>
        <v>0</v>
      </c>
    </row>
    <row r="53" spans="2:4">
      <c r="C53" s="744"/>
      <c r="D53" s="744"/>
    </row>
    <row r="54" spans="2:4" ht="12" thickBot="1">
      <c r="B54" s="294" t="s">
        <v>1227</v>
      </c>
      <c r="C54" s="744"/>
      <c r="D54" s="744"/>
    </row>
    <row r="55" spans="2:4" ht="12" hidden="1" thickBot="1">
      <c r="C55" s="744"/>
      <c r="D55" s="744"/>
    </row>
    <row r="56" spans="2:4">
      <c r="B56" s="669" t="s">
        <v>0</v>
      </c>
      <c r="C56" s="906" t="str">
        <f>'Top Sheet'!C4</f>
        <v>31st Mar 2023</v>
      </c>
      <c r="D56" s="906" t="str">
        <f>+D47</f>
        <v>31 Mar, 2022</v>
      </c>
    </row>
    <row r="57" spans="2:4">
      <c r="B57" s="430" t="s">
        <v>1214</v>
      </c>
      <c r="C57" s="738">
        <f>SOCE!I29</f>
        <v>150000</v>
      </c>
      <c r="D57" s="738">
        <f>SOCE!I15</f>
        <v>150000</v>
      </c>
    </row>
    <row r="58" spans="2:4">
      <c r="B58" s="191" t="s">
        <v>1228</v>
      </c>
      <c r="C58" s="738">
        <f>SOCE!I26</f>
        <v>0</v>
      </c>
      <c r="D58" s="738">
        <f>SOCE!J26</f>
        <v>0</v>
      </c>
    </row>
    <row r="59" spans="2:4" ht="12" thickBot="1">
      <c r="B59" s="177" t="s">
        <v>1216</v>
      </c>
      <c r="C59" s="737">
        <f>SUM(C57:C58)</f>
        <v>150000</v>
      </c>
      <c r="D59" s="737">
        <f>SUM(D57:D58)</f>
        <v>150000</v>
      </c>
    </row>
    <row r="60" spans="2:4">
      <c r="C60" s="745"/>
      <c r="D60" s="745"/>
    </row>
    <row r="61" spans="2:4" ht="12" thickBot="1">
      <c r="B61" s="294" t="s">
        <v>1229</v>
      </c>
      <c r="C61" s="744"/>
      <c r="D61" s="744"/>
    </row>
    <row r="62" spans="2:4">
      <c r="B62" s="669" t="s">
        <v>0</v>
      </c>
      <c r="C62" s="906" t="str">
        <f>'Top Sheet'!C4</f>
        <v>31st Mar 2023</v>
      </c>
      <c r="D62" s="906" t="str">
        <f>+D56</f>
        <v>31 Mar, 2022</v>
      </c>
    </row>
    <row r="63" spans="2:4">
      <c r="B63" s="430" t="s">
        <v>1214</v>
      </c>
      <c r="C63" s="738">
        <f>SOCE!J15</f>
        <v>-42826300.369999938</v>
      </c>
      <c r="D63" s="945">
        <v>-45135795.879999988</v>
      </c>
    </row>
    <row r="64" spans="2:4">
      <c r="B64" s="430" t="s">
        <v>1230</v>
      </c>
      <c r="C64" s="738">
        <f>SOCE!J16</f>
        <v>-206842.16000002623</v>
      </c>
      <c r="D64" s="945">
        <v>2309495.5100000501</v>
      </c>
    </row>
    <row r="65" spans="2:4">
      <c r="B65" s="430" t="s">
        <v>1231</v>
      </c>
      <c r="C65" s="738">
        <f>SOCE!J27+SOCE!J28</f>
        <v>0</v>
      </c>
      <c r="D65" s="738">
        <f>SOCE!K27+SOCE!K28</f>
        <v>0</v>
      </c>
    </row>
    <row r="66" spans="2:4">
      <c r="B66" s="191" t="s">
        <v>1232</v>
      </c>
      <c r="C66" s="738"/>
      <c r="D66" s="738"/>
    </row>
    <row r="67" spans="2:4">
      <c r="B67" s="430" t="s">
        <v>1233</v>
      </c>
      <c r="C67" s="738">
        <f>SOCE!J17</f>
        <v>0</v>
      </c>
      <c r="D67" s="738">
        <f>SOCE!K17</f>
        <v>0</v>
      </c>
    </row>
    <row r="68" spans="2:4">
      <c r="B68" s="430" t="s">
        <v>1234</v>
      </c>
      <c r="C68" s="738">
        <f>-C26</f>
        <v>0</v>
      </c>
      <c r="D68" s="738">
        <f>-D26</f>
        <v>0</v>
      </c>
    </row>
    <row r="69" spans="2:4">
      <c r="B69" s="430" t="s">
        <v>1235</v>
      </c>
      <c r="C69" s="738">
        <f>-C33</f>
        <v>0</v>
      </c>
      <c r="D69" s="738">
        <f>-D33</f>
        <v>0</v>
      </c>
    </row>
    <row r="70" spans="2:4" ht="12" thickBot="1">
      <c r="B70" s="177" t="s">
        <v>1216</v>
      </c>
      <c r="C70" s="737">
        <f>SUM(C63:C69)</f>
        <v>-43033142.529999964</v>
      </c>
      <c r="D70" s="737">
        <f>SUM(D63:D69)</f>
        <v>-42826300.369999938</v>
      </c>
    </row>
    <row r="71" spans="2:4">
      <c r="C71" s="457"/>
      <c r="D71" s="457"/>
    </row>
    <row r="72" spans="2:4">
      <c r="B72" s="294" t="s">
        <v>1236</v>
      </c>
      <c r="C72" s="410"/>
      <c r="D72" s="410"/>
    </row>
    <row r="73" spans="2:4" ht="14.25" customHeight="1">
      <c r="B73" s="294"/>
      <c r="C73" s="410"/>
      <c r="D73" s="410"/>
    </row>
    <row r="74" spans="2:4" ht="11.5" customHeight="1">
      <c r="B74" s="1177"/>
      <c r="C74" s="1177"/>
      <c r="D74" s="306"/>
    </row>
    <row r="75" spans="2:4" ht="24" customHeight="1">
      <c r="B75" s="1177"/>
      <c r="C75" s="1177"/>
      <c r="D75" s="306"/>
    </row>
    <row r="76" spans="2:4">
      <c r="B76" s="294"/>
      <c r="C76" s="410"/>
      <c r="D76" s="410"/>
    </row>
    <row r="77" spans="2:4" ht="24" customHeight="1">
      <c r="B77" s="1177"/>
      <c r="C77" s="1177"/>
      <c r="D77" s="306"/>
    </row>
    <row r="78" spans="2:4">
      <c r="B78" s="294"/>
      <c r="C78" s="410"/>
      <c r="D78" s="410"/>
    </row>
    <row r="79" spans="2:4" ht="24.75" customHeight="1">
      <c r="B79" s="1177"/>
      <c r="C79" s="1177"/>
      <c r="D79" s="306"/>
    </row>
    <row r="80" spans="2:4">
      <c r="B80" s="294" t="s">
        <v>1237</v>
      </c>
      <c r="C80" s="410"/>
      <c r="D80" s="410"/>
    </row>
    <row r="81" spans="2:4" ht="24" customHeight="1">
      <c r="B81" s="1177" t="s">
        <v>1238</v>
      </c>
      <c r="C81" s="1177"/>
      <c r="D81" s="306"/>
    </row>
    <row r="82" spans="2:4">
      <c r="B82" s="294"/>
      <c r="C82" s="410"/>
      <c r="D82" s="410"/>
    </row>
    <row r="83" spans="2:4" ht="26.25" customHeight="1">
      <c r="B83" s="1177"/>
      <c r="C83" s="1177"/>
      <c r="D83" s="306"/>
    </row>
    <row r="84" spans="2:4">
      <c r="B84" s="294"/>
    </row>
  </sheetData>
  <customSheetViews>
    <customSheetView guid="{96F1B851-9F8A-4FD0-811B-FD39A764D1E6}" showPageBreaks="1" printArea="1">
      <selection activeCell="E14" sqref="E14"/>
      <pageMargins left="0" right="0" top="0" bottom="0" header="0" footer="0"/>
      <pageSetup paperSize="9" scale="48" orientation="portrait" r:id="rId1"/>
    </customSheetView>
    <customSheetView guid="{FAF6636C-C982-4E87-BB0F-333AB9C785FB}">
      <pageMargins left="0" right="0" top="0" bottom="0" header="0" footer="0"/>
    </customSheetView>
    <customSheetView guid="{A78E47A5-AEA5-4FAA-816D-26AC70AB2BA5}" scale="115" showGridLines="0">
      <selection activeCell="D13" sqref="D13"/>
      <pageMargins left="0" right="0" top="0" bottom="0" header="0" footer="0"/>
    </customSheetView>
  </customSheetViews>
  <mergeCells count="5">
    <mergeCell ref="B77:C77"/>
    <mergeCell ref="B79:C79"/>
    <mergeCell ref="B81:C81"/>
    <mergeCell ref="B83:C83"/>
    <mergeCell ref="B74:C75"/>
  </mergeCells>
  <pageMargins left="0.31496062992126" right="0.31496062992126" top="0.48031496062992002" bottom="0.48031496062992002" header="0.31496062992126" footer="0.31496062992126"/>
  <pageSetup paperSize="9" scale="80" orientation="portrait" r:id="rId2"/>
  <legacy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8" tint="0.39997558519241921"/>
  </sheetPr>
  <dimension ref="A1:J77"/>
  <sheetViews>
    <sheetView showGridLines="0" view="pageBreakPreview" topLeftCell="A2" zoomScale="85" zoomScaleNormal="100" zoomScaleSheetLayoutView="85" workbookViewId="0">
      <selection activeCell="A2" sqref="A2"/>
    </sheetView>
  </sheetViews>
  <sheetFormatPr defaultColWidth="9.1796875" defaultRowHeight="11.5"/>
  <cols>
    <col min="1" max="1" width="9.453125" style="51" customWidth="1"/>
    <col min="2" max="2" width="74.453125" style="89" customWidth="1"/>
    <col min="3" max="4" width="19.54296875" style="51" customWidth="1"/>
    <col min="5" max="7" width="17.54296875" style="51" customWidth="1"/>
    <col min="8" max="8" width="15" style="51" customWidth="1"/>
    <col min="9" max="9" width="20.54296875" style="51" customWidth="1"/>
    <col min="10" max="10" width="15.7265625" style="51" bestFit="1" customWidth="1"/>
    <col min="11" max="16384" width="9.1796875" style="51"/>
  </cols>
  <sheetData>
    <row r="1" spans="2:8" ht="10.15" hidden="1" customHeight="1"/>
    <row r="2" spans="2:8">
      <c r="B2" s="88" t="str">
        <f>'Reserves and Surplus'!B2</f>
        <v>Desert Adventures Tourism LLC</v>
      </c>
    </row>
    <row r="3" spans="2:8">
      <c r="B3" s="88" t="str">
        <f>'Reserves and Surplus'!B3</f>
        <v>Notes forming part of the Financial Statements as at and for the 12 months ended 31 Mar 2023</v>
      </c>
    </row>
    <row r="4" spans="2:8">
      <c r="B4" s="88"/>
    </row>
    <row r="5" spans="2:8">
      <c r="B5" s="88" t="s">
        <v>1239</v>
      </c>
      <c r="G5" s="483" t="str">
        <f>'Top Sheet'!C7</f>
        <v>AED</v>
      </c>
    </row>
    <row r="6" spans="2:8">
      <c r="B6" s="88"/>
    </row>
    <row r="7" spans="2:8" ht="12" thickBot="1">
      <c r="B7" s="88" t="s">
        <v>1240</v>
      </c>
    </row>
    <row r="8" spans="2:8" ht="23">
      <c r="B8" s="907" t="s">
        <v>0</v>
      </c>
      <c r="C8" s="908" t="s">
        <v>1241</v>
      </c>
      <c r="D8" s="908" t="s">
        <v>1242</v>
      </c>
      <c r="E8" s="908" t="s">
        <v>1243</v>
      </c>
      <c r="F8" s="908" t="s">
        <v>1244</v>
      </c>
      <c r="G8" s="908" t="str">
        <f>'Top Sheet'!C4</f>
        <v>31st Mar 2023</v>
      </c>
      <c r="H8" s="908" t="s">
        <v>1085</v>
      </c>
    </row>
    <row r="9" spans="2:8">
      <c r="B9" s="189" t="s">
        <v>1245</v>
      </c>
      <c r="C9" s="187"/>
      <c r="D9" s="187"/>
      <c r="E9" s="187"/>
      <c r="F9" s="187"/>
      <c r="G9" s="187"/>
      <c r="H9" s="187"/>
    </row>
    <row r="10" spans="2:8">
      <c r="B10" s="460" t="s">
        <v>1246</v>
      </c>
      <c r="C10" s="187"/>
      <c r="D10" s="854"/>
      <c r="E10" s="854"/>
      <c r="F10" s="187"/>
      <c r="G10" s="35"/>
      <c r="H10" s="35"/>
    </row>
    <row r="11" spans="2:8">
      <c r="B11" s="485" t="s">
        <v>1247</v>
      </c>
      <c r="C11" s="187"/>
      <c r="D11" s="854"/>
      <c r="E11" s="854"/>
      <c r="F11" s="187"/>
      <c r="G11" s="35"/>
      <c r="H11" s="35"/>
    </row>
    <row r="12" spans="2:8">
      <c r="B12" s="486" t="s">
        <v>1198</v>
      </c>
      <c r="C12" s="187"/>
      <c r="D12" s="854"/>
      <c r="E12" s="854"/>
      <c r="F12" s="187"/>
      <c r="G12" s="35"/>
      <c r="H12" s="35"/>
    </row>
    <row r="13" spans="2:8">
      <c r="B13" s="189" t="s">
        <v>1248</v>
      </c>
      <c r="C13" s="187"/>
      <c r="D13" s="187"/>
      <c r="E13" s="187"/>
      <c r="F13" s="187"/>
      <c r="G13" s="35"/>
      <c r="H13" s="35"/>
    </row>
    <row r="14" spans="2:8" ht="23">
      <c r="B14" s="176" t="s">
        <v>1249</v>
      </c>
      <c r="C14" s="909"/>
      <c r="D14" s="910"/>
      <c r="E14" s="855"/>
      <c r="F14" s="911"/>
      <c r="G14" s="35"/>
      <c r="H14" s="35"/>
    </row>
    <row r="15" spans="2:8">
      <c r="B15" s="485" t="s">
        <v>1247</v>
      </c>
      <c r="C15" s="909"/>
      <c r="D15" s="910"/>
      <c r="E15" s="855"/>
      <c r="F15" s="911"/>
      <c r="G15" s="35"/>
      <c r="H15" s="35"/>
    </row>
    <row r="16" spans="2:8">
      <c r="B16" s="485" t="s">
        <v>1250</v>
      </c>
      <c r="C16" s="909"/>
      <c r="D16" s="910"/>
      <c r="E16" s="855"/>
      <c r="F16" s="911"/>
      <c r="G16" s="35"/>
      <c r="H16" s="35"/>
    </row>
    <row r="17" spans="1:10">
      <c r="B17" s="485" t="s">
        <v>1251</v>
      </c>
      <c r="C17" s="909"/>
      <c r="D17" s="910"/>
      <c r="E17" s="855"/>
      <c r="F17" s="911"/>
      <c r="G17" s="35"/>
      <c r="H17" s="35"/>
    </row>
    <row r="18" spans="1:10">
      <c r="B18" s="189" t="s">
        <v>1252</v>
      </c>
      <c r="C18" s="187"/>
      <c r="D18" s="187"/>
      <c r="E18" s="187"/>
      <c r="F18" s="187"/>
      <c r="G18" s="69">
        <f>SUM(G10:G17)</f>
        <v>0</v>
      </c>
      <c r="H18" s="69">
        <f>SUM(H10:H17)</f>
        <v>0</v>
      </c>
    </row>
    <row r="19" spans="1:10">
      <c r="B19" s="460" t="s">
        <v>1253</v>
      </c>
      <c r="C19" s="487" t="s">
        <v>1254</v>
      </c>
      <c r="D19" s="487" t="s">
        <v>1254</v>
      </c>
      <c r="E19" s="487" t="s">
        <v>1254</v>
      </c>
      <c r="F19" s="487" t="s">
        <v>1254</v>
      </c>
      <c r="G19" s="35"/>
      <c r="H19" s="35"/>
    </row>
    <row r="20" spans="1:10" ht="12" customHeight="1">
      <c r="B20" s="460" t="s">
        <v>1255</v>
      </c>
      <c r="C20" s="487" t="s">
        <v>1254</v>
      </c>
      <c r="D20" s="487" t="s">
        <v>1254</v>
      </c>
      <c r="E20" s="487" t="s">
        <v>1254</v>
      </c>
      <c r="F20" s="487" t="s">
        <v>1254</v>
      </c>
      <c r="G20" s="35"/>
      <c r="H20" s="35"/>
    </row>
    <row r="21" spans="1:10">
      <c r="B21" s="460" t="s">
        <v>1256</v>
      </c>
      <c r="C21" s="487" t="s">
        <v>1254</v>
      </c>
      <c r="D21" s="487" t="s">
        <v>1254</v>
      </c>
      <c r="E21" s="487" t="s">
        <v>1254</v>
      </c>
      <c r="F21" s="487" t="s">
        <v>1254</v>
      </c>
      <c r="G21" s="35"/>
      <c r="H21" s="35"/>
    </row>
    <row r="22" spans="1:10">
      <c r="B22" s="460" t="s">
        <v>1257</v>
      </c>
      <c r="C22" s="487" t="s">
        <v>1254</v>
      </c>
      <c r="D22" s="487" t="s">
        <v>1254</v>
      </c>
      <c r="E22" s="487" t="s">
        <v>1254</v>
      </c>
      <c r="F22" s="487" t="s">
        <v>1254</v>
      </c>
      <c r="G22" s="35"/>
      <c r="H22" s="35"/>
    </row>
    <row r="23" spans="1:10">
      <c r="B23" s="460" t="s">
        <v>1258</v>
      </c>
      <c r="C23" s="487" t="s">
        <v>1254</v>
      </c>
      <c r="D23" s="487" t="s">
        <v>1254</v>
      </c>
      <c r="E23" s="487" t="s">
        <v>1254</v>
      </c>
      <c r="F23" s="487" t="s">
        <v>1254</v>
      </c>
      <c r="G23" s="35"/>
      <c r="H23" s="35"/>
    </row>
    <row r="24" spans="1:10" ht="12" thickBot="1">
      <c r="B24" s="190" t="s">
        <v>1259</v>
      </c>
      <c r="C24" s="188"/>
      <c r="D24" s="188"/>
      <c r="E24" s="188"/>
      <c r="F24" s="188"/>
      <c r="G24" s="71">
        <f>G18-SUM(G19:G23)</f>
        <v>0</v>
      </c>
      <c r="H24" s="71">
        <f>H18-SUM(H19:H23)</f>
        <v>0</v>
      </c>
    </row>
    <row r="26" spans="1:10" ht="12" thickBot="1">
      <c r="B26" s="88" t="s">
        <v>1260</v>
      </c>
    </row>
    <row r="27" spans="1:10" ht="23">
      <c r="B27" s="907" t="s">
        <v>0</v>
      </c>
      <c r="C27" s="908" t="s">
        <v>1241</v>
      </c>
      <c r="D27" s="908" t="s">
        <v>1243</v>
      </c>
      <c r="E27" s="908" t="s">
        <v>1244</v>
      </c>
      <c r="F27" s="912" t="str">
        <f>'Top Sheet'!C4</f>
        <v>31st Mar 2023</v>
      </c>
      <c r="G27" s="912" t="s">
        <v>1085</v>
      </c>
    </row>
    <row r="28" spans="1:10">
      <c r="B28" s="179" t="s">
        <v>1261</v>
      </c>
      <c r="C28" s="237"/>
      <c r="D28" s="237"/>
      <c r="E28" s="237"/>
      <c r="F28" s="105"/>
      <c r="G28" s="105"/>
    </row>
    <row r="29" spans="1:10" ht="12" customHeight="1">
      <c r="A29" s="51" t="s">
        <v>163</v>
      </c>
      <c r="B29" s="180" t="s">
        <v>552</v>
      </c>
      <c r="C29" s="671"/>
      <c r="D29" s="672" t="s">
        <v>1262</v>
      </c>
      <c r="E29" s="902" t="s">
        <v>1263</v>
      </c>
      <c r="F29" s="723">
        <f>-SUMIF('Trial Balance'!M:M,'Financial Liablities'!A29,'Trial Balance'!G:G)</f>
        <v>17869081.329999998</v>
      </c>
      <c r="G29" s="723">
        <f>-SUMIF('Trial Balance'!M:M,'Financial Liablities'!A29,'Trial Balance'!R:R)</f>
        <v>13247872.789999999</v>
      </c>
    </row>
    <row r="30" spans="1:10" ht="12" customHeight="1">
      <c r="A30" s="51" t="s">
        <v>167</v>
      </c>
      <c r="B30" s="180" t="s">
        <v>737</v>
      </c>
      <c r="C30" s="671"/>
      <c r="D30" s="672" t="s">
        <v>1262</v>
      </c>
      <c r="E30" s="902" t="s">
        <v>1263</v>
      </c>
      <c r="F30" s="723">
        <f>-SUMIF('Trial Balance'!M:M,'Financial Liablities'!A30,'Trial Balance'!G:G)</f>
        <v>0</v>
      </c>
      <c r="G30" s="723"/>
      <c r="I30" s="51">
        <v>3728199.6800000006</v>
      </c>
      <c r="J30" s="51">
        <f>G30-I30</f>
        <v>-3728199.6800000006</v>
      </c>
    </row>
    <row r="31" spans="1:10">
      <c r="A31" s="51" t="s">
        <v>165</v>
      </c>
      <c r="B31" s="180" t="s">
        <v>1264</v>
      </c>
      <c r="C31" s="237"/>
      <c r="D31" s="237"/>
      <c r="E31" s="902" t="s">
        <v>1265</v>
      </c>
      <c r="F31" s="723">
        <f>-SUMIF('Trial Balance'!M:M,'Financial Liablities'!A31,'Trial Balance'!G:G)</f>
        <v>12848499.369999999</v>
      </c>
      <c r="G31" s="723">
        <f>-SUMIF('Trial Balance'!M:M,'Financial Liablities'!A31,'Trial Balance'!R:R)</f>
        <v>7341999.9900000002</v>
      </c>
      <c r="I31" s="51">
        <v>7435292</v>
      </c>
      <c r="J31" s="51">
        <f>G31-I31</f>
        <v>-93292.009999999776</v>
      </c>
    </row>
    <row r="32" spans="1:10" s="50" customFormat="1" ht="14.25" customHeight="1">
      <c r="B32" s="179" t="s">
        <v>1266</v>
      </c>
      <c r="C32" s="150"/>
      <c r="D32" s="150"/>
      <c r="E32" s="150"/>
      <c r="F32" s="746">
        <f>SUM(F29:F31)</f>
        <v>30717580.699999996</v>
      </c>
      <c r="G32" s="746">
        <f>SUM(G29:G31)</f>
        <v>20589872.780000001</v>
      </c>
    </row>
    <row r="33" spans="1:10">
      <c r="A33" s="51" t="s">
        <v>171</v>
      </c>
      <c r="B33" s="180" t="s">
        <v>1267</v>
      </c>
      <c r="C33" s="119" t="s">
        <v>1254</v>
      </c>
      <c r="D33" s="119" t="s">
        <v>1254</v>
      </c>
      <c r="E33" s="119" t="s">
        <v>1254</v>
      </c>
      <c r="F33" s="723"/>
      <c r="G33" s="723"/>
      <c r="I33" s="787">
        <f>-SUMIF('Trial Balance'!P:P,'Financial Liablities'!D33,'Trial Balance'!J:J)</f>
        <v>0</v>
      </c>
      <c r="J33" s="787">
        <f>-SUMIF('Trial Balance'!P:P,'Financial Liablities'!D33,'Trial Balance'!U:U)</f>
        <v>0</v>
      </c>
    </row>
    <row r="34" spans="1:10" ht="12" thickBot="1">
      <c r="B34" s="181" t="s">
        <v>1268</v>
      </c>
      <c r="C34" s="122"/>
      <c r="D34" s="122"/>
      <c r="E34" s="122"/>
      <c r="F34" s="747">
        <f>F32-F33</f>
        <v>30717580.699999996</v>
      </c>
      <c r="G34" s="747">
        <f>G32-G33</f>
        <v>20589872.780000001</v>
      </c>
    </row>
    <row r="35" spans="1:10" hidden="1"/>
    <row r="37" spans="1:10">
      <c r="F37" s="741"/>
      <c r="G37" s="741"/>
    </row>
    <row r="39" spans="1:10" ht="12" thickBot="1">
      <c r="B39" s="88" t="s">
        <v>1269</v>
      </c>
    </row>
    <row r="40" spans="1:10">
      <c r="B40" s="1250" t="s">
        <v>0</v>
      </c>
      <c r="C40" s="1245" t="str">
        <f>'Top Sheet'!C4</f>
        <v>31st Mar 2023</v>
      </c>
      <c r="D40" s="1252"/>
      <c r="E40" s="1245" t="s">
        <v>1019</v>
      </c>
      <c r="F40" s="1252"/>
      <c r="G40" s="472"/>
    </row>
    <row r="41" spans="1:10">
      <c r="B41" s="1251"/>
      <c r="C41" s="913" t="s">
        <v>1270</v>
      </c>
      <c r="D41" s="914" t="s">
        <v>1147</v>
      </c>
      <c r="E41" s="913" t="s">
        <v>1270</v>
      </c>
      <c r="F41" s="914" t="s">
        <v>1147</v>
      </c>
      <c r="G41" s="472"/>
    </row>
    <row r="42" spans="1:10">
      <c r="B42" s="179" t="s">
        <v>1147</v>
      </c>
      <c r="C42" s="237"/>
      <c r="D42" s="105"/>
      <c r="E42" s="237"/>
      <c r="F42" s="105"/>
    </row>
    <row r="43" spans="1:10">
      <c r="B43" s="180" t="s">
        <v>1271</v>
      </c>
      <c r="C43" s="262">
        <v>0</v>
      </c>
      <c r="D43" s="21"/>
      <c r="E43" s="262">
        <v>0</v>
      </c>
      <c r="F43" s="21"/>
      <c r="G43" s="57"/>
    </row>
    <row r="44" spans="1:10">
      <c r="B44" s="180" t="s">
        <v>1272</v>
      </c>
      <c r="C44" s="262">
        <v>0</v>
      </c>
      <c r="D44" s="21"/>
      <c r="E44" s="262">
        <v>0</v>
      </c>
      <c r="F44" s="21"/>
      <c r="G44" s="57"/>
    </row>
    <row r="45" spans="1:10">
      <c r="B45" s="180" t="s">
        <v>1273</v>
      </c>
      <c r="C45" s="262">
        <v>0</v>
      </c>
      <c r="D45" s="21"/>
      <c r="E45" s="262">
        <v>0</v>
      </c>
      <c r="F45" s="21"/>
      <c r="G45" s="57"/>
    </row>
    <row r="46" spans="1:10">
      <c r="B46" s="180" t="s">
        <v>1274</v>
      </c>
      <c r="C46" s="262"/>
      <c r="D46" s="749">
        <f>-SUMIF('Trial Balance'!M:M,'Financial Liablities'!A46,'Trial Balance'!G:G)</f>
        <v>0</v>
      </c>
      <c r="E46" s="751"/>
      <c r="F46" s="749">
        <f>-SUMIF('Trial Balance'!M:M,'Financial Liablities'!A46,'Trial Balance'!R:R)</f>
        <v>0</v>
      </c>
      <c r="G46" s="57"/>
    </row>
    <row r="47" spans="1:10">
      <c r="A47" s="51" t="s">
        <v>179</v>
      </c>
      <c r="B47" s="180" t="s">
        <v>1275</v>
      </c>
      <c r="C47" s="749">
        <f>-SUMIF('Trial Balance'!M:M,'Financial Liablities'!A47,'Trial Balance'!G:G)</f>
        <v>751604.08881709015</v>
      </c>
      <c r="D47" s="749">
        <f>-SUMIF('Trial Balance'!M:M,'Financial Liablities'!I47,'Trial Balance'!G:G)</f>
        <v>435967.37118290982</v>
      </c>
      <c r="E47" s="751">
        <f>-SUMIF('Trial Balance'!M:M,'Financial Liablities'!A47,'Trial Balance'!R:R)</f>
        <v>0.81028947979211807</v>
      </c>
      <c r="F47" s="749">
        <f>-SUMIF('Trial Balance'!M:M,'Financial Liablities'!I47,'Trial Balance'!R:R)</f>
        <v>222877.7097105202</v>
      </c>
      <c r="G47" s="57"/>
      <c r="I47" s="51" t="s">
        <v>177</v>
      </c>
    </row>
    <row r="48" spans="1:10">
      <c r="B48" s="180" t="s">
        <v>1276</v>
      </c>
      <c r="C48" s="262"/>
      <c r="D48" s="749">
        <f>-SUMIF('Trial Balance'!M:M,'Financial Liablities'!A48,'Trial Balance'!G:G)</f>
        <v>0</v>
      </c>
      <c r="E48" s="751"/>
      <c r="F48" s="749">
        <f>-SUMIF('Trial Balance'!M:M,'Financial Liablities'!A48,'Trial Balance'!R:R)</f>
        <v>0</v>
      </c>
      <c r="G48" s="57"/>
    </row>
    <row r="49" spans="1:7">
      <c r="A49" s="51" t="s">
        <v>171</v>
      </c>
      <c r="B49" s="180" t="s">
        <v>726</v>
      </c>
      <c r="C49" s="262"/>
      <c r="D49" s="749">
        <f>-SUMIF('Trial Balance'!M:M,'Financial Liablities'!A49,'Trial Balance'!G:G)</f>
        <v>29090.43</v>
      </c>
      <c r="E49" s="751"/>
      <c r="F49" s="749">
        <f>-SUMIF('Trial Balance'!M:M,'Financial Liablities'!A49,'Trial Balance'!R:R)</f>
        <v>49988.12</v>
      </c>
      <c r="G49" s="57"/>
    </row>
    <row r="50" spans="1:7">
      <c r="A50" s="51" t="s">
        <v>173</v>
      </c>
      <c r="B50" s="176" t="s">
        <v>712</v>
      </c>
      <c r="C50" s="262"/>
      <c r="D50" s="749">
        <f>-SUMIF('Trial Balance'!M:M,'Financial Liablities'!A50,'Trial Balance'!G:G)</f>
        <v>1768028.14</v>
      </c>
      <c r="E50" s="751"/>
      <c r="F50" s="749">
        <f>-SUMIF('Trial Balance'!M:M,'Financial Liablities'!A50,'Trial Balance'!R:R)</f>
        <v>1318647.78</v>
      </c>
      <c r="G50" s="57"/>
    </row>
    <row r="51" spans="1:7">
      <c r="B51" s="191" t="s">
        <v>1277</v>
      </c>
      <c r="C51" s="262"/>
      <c r="D51" s="749">
        <f>-SUMIF('Trial Balance'!M:M,'Financial Liablities'!A51,'Trial Balance'!G:G)</f>
        <v>0</v>
      </c>
      <c r="E51" s="751"/>
      <c r="F51" s="749">
        <f>-SUMIF('Trial Balance'!M:M,'Financial Liablities'!A51,'Trial Balance'!R:R)</f>
        <v>0</v>
      </c>
      <c r="G51" s="57"/>
    </row>
    <row r="52" spans="1:7">
      <c r="B52" s="191" t="s">
        <v>1278</v>
      </c>
      <c r="C52" s="262"/>
      <c r="D52" s="749">
        <f>-SUMIF('Trial Balance'!M:M,'Financial Liablities'!A52,'Trial Balance'!G:G)</f>
        <v>0</v>
      </c>
      <c r="E52" s="751"/>
      <c r="F52" s="749">
        <f>-SUMIF('Trial Balance'!M:M,'Financial Liablities'!A52,'Trial Balance'!R:R)</f>
        <v>0</v>
      </c>
      <c r="G52" s="57"/>
    </row>
    <row r="53" spans="1:7">
      <c r="B53" s="191" t="s">
        <v>1279</v>
      </c>
      <c r="C53" s="262"/>
      <c r="D53" s="749">
        <f>-SUMIF('Trial Balance'!M:M,'Financial Liablities'!A53,'Trial Balance'!G:G)</f>
        <v>0</v>
      </c>
      <c r="E53" s="751"/>
      <c r="F53" s="749">
        <f>-SUMIF('Trial Balance'!M:M,'Financial Liablities'!A53,'Trial Balance'!R:R)</f>
        <v>0</v>
      </c>
      <c r="G53" s="57"/>
    </row>
    <row r="54" spans="1:7">
      <c r="B54" s="180" t="s">
        <v>1280</v>
      </c>
      <c r="C54" s="25"/>
      <c r="D54" s="749">
        <f>-SUMIF('Trial Balance'!M:M,'Financial Liablities'!A54,'Trial Balance'!G:G)</f>
        <v>0</v>
      </c>
      <c r="E54" s="751"/>
      <c r="F54" s="749">
        <f>-SUMIF('Trial Balance'!M:M,'Financial Liablities'!A54,'Trial Balance'!R:R)</f>
        <v>0</v>
      </c>
      <c r="G54" s="57"/>
    </row>
    <row r="55" spans="1:7">
      <c r="A55" s="51" t="s">
        <v>175</v>
      </c>
      <c r="B55" s="180" t="s">
        <v>1281</v>
      </c>
      <c r="C55" s="262"/>
      <c r="D55" s="749">
        <f>-SUMIF('Trial Balance'!M:M,'Financial Liablities'!A55,'Trial Balance'!G:G)</f>
        <v>1600733.9700000002</v>
      </c>
      <c r="E55" s="751"/>
      <c r="F55" s="749">
        <f>-SUMIF('Trial Balance'!M:M,'Financial Liablities'!A55,'Trial Balance'!R:R)</f>
        <v>1540751.9699999997</v>
      </c>
      <c r="G55" s="57"/>
    </row>
    <row r="56" spans="1:7" ht="12" thickBot="1">
      <c r="B56" s="181" t="s">
        <v>1282</v>
      </c>
      <c r="C56" s="40">
        <f t="shared" ref="C56:D56" si="0">SUM(C43:C55)</f>
        <v>751604.08881709015</v>
      </c>
      <c r="D56" s="747">
        <f t="shared" si="0"/>
        <v>3833819.9111829097</v>
      </c>
      <c r="E56" s="748">
        <f t="shared" ref="E56:F56" si="1">SUM(E43:E55)</f>
        <v>0.81028947979211807</v>
      </c>
      <c r="F56" s="747">
        <f t="shared" si="1"/>
        <v>3132265.5797105199</v>
      </c>
      <c r="G56" s="42"/>
    </row>
    <row r="57" spans="1:7">
      <c r="B57" s="51"/>
      <c r="C57" s="42"/>
      <c r="D57" s="42"/>
      <c r="E57" s="42"/>
      <c r="F57" s="42"/>
      <c r="G57" s="42"/>
    </row>
    <row r="58" spans="1:7">
      <c r="B58" s="1249"/>
      <c r="C58" s="1249"/>
      <c r="D58" s="1249"/>
      <c r="E58" s="1249"/>
      <c r="F58" s="1249"/>
      <c r="G58" s="1249"/>
    </row>
    <row r="59" spans="1:7">
      <c r="B59" s="1249"/>
      <c r="C59" s="1249"/>
      <c r="D59" s="1249"/>
      <c r="E59" s="1249"/>
      <c r="F59" s="1249"/>
      <c r="G59" s="1249"/>
    </row>
    <row r="60" spans="1:7">
      <c r="C60" s="20"/>
      <c r="D60" s="20"/>
      <c r="E60" s="20"/>
      <c r="F60" s="20"/>
      <c r="G60" s="20"/>
    </row>
    <row r="61" spans="1:7" ht="12" thickBot="1">
      <c r="B61" s="88" t="s">
        <v>1283</v>
      </c>
      <c r="C61" s="20"/>
      <c r="D61" s="20"/>
      <c r="E61" s="20"/>
      <c r="F61" s="20"/>
      <c r="G61" s="20"/>
    </row>
    <row r="62" spans="1:7">
      <c r="B62" s="289" t="s">
        <v>0</v>
      </c>
      <c r="C62" s="915" t="str">
        <f>'Top Sheet'!C4</f>
        <v>31st Mar 2023</v>
      </c>
      <c r="D62" s="915" t="s">
        <v>1019</v>
      </c>
      <c r="E62" s="20"/>
    </row>
    <row r="63" spans="1:7">
      <c r="B63" s="192" t="s">
        <v>1284</v>
      </c>
      <c r="C63" s="749"/>
      <c r="D63" s="749"/>
      <c r="E63" s="20"/>
    </row>
    <row r="64" spans="1:7">
      <c r="B64" s="192" t="s">
        <v>1285</v>
      </c>
      <c r="C64" s="749"/>
      <c r="D64" s="749"/>
      <c r="E64" s="20"/>
    </row>
    <row r="65" spans="1:7">
      <c r="B65" s="186" t="s">
        <v>1286</v>
      </c>
      <c r="C65" s="749"/>
      <c r="D65" s="749"/>
      <c r="E65" s="20"/>
    </row>
    <row r="66" spans="1:7">
      <c r="B66" s="186" t="s">
        <v>1287</v>
      </c>
      <c r="C66" s="749"/>
      <c r="D66" s="749"/>
      <c r="E66" s="683" t="s">
        <v>1288</v>
      </c>
    </row>
    <row r="67" spans="1:7">
      <c r="B67" s="186" t="s">
        <v>1289</v>
      </c>
      <c r="C67" s="749"/>
      <c r="D67" s="749"/>
      <c r="E67" s="683" t="s">
        <v>1290</v>
      </c>
    </row>
    <row r="68" spans="1:7">
      <c r="A68" s="51" t="s">
        <v>183</v>
      </c>
      <c r="B68" s="186" t="s">
        <v>1291</v>
      </c>
      <c r="C68" s="723">
        <f>-SUMIF('Trial Balance'!M:M,A68,'Trial Balance'!G:G)</f>
        <v>47851624.550000004</v>
      </c>
      <c r="D68" s="723">
        <f>-SUMIF('Trial Balance'!M:M,A68,'Trial Balance'!R:R)</f>
        <v>41526178.990000002</v>
      </c>
      <c r="E68" s="20"/>
    </row>
    <row r="69" spans="1:7" ht="12" thickBot="1">
      <c r="B69" s="193" t="s">
        <v>1292</v>
      </c>
      <c r="C69" s="747">
        <f>SUM(C63:C68)</f>
        <v>47851624.550000004</v>
      </c>
      <c r="D69" s="747">
        <f>SUM(D63:D68)</f>
        <v>41526178.990000002</v>
      </c>
      <c r="E69" s="20"/>
    </row>
    <row r="70" spans="1:7">
      <c r="B70" s="182"/>
      <c r="C70" s="42"/>
      <c r="D70" s="42"/>
      <c r="E70" s="42"/>
      <c r="F70" s="20"/>
      <c r="G70" s="20"/>
    </row>
    <row r="71" spans="1:7">
      <c r="B71" s="257" t="s">
        <v>1293</v>
      </c>
    </row>
    <row r="72" spans="1:7">
      <c r="B72" s="89" t="s">
        <v>1294</v>
      </c>
    </row>
    <row r="74" spans="1:7">
      <c r="B74" s="1235" t="s">
        <v>1295</v>
      </c>
      <c r="C74" s="1235"/>
      <c r="D74" s="1235"/>
      <c r="E74" s="1235"/>
      <c r="F74" s="1235"/>
      <c r="G74" s="1235"/>
    </row>
    <row r="75" spans="1:7">
      <c r="B75" s="1235"/>
      <c r="C75" s="1235"/>
      <c r="D75" s="1235"/>
      <c r="E75" s="1235"/>
      <c r="F75" s="1235"/>
      <c r="G75" s="1235"/>
    </row>
    <row r="76" spans="1:7">
      <c r="B76" s="1235"/>
      <c r="C76" s="1235"/>
      <c r="D76" s="1235"/>
      <c r="E76" s="1235"/>
      <c r="F76" s="1235"/>
      <c r="G76" s="1235"/>
    </row>
    <row r="77" spans="1:7" hidden="1"/>
  </sheetData>
  <customSheetViews>
    <customSheetView guid="{96F1B851-9F8A-4FD0-811B-FD39A764D1E6}" showPageBreaks="1" printArea="1" hiddenColumns="1" topLeftCell="A14">
      <selection activeCell="K14" sqref="K14"/>
      <colBreaks count="1" manualBreakCount="1">
        <brk id="9" max="1048575" man="1"/>
      </colBreaks>
      <pageMargins left="0" right="0" top="0" bottom="0" header="0" footer="0"/>
      <pageSetup paperSize="9" scale="50" orientation="portrait" r:id="rId1"/>
    </customSheetView>
    <customSheetView guid="{FAF6636C-C982-4E87-BB0F-333AB9C785FB}" topLeftCell="A21">
      <selection activeCell="F47" sqref="F47"/>
      <pageMargins left="0" right="0" top="0" bottom="0" header="0" footer="0"/>
    </customSheetView>
    <customSheetView guid="{A78E47A5-AEA5-4FAA-816D-26AC70AB2BA5}" showGridLines="0" topLeftCell="A18">
      <selection activeCell="F40" sqref="F40"/>
      <pageMargins left="0" right="0" top="0" bottom="0" header="0" footer="0"/>
    </customSheetView>
  </customSheetViews>
  <mergeCells count="5">
    <mergeCell ref="B58:G59"/>
    <mergeCell ref="B74:G76"/>
    <mergeCell ref="B40:B41"/>
    <mergeCell ref="C40:D40"/>
    <mergeCell ref="E40:F40"/>
  </mergeCells>
  <pageMargins left="0.31181102362204699" right="0.196850393700787" top="0.15748031496063" bottom="0.15748031496063" header="0.31496062992126" footer="0.31496062992126"/>
  <pageSetup paperSize="9" scale="64"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8" tint="0.39997558519241921"/>
  </sheetPr>
  <dimension ref="A1:E23"/>
  <sheetViews>
    <sheetView showGridLines="0" view="pageBreakPreview" zoomScale="90" zoomScaleNormal="100" zoomScaleSheetLayoutView="90" workbookViewId="0"/>
  </sheetViews>
  <sheetFormatPr defaultColWidth="9.1796875" defaultRowHeight="11.5"/>
  <cols>
    <col min="1" max="1" width="2.1796875" style="801" customWidth="1"/>
    <col min="2" max="2" width="1.7265625" style="124" customWidth="1"/>
    <col min="3" max="3" width="83.7265625" style="309" customWidth="1"/>
    <col min="4" max="4" width="17.54296875" style="124" customWidth="1"/>
    <col min="5" max="5" width="20.453125" style="124" customWidth="1"/>
    <col min="6" max="6" width="11.54296875" style="124" bestFit="1" customWidth="1"/>
    <col min="7" max="16384" width="9.1796875" style="124"/>
  </cols>
  <sheetData>
    <row r="1" spans="1:5" ht="10.15" customHeight="1"/>
    <row r="2" spans="1:5">
      <c r="C2" s="184" t="str">
        <f>'Financial Liablities'!B2</f>
        <v>Desert Adventures Tourism LLC</v>
      </c>
    </row>
    <row r="3" spans="1:5">
      <c r="C3" s="184" t="str">
        <f>'Financial Liablities'!B3</f>
        <v>Notes forming part of the Financial Statements as at and for the 12 months ended 31 Mar 2023</v>
      </c>
    </row>
    <row r="4" spans="1:5">
      <c r="C4" s="184"/>
    </row>
    <row r="5" spans="1:5">
      <c r="C5" s="294" t="s">
        <v>1296</v>
      </c>
      <c r="D5" s="410" t="str">
        <f>'Financial Liablities'!G5</f>
        <v>AED</v>
      </c>
    </row>
    <row r="6" spans="1:5" ht="12" thickBot="1"/>
    <row r="7" spans="1:5" s="309" customFormat="1">
      <c r="A7" s="802"/>
      <c r="C7" s="669" t="s">
        <v>0</v>
      </c>
      <c r="D7" s="882" t="str">
        <f>+'Financial Liablities'!G8</f>
        <v>31st Mar 2023</v>
      </c>
      <c r="E7" s="882" t="str">
        <f>+'Financial Liablities'!H8</f>
        <v>31st March, 2021</v>
      </c>
    </row>
    <row r="8" spans="1:5">
      <c r="C8" s="191" t="s">
        <v>1297</v>
      </c>
      <c r="D8" s="31"/>
      <c r="E8" s="31"/>
    </row>
    <row r="9" spans="1:5">
      <c r="C9" s="661" t="s">
        <v>1298</v>
      </c>
      <c r="D9" s="916"/>
      <c r="E9" s="916"/>
    </row>
    <row r="10" spans="1:5">
      <c r="C10" s="661" t="s">
        <v>1153</v>
      </c>
      <c r="D10" s="916"/>
      <c r="E10" s="916"/>
    </row>
    <row r="11" spans="1:5" ht="12" thickBot="1">
      <c r="C11" s="271" t="s">
        <v>979</v>
      </c>
      <c r="D11" s="33">
        <f>SUM(D8:D10)</f>
        <v>0</v>
      </c>
      <c r="E11" s="33">
        <f>SUM(E8:E10)</f>
        <v>0</v>
      </c>
    </row>
    <row r="12" spans="1:5">
      <c r="D12" s="334"/>
    </row>
    <row r="13" spans="1:5">
      <c r="C13" s="294" t="s">
        <v>1299</v>
      </c>
      <c r="D13" s="334"/>
    </row>
    <row r="14" spans="1:5" ht="12" thickBot="1">
      <c r="D14" s="334"/>
    </row>
    <row r="15" spans="1:5" s="309" customFormat="1" ht="17.25" customHeight="1">
      <c r="A15" s="802"/>
      <c r="C15" s="669" t="s">
        <v>0</v>
      </c>
      <c r="D15" s="917" t="str">
        <f>+D7</f>
        <v>31st Mar 2023</v>
      </c>
      <c r="E15" s="917" t="str">
        <f>+E7</f>
        <v>31st March, 2021</v>
      </c>
    </row>
    <row r="16" spans="1:5">
      <c r="C16" s="191" t="s">
        <v>1300</v>
      </c>
      <c r="D16" s="719">
        <f>-SUMIF('Trial Balance'!M:M,'Other Liabilities'!A16,'Trial Balance'!G:G)</f>
        <v>0</v>
      </c>
      <c r="E16" s="719">
        <f>-SUMIF('Trial Balance'!M:M,'Other Liabilities'!A16,'Trial Balance'!R:R)</f>
        <v>0</v>
      </c>
    </row>
    <row r="17" spans="1:5">
      <c r="A17" s="801" t="s">
        <v>201</v>
      </c>
      <c r="C17" s="191" t="s">
        <v>567</v>
      </c>
      <c r="D17" s="719">
        <f>-SUMIF('Trial Balance'!M:M,'Other Liabilities'!A17,'Trial Balance'!G:G)</f>
        <v>16343989.437802209</v>
      </c>
      <c r="E17" s="719">
        <f>-SUMIF('Trial Balance'!M:M,'Other Liabilities'!A17,'Trial Balance'!R:R)</f>
        <v>11564669.081867754</v>
      </c>
    </row>
    <row r="18" spans="1:5">
      <c r="A18" s="801" t="s">
        <v>203</v>
      </c>
      <c r="C18" s="191" t="s">
        <v>565</v>
      </c>
      <c r="D18" s="719">
        <f>-SUMIF('Trial Balance'!M:M,'Other Liabilities'!A18,'Trial Balance'!G:G)</f>
        <v>-1.1641532182693481E-10</v>
      </c>
      <c r="E18" s="719">
        <f>-SUMIF('Trial Balance'!M:M,'Other Liabilities'!A18,'Trial Balance'!R:R)</f>
        <v>0</v>
      </c>
    </row>
    <row r="19" spans="1:5">
      <c r="C19" s="191" t="s">
        <v>1298</v>
      </c>
      <c r="D19" s="719"/>
      <c r="E19" s="719"/>
    </row>
    <row r="20" spans="1:5">
      <c r="C20" s="191" t="s">
        <v>1301</v>
      </c>
      <c r="D20" s="719"/>
      <c r="E20" s="719"/>
    </row>
    <row r="21" spans="1:5">
      <c r="C21" s="191" t="s">
        <v>1153</v>
      </c>
      <c r="D21" s="719"/>
      <c r="E21" s="719"/>
    </row>
    <row r="22" spans="1:5" ht="12" thickBot="1">
      <c r="C22" s="271" t="s">
        <v>979</v>
      </c>
      <c r="D22" s="721">
        <f>SUM(D16:D21)</f>
        <v>16343989.437802209</v>
      </c>
      <c r="E22" s="721">
        <f>SUM(E16:E21)</f>
        <v>11564669.081867754</v>
      </c>
    </row>
    <row r="23" spans="1:5">
      <c r="D23" s="693"/>
      <c r="E23" s="693"/>
    </row>
  </sheetData>
  <customSheetViews>
    <customSheetView guid="{96F1B851-9F8A-4FD0-811B-FD39A764D1E6}">
      <selection activeCell="D19" sqref="D19"/>
      <pageMargins left="0" right="0" top="0" bottom="0" header="0" footer="0"/>
      <pageSetup scale="71" orientation="portrait" r:id="rId1"/>
    </customSheetView>
    <customSheetView guid="{FAF6636C-C982-4E87-BB0F-333AB9C785FB}">
      <pageMargins left="0" right="0" top="0" bottom="0" header="0" footer="0"/>
      <pageSetup orientation="portrait" r:id="rId2"/>
    </customSheetView>
    <customSheetView guid="{A78E47A5-AEA5-4FAA-816D-26AC70AB2BA5}" showGridLines="0">
      <selection activeCell="D18" sqref="D18"/>
      <pageMargins left="0" right="0" top="0" bottom="0" header="0" footer="0"/>
      <pageSetup orientation="portrait" r:id="rId3"/>
    </customSheetView>
  </customSheetViews>
  <pageMargins left="0.7" right="0.7" top="0.75" bottom="0.75" header="0.3" footer="0.3"/>
  <pageSetup scale="72"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theme="8" tint="0.39997558519241921"/>
  </sheetPr>
  <dimension ref="C1:HD70"/>
  <sheetViews>
    <sheetView showGridLines="0" view="pageBreakPreview" zoomScale="90" zoomScaleNormal="100" zoomScaleSheetLayoutView="90" workbookViewId="0"/>
  </sheetViews>
  <sheetFormatPr defaultColWidth="9.1796875" defaultRowHeight="11.5"/>
  <cols>
    <col min="1" max="2" width="1.54296875" style="51" customWidth="1"/>
    <col min="3" max="3" width="50.453125" style="89" customWidth="1"/>
    <col min="4" max="5" width="19.54296875" style="51" customWidth="1"/>
    <col min="6" max="6" width="14.1796875" style="51" customWidth="1"/>
    <col min="7" max="9" width="19.54296875" style="51" customWidth="1"/>
    <col min="10" max="205" width="9.1796875" style="51" customWidth="1"/>
    <col min="206" max="206" width="4.1796875" style="51" customWidth="1"/>
    <col min="207" max="207" width="68.54296875" style="51" customWidth="1"/>
    <col min="208" max="208" width="11.81640625" style="51" customWidth="1"/>
    <col min="209" max="209" width="11.453125" style="51" customWidth="1"/>
    <col min="210" max="212" width="11.1796875" style="51" customWidth="1"/>
    <col min="213" max="230" width="9.1796875" style="51"/>
    <col min="231" max="231" width="5.7265625" style="51" customWidth="1"/>
    <col min="232" max="232" width="75" style="51" customWidth="1"/>
    <col min="233" max="233" width="11.81640625" style="51" customWidth="1"/>
    <col min="234" max="234" width="15" style="51" bestFit="1" customWidth="1"/>
    <col min="235" max="235" width="22" style="51" bestFit="1" customWidth="1"/>
    <col min="236" max="236" width="17.81640625" style="51" bestFit="1" customWidth="1"/>
    <col min="237" max="237" width="15.7265625" style="51" customWidth="1"/>
    <col min="238" max="238" width="16" style="51" customWidth="1"/>
    <col min="239" max="239" width="15.453125" style="51" customWidth="1"/>
    <col min="240" max="240" width="15.81640625" style="51" customWidth="1"/>
    <col min="241" max="16384" width="9.1796875" style="51"/>
  </cols>
  <sheetData>
    <row r="1" spans="3:9">
      <c r="C1" s="184" t="str">
        <f>'Other Liabilities'!C2</f>
        <v>Desert Adventures Tourism LLC</v>
      </c>
      <c r="D1" s="53"/>
      <c r="E1" s="54"/>
      <c r="F1" s="54"/>
    </row>
    <row r="2" spans="3:9">
      <c r="C2" s="184" t="str">
        <f>'Other Liabilities'!C3</f>
        <v>Notes forming part of the Financial Statements as at and for the 12 months ended 31 Mar 2023</v>
      </c>
      <c r="D2" s="53"/>
      <c r="E2" s="54"/>
      <c r="F2" s="54"/>
    </row>
    <row r="3" spans="3:9">
      <c r="C3" s="184"/>
      <c r="D3" s="28"/>
    </row>
    <row r="4" spans="3:9" s="56" customFormat="1">
      <c r="C4" s="294" t="s">
        <v>1302</v>
      </c>
      <c r="F4" s="488" t="str">
        <f>'Other Liabilities'!D5</f>
        <v>AED</v>
      </c>
    </row>
    <row r="5" spans="3:9" s="56" customFormat="1" ht="12" thickBot="1">
      <c r="C5" s="294"/>
    </row>
    <row r="6" spans="3:9" s="56" customFormat="1">
      <c r="C6" s="1255" t="s">
        <v>0</v>
      </c>
      <c r="D6" s="489" t="s">
        <v>1270</v>
      </c>
      <c r="E6" s="489" t="s">
        <v>1147</v>
      </c>
      <c r="F6" s="1253" t="s">
        <v>979</v>
      </c>
      <c r="G6" s="489" t="s">
        <v>1270</v>
      </c>
      <c r="H6" s="489" t="s">
        <v>1147</v>
      </c>
      <c r="I6" s="1257" t="s">
        <v>979</v>
      </c>
    </row>
    <row r="7" spans="3:9">
      <c r="C7" s="1256"/>
      <c r="D7" s="490" t="str">
        <f>'Top Sheet'!C4</f>
        <v>31st Mar 2023</v>
      </c>
      <c r="E7" s="490" t="str">
        <f>'Top Sheet'!C4</f>
        <v>31st Mar 2023</v>
      </c>
      <c r="F7" s="1254"/>
      <c r="G7" s="490" t="s">
        <v>1019</v>
      </c>
      <c r="H7" s="490" t="s">
        <v>1019</v>
      </c>
      <c r="I7" s="1258"/>
    </row>
    <row r="8" spans="3:9">
      <c r="C8" s="180" t="s">
        <v>1303</v>
      </c>
      <c r="D8" s="262"/>
      <c r="E8" s="262"/>
      <c r="F8" s="262"/>
      <c r="G8" s="262"/>
      <c r="H8" s="262"/>
      <c r="I8" s="262"/>
    </row>
    <row r="9" spans="3:9">
      <c r="C9" s="194" t="s">
        <v>1304</v>
      </c>
      <c r="D9" s="262"/>
      <c r="E9" s="262"/>
      <c r="F9" s="262">
        <f>D9+E9</f>
        <v>0</v>
      </c>
      <c r="G9" s="262"/>
      <c r="H9" s="262"/>
      <c r="I9" s="262">
        <f>G9+H9</f>
        <v>0</v>
      </c>
    </row>
    <row r="10" spans="3:9" ht="12" thickBot="1">
      <c r="C10" s="181" t="s">
        <v>979</v>
      </c>
      <c r="D10" s="40">
        <f t="shared" ref="D10:I10" si="0">SUM(D9)</f>
        <v>0</v>
      </c>
      <c r="E10" s="40">
        <f t="shared" si="0"/>
        <v>0</v>
      </c>
      <c r="F10" s="40">
        <f t="shared" si="0"/>
        <v>0</v>
      </c>
      <c r="G10" s="40">
        <f t="shared" si="0"/>
        <v>0</v>
      </c>
      <c r="H10" s="40">
        <f t="shared" si="0"/>
        <v>0</v>
      </c>
      <c r="I10" s="40">
        <f t="shared" si="0"/>
        <v>0</v>
      </c>
    </row>
    <row r="11" spans="3:9">
      <c r="D11" s="57"/>
      <c r="E11" s="57"/>
      <c r="F11" s="57"/>
    </row>
    <row r="12" spans="3:9" ht="12" thickBot="1">
      <c r="C12" s="88" t="s">
        <v>1305</v>
      </c>
      <c r="D12" s="57"/>
      <c r="E12" s="57"/>
      <c r="F12" s="57"/>
    </row>
    <row r="13" spans="3:9" ht="36.75" customHeight="1">
      <c r="C13" s="484" t="s">
        <v>0</v>
      </c>
      <c r="D13" s="663" t="s">
        <v>1306</v>
      </c>
      <c r="E13" s="662"/>
      <c r="F13" s="58"/>
    </row>
    <row r="14" spans="3:9" s="50" customFormat="1">
      <c r="C14" s="179" t="str">
        <f>"Closing balance as at "&amp;'Top Sheet'!C5</f>
        <v>Closing balance as at 1st Apr 2022</v>
      </c>
      <c r="D14" s="39"/>
      <c r="E14" s="42"/>
      <c r="F14" s="42"/>
    </row>
    <row r="15" spans="3:9">
      <c r="C15" s="180" t="s">
        <v>1307</v>
      </c>
      <c r="D15" s="21"/>
      <c r="E15" s="57"/>
      <c r="F15" s="57"/>
    </row>
    <row r="16" spans="3:9" ht="12" thickBot="1">
      <c r="C16" s="181" t="str">
        <f>"Closing balance as at "&amp;'Top Sheet'!C4</f>
        <v>Closing balance as at 31st Mar 2023</v>
      </c>
      <c r="D16" s="41">
        <f>F9</f>
        <v>0</v>
      </c>
      <c r="E16" s="42"/>
      <c r="F16" s="57"/>
    </row>
    <row r="18" spans="7:57" ht="8.5" customHeight="1"/>
    <row r="22" spans="7:57">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row>
    <row r="23" spans="7:57">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row>
    <row r="24" spans="7:57">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row>
    <row r="25" spans="7:57">
      <c r="G25" s="54"/>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row>
    <row r="26" spans="7:57">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row>
    <row r="27" spans="7:57">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row>
    <row r="28" spans="7:57">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row>
    <row r="29" spans="7:57">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row>
    <row r="30" spans="7:57">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row>
    <row r="31" spans="7:57">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row>
    <row r="32" spans="7:57">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row>
    <row r="33" spans="3:59">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row>
    <row r="34" spans="3:59">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row>
    <row r="35" spans="3:59" s="43" customFormat="1">
      <c r="C35" s="195"/>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row>
    <row r="36" spans="3:59" ht="6.75" customHeight="1">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row>
    <row r="37" spans="3:59">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row>
    <row r="38" spans="3:59">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row>
    <row r="39" spans="3:59">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54"/>
      <c r="AY39" s="54"/>
      <c r="AZ39" s="54"/>
      <c r="BA39" s="54"/>
      <c r="BB39" s="54"/>
      <c r="BC39" s="54"/>
      <c r="BD39" s="54"/>
      <c r="BE39" s="54"/>
    </row>
    <row r="40" spans="3:59">
      <c r="C40" s="196"/>
      <c r="D40" s="54"/>
      <c r="E40" s="55"/>
      <c r="F40" s="59"/>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row>
    <row r="41" spans="3:59">
      <c r="C41" s="197"/>
      <c r="D41" s="60"/>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54"/>
      <c r="BA41" s="54"/>
      <c r="BB41" s="54"/>
      <c r="BC41" s="54"/>
      <c r="BD41" s="54"/>
      <c r="BE41" s="54"/>
      <c r="BF41" s="54"/>
      <c r="BG41" s="54"/>
    </row>
    <row r="42" spans="3:59">
      <c r="C42" s="197"/>
      <c r="D42" s="61"/>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row>
    <row r="43" spans="3:59">
      <c r="C43" s="197"/>
      <c r="D43" s="54"/>
      <c r="E43" s="54"/>
      <c r="F43" s="54"/>
      <c r="G43" s="54"/>
      <c r="H43" s="54"/>
      <c r="I43" s="54"/>
      <c r="J43" s="54"/>
      <c r="K43" s="54"/>
      <c r="L43" s="54"/>
      <c r="M43" s="54"/>
      <c r="N43" s="54"/>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54"/>
      <c r="AY43" s="54"/>
      <c r="AZ43" s="54"/>
      <c r="BA43" s="54"/>
      <c r="BB43" s="54"/>
      <c r="BC43" s="54"/>
      <c r="BD43" s="54"/>
      <c r="BE43" s="54"/>
      <c r="BF43" s="54"/>
      <c r="BG43" s="54"/>
    </row>
    <row r="44" spans="3:59">
      <c r="C44" s="197"/>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row>
    <row r="45" spans="3:59">
      <c r="C45" s="197"/>
      <c r="D45" s="54"/>
      <c r="E45" s="54"/>
      <c r="F45" s="54"/>
      <c r="G45" s="54"/>
      <c r="H45" s="54"/>
      <c r="I45" s="54"/>
      <c r="J45" s="54"/>
      <c r="K45" s="54"/>
      <c r="L45" s="54"/>
      <c r="M45" s="54"/>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c r="BD45" s="54"/>
      <c r="BE45" s="54"/>
      <c r="BF45" s="54"/>
      <c r="BG45" s="54"/>
    </row>
    <row r="46" spans="3:59">
      <c r="C46" s="197"/>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row>
    <row r="47" spans="3:59">
      <c r="C47" s="197"/>
      <c r="D47" s="54"/>
      <c r="E47" s="54"/>
      <c r="F47" s="54"/>
      <c r="G47" s="54"/>
      <c r="H47" s="54"/>
      <c r="I47" s="54"/>
      <c r="J47" s="54"/>
      <c r="K47" s="54"/>
      <c r="L47" s="54"/>
      <c r="M47" s="54"/>
      <c r="N47" s="54"/>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row>
    <row r="48" spans="3:59">
      <c r="C48" s="197"/>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row>
    <row r="49" spans="3:212">
      <c r="C49" s="197"/>
      <c r="D49" s="53"/>
      <c r="E49" s="55"/>
      <c r="F49" s="55"/>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row>
    <row r="50" spans="3:212">
      <c r="C50" s="197"/>
      <c r="D50" s="54"/>
      <c r="E50" s="55"/>
      <c r="F50" s="55"/>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row>
    <row r="51" spans="3:212">
      <c r="C51" s="197"/>
      <c r="D51" s="55"/>
      <c r="E51" s="55"/>
      <c r="F51" s="55"/>
      <c r="G51" s="54"/>
      <c r="H51" s="54"/>
      <c r="I51" s="54"/>
      <c r="J51" s="54"/>
      <c r="K51" s="54"/>
      <c r="L51" s="54"/>
      <c r="M51" s="54"/>
      <c r="N51" s="54"/>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54"/>
      <c r="AY51" s="54"/>
      <c r="AZ51" s="54"/>
      <c r="BA51" s="54"/>
      <c r="BB51" s="54"/>
      <c r="BC51" s="54"/>
      <c r="BD51" s="54"/>
      <c r="BE51" s="54"/>
      <c r="BF51" s="54"/>
      <c r="BG51" s="54"/>
    </row>
    <row r="52" spans="3:212">
      <c r="C52" s="197"/>
      <c r="D52" s="55"/>
      <c r="E52" s="55"/>
      <c r="F52" s="55"/>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36"/>
      <c r="BI52" s="36"/>
      <c r="BJ52" s="36"/>
      <c r="BK52" s="36"/>
      <c r="BL52" s="36"/>
      <c r="BM52" s="36"/>
      <c r="BN52" s="36"/>
      <c r="BO52" s="36"/>
      <c r="BP52" s="36"/>
      <c r="BQ52" s="36"/>
      <c r="BR52" s="36"/>
      <c r="BS52" s="36"/>
      <c r="BT52" s="36"/>
      <c r="BU52" s="36"/>
      <c r="BV52" s="36"/>
      <c r="BW52" s="36"/>
      <c r="BX52" s="36"/>
      <c r="BY52" s="36"/>
      <c r="BZ52" s="36"/>
      <c r="CA52" s="36"/>
      <c r="CB52" s="36"/>
      <c r="CC52" s="36"/>
      <c r="CD52" s="36"/>
      <c r="CE52" s="36"/>
      <c r="CF52" s="36"/>
      <c r="CG52" s="36"/>
      <c r="CH52" s="36"/>
      <c r="CI52" s="36"/>
      <c r="CJ52" s="36"/>
      <c r="CK52" s="36"/>
      <c r="CL52" s="36"/>
      <c r="CM52" s="36"/>
      <c r="CN52" s="36"/>
      <c r="CO52" s="36"/>
      <c r="CP52" s="36"/>
      <c r="CQ52" s="36"/>
      <c r="CR52" s="36"/>
      <c r="CS52" s="36"/>
      <c r="CT52" s="36"/>
      <c r="CU52" s="36"/>
      <c r="CV52" s="36"/>
      <c r="CW52" s="36"/>
      <c r="CX52" s="36"/>
      <c r="CY52" s="36"/>
      <c r="CZ52" s="36"/>
      <c r="DA52" s="36"/>
      <c r="DB52" s="36"/>
      <c r="DC52" s="36"/>
      <c r="DD52" s="36"/>
      <c r="DE52" s="36"/>
      <c r="DF52" s="36"/>
      <c r="DG52" s="36"/>
      <c r="DH52" s="36"/>
      <c r="DI52" s="36"/>
      <c r="DJ52" s="36"/>
      <c r="DK52" s="36"/>
      <c r="DL52" s="36"/>
      <c r="DM52" s="36"/>
      <c r="DN52" s="36"/>
      <c r="DO52" s="36"/>
      <c r="DP52" s="36"/>
      <c r="DQ52" s="36"/>
      <c r="DR52" s="36"/>
      <c r="DS52" s="36"/>
      <c r="DT52" s="36"/>
      <c r="DU52" s="36"/>
      <c r="DV52" s="36"/>
      <c r="DW52" s="36"/>
      <c r="DX52" s="36"/>
      <c r="DY52" s="36"/>
      <c r="DZ52" s="36"/>
      <c r="EA52" s="36"/>
      <c r="EB52" s="36"/>
      <c r="EC52" s="36"/>
      <c r="ED52" s="36"/>
      <c r="EE52" s="36"/>
      <c r="EF52" s="36"/>
      <c r="EG52" s="36"/>
      <c r="EH52" s="36"/>
      <c r="EI52" s="36"/>
      <c r="EJ52" s="36"/>
      <c r="EK52" s="36"/>
      <c r="EL52" s="36"/>
      <c r="EM52" s="36"/>
      <c r="EN52" s="36"/>
      <c r="EO52" s="36"/>
      <c r="EP52" s="36"/>
      <c r="EQ52" s="36"/>
      <c r="ER52" s="36"/>
      <c r="ES52" s="36"/>
      <c r="ET52" s="36"/>
      <c r="EU52" s="36"/>
      <c r="EV52" s="36"/>
      <c r="EW52" s="36"/>
      <c r="EX52" s="36"/>
      <c r="EY52" s="36"/>
      <c r="EZ52" s="36"/>
      <c r="FA52" s="36"/>
      <c r="FB52" s="36"/>
      <c r="FC52" s="36"/>
      <c r="FD52" s="36"/>
      <c r="FE52" s="36"/>
      <c r="FF52" s="36"/>
      <c r="FG52" s="36"/>
      <c r="FH52" s="36"/>
      <c r="FI52" s="36"/>
      <c r="FJ52" s="36"/>
      <c r="FK52" s="36"/>
      <c r="FL52" s="36"/>
      <c r="FM52" s="36"/>
      <c r="FN52" s="36"/>
      <c r="FO52" s="36"/>
      <c r="FP52" s="36"/>
      <c r="FQ52" s="36"/>
      <c r="FR52" s="36"/>
      <c r="FS52" s="36"/>
      <c r="FT52" s="36"/>
      <c r="FU52" s="36"/>
      <c r="FV52" s="36"/>
      <c r="FW52" s="36"/>
      <c r="FX52" s="36"/>
      <c r="FY52" s="36"/>
      <c r="FZ52" s="36"/>
      <c r="GA52" s="36"/>
      <c r="GB52" s="36"/>
      <c r="GC52" s="36"/>
      <c r="GD52" s="36"/>
      <c r="GE52" s="36"/>
      <c r="GF52" s="36"/>
      <c r="GG52" s="36"/>
      <c r="GH52" s="36"/>
      <c r="GI52" s="36"/>
      <c r="GJ52" s="36"/>
      <c r="GK52" s="36"/>
      <c r="GL52" s="36"/>
      <c r="GM52" s="36"/>
      <c r="GN52" s="36"/>
      <c r="GO52" s="36"/>
      <c r="GP52" s="36"/>
      <c r="GQ52" s="36"/>
      <c r="GR52" s="36"/>
      <c r="GS52" s="36"/>
      <c r="GT52" s="36"/>
      <c r="GU52" s="36"/>
      <c r="GV52" s="36"/>
      <c r="GW52" s="36"/>
      <c r="GX52" s="36"/>
      <c r="GY52" s="36"/>
      <c r="GZ52" s="36"/>
      <c r="HA52" s="36"/>
      <c r="HB52" s="36"/>
      <c r="HC52" s="36"/>
      <c r="HD52" s="36"/>
    </row>
    <row r="53" spans="3:212">
      <c r="C53" s="197"/>
      <c r="D53" s="55"/>
      <c r="E53" s="55"/>
      <c r="F53" s="55"/>
      <c r="G53" s="54"/>
      <c r="H53" s="54"/>
      <c r="I53" s="54"/>
      <c r="J53" s="54"/>
      <c r="K53" s="54"/>
      <c r="L53" s="54"/>
      <c r="M53" s="54"/>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c r="BD53" s="54"/>
      <c r="BE53" s="54"/>
      <c r="BF53" s="54"/>
      <c r="BG53" s="54"/>
      <c r="BH53" s="36"/>
      <c r="BI53" s="36"/>
      <c r="BJ53" s="36"/>
      <c r="BK53" s="36"/>
      <c r="BL53" s="36"/>
      <c r="BM53" s="36"/>
      <c r="BN53" s="36"/>
      <c r="BO53" s="36"/>
      <c r="BP53" s="36"/>
      <c r="BQ53" s="36"/>
      <c r="BR53" s="36"/>
      <c r="BS53" s="36"/>
      <c r="BT53" s="36"/>
      <c r="BU53" s="36"/>
      <c r="BV53" s="36"/>
      <c r="BW53" s="36"/>
      <c r="BX53" s="36"/>
      <c r="BY53" s="36"/>
      <c r="BZ53" s="36"/>
      <c r="CA53" s="36"/>
      <c r="CB53" s="36"/>
      <c r="CC53" s="36"/>
      <c r="CD53" s="36"/>
      <c r="CE53" s="36"/>
      <c r="CF53" s="36"/>
      <c r="CG53" s="36"/>
      <c r="CH53" s="36"/>
      <c r="CI53" s="36"/>
      <c r="CJ53" s="36"/>
      <c r="CK53" s="36"/>
      <c r="CL53" s="36"/>
      <c r="CM53" s="36"/>
      <c r="CN53" s="36"/>
      <c r="CO53" s="36"/>
      <c r="CP53" s="36"/>
      <c r="CQ53" s="36"/>
      <c r="CR53" s="36"/>
      <c r="CS53" s="36"/>
      <c r="CT53" s="36"/>
      <c r="CU53" s="36"/>
      <c r="CV53" s="36"/>
      <c r="CW53" s="36"/>
      <c r="CX53" s="36"/>
      <c r="CY53" s="36"/>
      <c r="CZ53" s="36"/>
      <c r="DA53" s="36"/>
      <c r="DB53" s="36"/>
      <c r="DC53" s="36"/>
      <c r="DD53" s="36"/>
      <c r="DE53" s="36"/>
      <c r="DF53" s="36"/>
      <c r="DG53" s="36"/>
      <c r="DH53" s="36"/>
      <c r="DI53" s="36"/>
      <c r="DJ53" s="36"/>
      <c r="DK53" s="36"/>
      <c r="DL53" s="36"/>
      <c r="DM53" s="36"/>
      <c r="DN53" s="36"/>
      <c r="DO53" s="36"/>
      <c r="DP53" s="36"/>
      <c r="DQ53" s="36"/>
      <c r="DR53" s="36"/>
      <c r="DS53" s="36"/>
      <c r="DT53" s="36"/>
      <c r="DU53" s="36"/>
      <c r="DV53" s="36"/>
      <c r="DW53" s="36"/>
      <c r="DX53" s="36"/>
      <c r="DY53" s="36"/>
      <c r="DZ53" s="36"/>
      <c r="EA53" s="36"/>
      <c r="EB53" s="36"/>
      <c r="EC53" s="36"/>
      <c r="ED53" s="36"/>
      <c r="EE53" s="36"/>
      <c r="EF53" s="36"/>
      <c r="EG53" s="36"/>
      <c r="EH53" s="36"/>
      <c r="EI53" s="36"/>
      <c r="EJ53" s="36"/>
      <c r="EK53" s="36"/>
      <c r="EL53" s="36"/>
      <c r="EM53" s="36"/>
      <c r="EN53" s="36"/>
      <c r="EO53" s="36"/>
      <c r="EP53" s="36"/>
      <c r="EQ53" s="36"/>
      <c r="ER53" s="36"/>
      <c r="ES53" s="36"/>
      <c r="ET53" s="36"/>
      <c r="EU53" s="36"/>
      <c r="EV53" s="36"/>
      <c r="EW53" s="36"/>
      <c r="EX53" s="36"/>
      <c r="EY53" s="36"/>
      <c r="EZ53" s="36"/>
      <c r="FA53" s="36"/>
      <c r="FB53" s="36"/>
      <c r="FC53" s="36"/>
      <c r="FD53" s="36"/>
      <c r="FE53" s="36"/>
      <c r="FF53" s="36"/>
      <c r="FG53" s="36"/>
      <c r="FH53" s="36"/>
      <c r="FI53" s="36"/>
      <c r="FJ53" s="36"/>
      <c r="FK53" s="36"/>
      <c r="FL53" s="36"/>
      <c r="FM53" s="36"/>
      <c r="FN53" s="36"/>
      <c r="FO53" s="36"/>
      <c r="FP53" s="36"/>
      <c r="FQ53" s="36"/>
      <c r="FR53" s="36"/>
      <c r="FS53" s="36"/>
      <c r="FT53" s="36"/>
      <c r="FU53" s="36"/>
      <c r="FV53" s="36"/>
      <c r="FW53" s="36"/>
      <c r="FX53" s="36"/>
      <c r="FY53" s="36"/>
      <c r="FZ53" s="36"/>
      <c r="GA53" s="36"/>
      <c r="GB53" s="36"/>
      <c r="GC53" s="36"/>
      <c r="GD53" s="36"/>
      <c r="GE53" s="36"/>
      <c r="GF53" s="36"/>
      <c r="GG53" s="36"/>
      <c r="GH53" s="36"/>
      <c r="GI53" s="36"/>
      <c r="GJ53" s="36"/>
      <c r="GK53" s="36"/>
      <c r="GL53" s="36"/>
      <c r="GM53" s="36"/>
      <c r="GN53" s="36"/>
      <c r="GO53" s="36"/>
      <c r="GP53" s="36"/>
      <c r="GQ53" s="36"/>
      <c r="GR53" s="36"/>
      <c r="GS53" s="36"/>
      <c r="GT53" s="36"/>
      <c r="GU53" s="36"/>
      <c r="GV53" s="36"/>
      <c r="GW53" s="36"/>
      <c r="GX53" s="36"/>
      <c r="GY53" s="36"/>
      <c r="GZ53" s="36"/>
      <c r="HA53" s="36"/>
      <c r="HB53" s="36"/>
      <c r="HC53" s="36"/>
      <c r="HD53" s="36"/>
    </row>
    <row r="54" spans="3:212">
      <c r="C54" s="197"/>
      <c r="D54" s="55"/>
      <c r="E54" s="55"/>
      <c r="F54" s="55"/>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36"/>
      <c r="BI54" s="36"/>
      <c r="BJ54" s="36"/>
      <c r="BK54" s="36"/>
      <c r="BL54" s="36"/>
      <c r="BM54" s="36"/>
      <c r="BN54" s="36"/>
      <c r="BO54" s="36"/>
      <c r="BP54" s="36"/>
      <c r="BQ54" s="36"/>
      <c r="BR54" s="36"/>
      <c r="BS54" s="36"/>
      <c r="BT54" s="36"/>
      <c r="BU54" s="36"/>
      <c r="BV54" s="36"/>
      <c r="BW54" s="36"/>
      <c r="BX54" s="36"/>
      <c r="BY54" s="36"/>
      <c r="BZ54" s="36"/>
      <c r="CA54" s="36"/>
      <c r="CB54" s="36"/>
      <c r="CC54" s="36"/>
      <c r="CD54" s="36"/>
      <c r="CE54" s="36"/>
      <c r="CF54" s="36"/>
      <c r="CG54" s="36"/>
      <c r="CH54" s="36"/>
      <c r="CI54" s="36"/>
      <c r="CJ54" s="36"/>
      <c r="CK54" s="36"/>
      <c r="CL54" s="36"/>
      <c r="CM54" s="36"/>
      <c r="CN54" s="36"/>
      <c r="CO54" s="36"/>
      <c r="CP54" s="36"/>
      <c r="CQ54" s="36"/>
      <c r="CR54" s="36"/>
      <c r="CS54" s="36"/>
      <c r="CT54" s="36"/>
      <c r="CU54" s="36"/>
      <c r="CV54" s="36"/>
      <c r="CW54" s="36"/>
      <c r="CX54" s="36"/>
      <c r="CY54" s="36"/>
      <c r="CZ54" s="36"/>
      <c r="DA54" s="36"/>
      <c r="DB54" s="36"/>
      <c r="DC54" s="36"/>
      <c r="DD54" s="36"/>
      <c r="DE54" s="36"/>
      <c r="DF54" s="36"/>
      <c r="DG54" s="36"/>
      <c r="DH54" s="36"/>
      <c r="DI54" s="36"/>
      <c r="DJ54" s="36"/>
      <c r="DK54" s="36"/>
      <c r="DL54" s="36"/>
      <c r="DM54" s="36"/>
      <c r="DN54" s="36"/>
      <c r="DO54" s="36"/>
      <c r="DP54" s="36"/>
      <c r="DQ54" s="36"/>
      <c r="DR54" s="36"/>
      <c r="DS54" s="36"/>
      <c r="DT54" s="36"/>
      <c r="DU54" s="36"/>
      <c r="DV54" s="36"/>
      <c r="DW54" s="36"/>
      <c r="DX54" s="36"/>
      <c r="DY54" s="36"/>
      <c r="DZ54" s="36"/>
      <c r="EA54" s="36"/>
      <c r="EB54" s="36"/>
      <c r="EC54" s="36"/>
      <c r="ED54" s="36"/>
      <c r="EE54" s="36"/>
      <c r="EF54" s="36"/>
      <c r="EG54" s="36"/>
      <c r="EH54" s="36"/>
      <c r="EI54" s="36"/>
      <c r="EJ54" s="36"/>
      <c r="EK54" s="36"/>
      <c r="EL54" s="36"/>
      <c r="EM54" s="36"/>
      <c r="EN54" s="36"/>
      <c r="EO54" s="36"/>
      <c r="EP54" s="36"/>
      <c r="EQ54" s="36"/>
      <c r="ER54" s="36"/>
      <c r="ES54" s="36"/>
      <c r="ET54" s="36"/>
      <c r="EU54" s="36"/>
      <c r="EV54" s="36"/>
      <c r="EW54" s="36"/>
      <c r="EX54" s="36"/>
      <c r="EY54" s="36"/>
      <c r="EZ54" s="36"/>
      <c r="FA54" s="36"/>
      <c r="FB54" s="36"/>
      <c r="FC54" s="36"/>
      <c r="FD54" s="36"/>
      <c r="FE54" s="36"/>
      <c r="FF54" s="36"/>
      <c r="FG54" s="36"/>
      <c r="FH54" s="36"/>
      <c r="FI54" s="36"/>
      <c r="FJ54" s="36"/>
      <c r="FK54" s="36"/>
      <c r="FL54" s="36"/>
      <c r="FM54" s="36"/>
      <c r="FN54" s="36"/>
      <c r="FO54" s="36"/>
      <c r="FP54" s="36"/>
      <c r="FQ54" s="36"/>
      <c r="FR54" s="36"/>
      <c r="FS54" s="36"/>
      <c r="FT54" s="36"/>
      <c r="FU54" s="36"/>
      <c r="FV54" s="36"/>
      <c r="FW54" s="36"/>
      <c r="FX54" s="36"/>
      <c r="FY54" s="36"/>
      <c r="FZ54" s="36"/>
      <c r="GA54" s="36"/>
      <c r="GB54" s="36"/>
      <c r="GC54" s="36"/>
      <c r="GD54" s="36"/>
      <c r="GE54" s="36"/>
      <c r="GF54" s="36"/>
      <c r="GG54" s="36"/>
      <c r="GH54" s="36"/>
      <c r="GI54" s="36"/>
      <c r="GJ54" s="36"/>
      <c r="GK54" s="36"/>
      <c r="GL54" s="36"/>
      <c r="GM54" s="36"/>
      <c r="GN54" s="36"/>
      <c r="GO54" s="36"/>
      <c r="GP54" s="36"/>
      <c r="GQ54" s="36"/>
      <c r="GR54" s="36"/>
      <c r="GS54" s="36"/>
      <c r="GT54" s="36"/>
      <c r="GU54" s="36"/>
      <c r="GV54" s="36"/>
      <c r="GW54" s="36"/>
      <c r="GX54" s="36"/>
      <c r="GY54" s="36"/>
      <c r="GZ54" s="36"/>
      <c r="HA54" s="36"/>
      <c r="HB54" s="36"/>
      <c r="HC54" s="36"/>
      <c r="HD54" s="36"/>
    </row>
    <row r="55" spans="3:212">
      <c r="C55" s="197"/>
      <c r="D55" s="55"/>
      <c r="E55" s="54"/>
      <c r="F55" s="54"/>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6"/>
      <c r="BT55" s="36"/>
      <c r="BU55" s="36"/>
      <c r="BV55" s="36"/>
      <c r="BW55" s="36"/>
      <c r="BX55" s="36"/>
      <c r="BY55" s="36"/>
      <c r="BZ55" s="36"/>
      <c r="CA55" s="36"/>
      <c r="CB55" s="36"/>
      <c r="CC55" s="36"/>
      <c r="CD55" s="36"/>
      <c r="CE55" s="36"/>
      <c r="CF55" s="36"/>
      <c r="CG55" s="36"/>
      <c r="CH55" s="36"/>
      <c r="CI55" s="36"/>
      <c r="CJ55" s="36"/>
      <c r="CK55" s="36"/>
      <c r="CL55" s="36"/>
      <c r="CM55" s="36"/>
      <c r="CN55" s="36"/>
      <c r="CO55" s="36"/>
      <c r="CP55" s="36"/>
      <c r="CQ55" s="36"/>
      <c r="CR55" s="36"/>
      <c r="CS55" s="36"/>
      <c r="CT55" s="36"/>
      <c r="CU55" s="36"/>
      <c r="CV55" s="36"/>
      <c r="CW55" s="36"/>
      <c r="CX55" s="36"/>
      <c r="CY55" s="36"/>
      <c r="CZ55" s="36"/>
      <c r="DA55" s="36"/>
      <c r="DB55" s="36"/>
      <c r="DC55" s="36"/>
      <c r="DD55" s="36"/>
      <c r="DE55" s="36"/>
      <c r="DF55" s="36"/>
      <c r="DG55" s="36"/>
      <c r="DH55" s="36"/>
      <c r="DI55" s="36"/>
      <c r="DJ55" s="36"/>
      <c r="DK55" s="36"/>
      <c r="DL55" s="36"/>
      <c r="DM55" s="36"/>
      <c r="DN55" s="36"/>
      <c r="DO55" s="36"/>
      <c r="DP55" s="36"/>
      <c r="DQ55" s="36"/>
      <c r="DR55" s="36"/>
      <c r="DS55" s="36"/>
      <c r="DT55" s="36"/>
      <c r="DU55" s="36"/>
      <c r="DV55" s="36"/>
      <c r="DW55" s="36"/>
      <c r="DX55" s="36"/>
      <c r="DY55" s="36"/>
      <c r="DZ55" s="36"/>
      <c r="EA55" s="36"/>
      <c r="EB55" s="36"/>
      <c r="EC55" s="36"/>
      <c r="ED55" s="36"/>
      <c r="EE55" s="36"/>
      <c r="EF55" s="36"/>
      <c r="EG55" s="36"/>
      <c r="EH55" s="36"/>
      <c r="EI55" s="36"/>
      <c r="EJ55" s="36"/>
      <c r="EK55" s="36"/>
      <c r="EL55" s="36"/>
      <c r="EM55" s="36"/>
      <c r="EN55" s="36"/>
      <c r="EO55" s="36"/>
      <c r="EP55" s="36"/>
      <c r="EQ55" s="36"/>
      <c r="ER55" s="36"/>
      <c r="ES55" s="36"/>
      <c r="ET55" s="36"/>
      <c r="EU55" s="36"/>
      <c r="EV55" s="36"/>
      <c r="EW55" s="36"/>
      <c r="EX55" s="36"/>
      <c r="EY55" s="36"/>
      <c r="EZ55" s="36"/>
      <c r="FA55" s="36"/>
      <c r="FB55" s="36"/>
      <c r="FC55" s="36"/>
      <c r="FD55" s="36"/>
      <c r="FE55" s="36"/>
      <c r="FF55" s="36"/>
      <c r="FG55" s="36"/>
      <c r="FH55" s="36"/>
      <c r="FI55" s="36"/>
      <c r="FJ55" s="36"/>
      <c r="FK55" s="36"/>
      <c r="FL55" s="36"/>
      <c r="FM55" s="36"/>
      <c r="FN55" s="36"/>
      <c r="FO55" s="36"/>
      <c r="FP55" s="36"/>
      <c r="FQ55" s="36"/>
      <c r="FR55" s="36"/>
      <c r="FS55" s="36"/>
      <c r="FT55" s="36"/>
      <c r="FU55" s="36"/>
      <c r="FV55" s="36"/>
      <c r="FW55" s="36"/>
      <c r="FX55" s="36"/>
      <c r="FY55" s="36"/>
      <c r="FZ55" s="36"/>
      <c r="GA55" s="36"/>
      <c r="GB55" s="36"/>
      <c r="GC55" s="36"/>
      <c r="GD55" s="36"/>
      <c r="GE55" s="36"/>
      <c r="GF55" s="36"/>
      <c r="GG55" s="36"/>
      <c r="GH55" s="36"/>
      <c r="GI55" s="36"/>
      <c r="GJ55" s="36"/>
      <c r="GK55" s="36"/>
      <c r="GL55" s="36"/>
      <c r="GM55" s="36"/>
      <c r="GN55" s="36"/>
      <c r="GO55" s="36"/>
      <c r="GP55" s="36"/>
      <c r="GQ55" s="36"/>
      <c r="GR55" s="36"/>
      <c r="GS55" s="36"/>
      <c r="GT55" s="36"/>
      <c r="GU55" s="36"/>
      <c r="GV55" s="36"/>
      <c r="GW55" s="36"/>
      <c r="GX55" s="36"/>
      <c r="GY55" s="36"/>
      <c r="GZ55" s="36"/>
      <c r="HA55" s="36"/>
      <c r="HB55" s="36"/>
      <c r="HC55" s="36"/>
      <c r="HD55" s="36"/>
    </row>
    <row r="56" spans="3:212">
      <c r="C56" s="197"/>
      <c r="D56" s="55"/>
      <c r="E56" s="54"/>
      <c r="F56" s="54"/>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c r="BE56" s="36"/>
      <c r="BF56" s="36"/>
      <c r="BG56" s="36"/>
      <c r="BH56" s="36"/>
      <c r="BI56" s="36"/>
      <c r="BJ56" s="36"/>
      <c r="BK56" s="36"/>
      <c r="BL56" s="36"/>
      <c r="BM56" s="36"/>
      <c r="BN56" s="36"/>
      <c r="BO56" s="36"/>
      <c r="BP56" s="36"/>
      <c r="BQ56" s="36"/>
      <c r="BR56" s="36"/>
      <c r="BS56" s="36"/>
      <c r="BT56" s="36"/>
      <c r="BU56" s="36"/>
      <c r="BV56" s="36"/>
      <c r="BW56" s="36"/>
      <c r="BX56" s="36"/>
      <c r="BY56" s="36"/>
      <c r="BZ56" s="36"/>
      <c r="CA56" s="36"/>
      <c r="CB56" s="36"/>
      <c r="CC56" s="36"/>
      <c r="CD56" s="36"/>
      <c r="CE56" s="36"/>
      <c r="CF56" s="36"/>
      <c r="CG56" s="36"/>
      <c r="CH56" s="36"/>
      <c r="CI56" s="36"/>
      <c r="CJ56" s="36"/>
      <c r="CK56" s="36"/>
      <c r="CL56" s="36"/>
      <c r="CM56" s="36"/>
      <c r="CN56" s="36"/>
      <c r="CO56" s="36"/>
      <c r="CP56" s="36"/>
      <c r="CQ56" s="36"/>
      <c r="CR56" s="36"/>
      <c r="CS56" s="36"/>
      <c r="CT56" s="36"/>
      <c r="CU56" s="36"/>
      <c r="CV56" s="36"/>
      <c r="CW56" s="36"/>
      <c r="CX56" s="36"/>
      <c r="CY56" s="36"/>
      <c r="CZ56" s="36"/>
      <c r="DA56" s="36"/>
      <c r="DB56" s="36"/>
      <c r="DC56" s="36"/>
      <c r="DD56" s="36"/>
      <c r="DE56" s="36"/>
      <c r="DF56" s="36"/>
      <c r="DG56" s="36"/>
      <c r="DH56" s="36"/>
      <c r="DI56" s="36"/>
      <c r="DJ56" s="36"/>
      <c r="DK56" s="36"/>
      <c r="DL56" s="36"/>
      <c r="DM56" s="36"/>
      <c r="DN56" s="36"/>
      <c r="DO56" s="36"/>
      <c r="DP56" s="36"/>
      <c r="DQ56" s="36"/>
      <c r="DR56" s="36"/>
      <c r="DS56" s="36"/>
      <c r="DT56" s="36"/>
      <c r="DU56" s="36"/>
      <c r="DV56" s="36"/>
      <c r="DW56" s="36"/>
      <c r="DX56" s="36"/>
      <c r="DY56" s="36"/>
      <c r="DZ56" s="36"/>
      <c r="EA56" s="36"/>
      <c r="EB56" s="36"/>
      <c r="EC56" s="36"/>
      <c r="ED56" s="36"/>
      <c r="EE56" s="36"/>
      <c r="EF56" s="36"/>
      <c r="EG56" s="36"/>
      <c r="EH56" s="36"/>
      <c r="EI56" s="36"/>
      <c r="EJ56" s="36"/>
      <c r="EK56" s="36"/>
      <c r="EL56" s="36"/>
      <c r="EM56" s="36"/>
      <c r="EN56" s="36"/>
      <c r="EO56" s="36"/>
      <c r="EP56" s="36"/>
      <c r="EQ56" s="36"/>
      <c r="ER56" s="36"/>
      <c r="ES56" s="36"/>
      <c r="ET56" s="36"/>
      <c r="EU56" s="36"/>
      <c r="EV56" s="36"/>
      <c r="EW56" s="36"/>
      <c r="EX56" s="36"/>
      <c r="EY56" s="36"/>
      <c r="EZ56" s="36"/>
      <c r="FA56" s="36"/>
      <c r="FB56" s="36"/>
      <c r="FC56" s="36"/>
      <c r="FD56" s="36"/>
      <c r="FE56" s="36"/>
      <c r="FF56" s="36"/>
      <c r="FG56" s="36"/>
      <c r="FH56" s="36"/>
      <c r="FI56" s="36"/>
      <c r="FJ56" s="36"/>
      <c r="FK56" s="36"/>
      <c r="FL56" s="36"/>
      <c r="FM56" s="36"/>
      <c r="FN56" s="36"/>
      <c r="FO56" s="36"/>
      <c r="FP56" s="36"/>
      <c r="FQ56" s="36"/>
      <c r="FR56" s="36"/>
      <c r="FS56" s="36"/>
      <c r="FT56" s="36"/>
      <c r="FU56" s="36"/>
      <c r="FV56" s="36"/>
      <c r="FW56" s="36"/>
      <c r="FX56" s="36"/>
      <c r="FY56" s="36"/>
      <c r="FZ56" s="36"/>
      <c r="GA56" s="36"/>
      <c r="GB56" s="36"/>
      <c r="GC56" s="36"/>
      <c r="GD56" s="36"/>
      <c r="GE56" s="36"/>
      <c r="GF56" s="36"/>
      <c r="GG56" s="36"/>
      <c r="GH56" s="36"/>
      <c r="GI56" s="36"/>
      <c r="GJ56" s="36"/>
      <c r="GK56" s="36"/>
      <c r="GL56" s="36"/>
      <c r="GM56" s="36"/>
      <c r="GN56" s="36"/>
      <c r="GO56" s="36"/>
      <c r="GP56" s="36"/>
      <c r="GQ56" s="36"/>
      <c r="GR56" s="36"/>
      <c r="GS56" s="36"/>
      <c r="GT56" s="36"/>
      <c r="GU56" s="36"/>
      <c r="GV56" s="36"/>
      <c r="GW56" s="36"/>
      <c r="GX56" s="36"/>
      <c r="GY56" s="36"/>
      <c r="GZ56" s="36"/>
      <c r="HA56" s="36"/>
      <c r="HB56" s="36"/>
      <c r="HC56" s="36"/>
      <c r="HD56" s="36"/>
    </row>
    <row r="57" spans="3:212" s="36" customFormat="1">
      <c r="C57" s="197"/>
      <c r="D57" s="55"/>
      <c r="E57" s="54"/>
      <c r="F57" s="54"/>
    </row>
    <row r="58" spans="3:212" s="36" customFormat="1">
      <c r="C58" s="197"/>
      <c r="D58" s="55"/>
      <c r="E58" s="54"/>
      <c r="F58" s="54"/>
    </row>
    <row r="59" spans="3:212" s="36" customFormat="1">
      <c r="C59" s="197"/>
      <c r="D59" s="55"/>
      <c r="E59" s="54"/>
      <c r="F59" s="54"/>
    </row>
    <row r="60" spans="3:212" s="36" customFormat="1">
      <c r="C60" s="197"/>
      <c r="D60" s="55"/>
      <c r="E60" s="54"/>
      <c r="F60" s="54"/>
    </row>
    <row r="61" spans="3:212" s="36" customFormat="1">
      <c r="C61" s="197"/>
      <c r="D61" s="55"/>
      <c r="E61" s="54"/>
      <c r="F61" s="54"/>
    </row>
    <row r="62" spans="3:212" s="36" customFormat="1">
      <c r="C62" s="197"/>
      <c r="D62" s="55"/>
      <c r="E62" s="54"/>
      <c r="F62" s="54"/>
    </row>
    <row r="63" spans="3:212">
      <c r="C63" s="197"/>
      <c r="D63" s="55"/>
      <c r="E63" s="54"/>
      <c r="F63" s="54"/>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6"/>
      <c r="BT63" s="36"/>
      <c r="BU63" s="36"/>
      <c r="BV63" s="36"/>
      <c r="BW63" s="36"/>
      <c r="BX63" s="36"/>
      <c r="BY63" s="36"/>
      <c r="BZ63" s="36"/>
      <c r="CA63" s="36"/>
      <c r="CB63" s="36"/>
      <c r="CC63" s="36"/>
      <c r="CD63" s="36"/>
      <c r="CE63" s="36"/>
      <c r="CF63" s="36"/>
      <c r="CG63" s="36"/>
      <c r="CH63" s="36"/>
      <c r="CI63" s="36"/>
      <c r="CJ63" s="36"/>
      <c r="CK63" s="36"/>
      <c r="CL63" s="36"/>
      <c r="CM63" s="36"/>
      <c r="CN63" s="36"/>
      <c r="CO63" s="36"/>
      <c r="CP63" s="36"/>
      <c r="CQ63" s="36"/>
      <c r="CR63" s="36"/>
      <c r="CS63" s="36"/>
      <c r="CT63" s="36"/>
      <c r="CU63" s="36"/>
      <c r="CV63" s="36"/>
      <c r="CW63" s="36"/>
      <c r="CX63" s="36"/>
      <c r="CY63" s="36"/>
      <c r="CZ63" s="36"/>
      <c r="DA63" s="36"/>
      <c r="DB63" s="36"/>
      <c r="DC63" s="36"/>
      <c r="DD63" s="36"/>
      <c r="DE63" s="36"/>
      <c r="DF63" s="36"/>
      <c r="DG63" s="36"/>
      <c r="DH63" s="36"/>
      <c r="DI63" s="36"/>
      <c r="DJ63" s="36"/>
      <c r="DK63" s="36"/>
      <c r="DL63" s="36"/>
      <c r="DM63" s="36"/>
      <c r="DN63" s="36"/>
      <c r="DO63" s="36"/>
      <c r="DP63" s="36"/>
      <c r="DQ63" s="36"/>
      <c r="DR63" s="36"/>
      <c r="DS63" s="36"/>
      <c r="DT63" s="36"/>
      <c r="DU63" s="36"/>
      <c r="DV63" s="36"/>
      <c r="DW63" s="36"/>
      <c r="DX63" s="36"/>
      <c r="DY63" s="36"/>
      <c r="DZ63" s="36"/>
      <c r="EA63" s="36"/>
      <c r="EB63" s="36"/>
      <c r="EC63" s="36"/>
      <c r="ED63" s="36"/>
      <c r="EE63" s="36"/>
      <c r="EF63" s="36"/>
      <c r="EG63" s="36"/>
      <c r="EH63" s="36"/>
      <c r="EI63" s="36"/>
      <c r="EJ63" s="36"/>
      <c r="EK63" s="36"/>
      <c r="EL63" s="36"/>
      <c r="EM63" s="36"/>
      <c r="EN63" s="36"/>
      <c r="EO63" s="36"/>
      <c r="EP63" s="36"/>
      <c r="EQ63" s="36"/>
      <c r="ER63" s="36"/>
      <c r="ES63" s="36"/>
      <c r="ET63" s="36"/>
      <c r="EU63" s="36"/>
      <c r="EV63" s="36"/>
      <c r="EW63" s="36"/>
      <c r="EX63" s="36"/>
      <c r="EY63" s="36"/>
      <c r="EZ63" s="36"/>
      <c r="FA63" s="36"/>
      <c r="FB63" s="36"/>
      <c r="FC63" s="36"/>
      <c r="FD63" s="36"/>
      <c r="FE63" s="36"/>
      <c r="FF63" s="36"/>
      <c r="FG63" s="36"/>
      <c r="FH63" s="36"/>
      <c r="FI63" s="36"/>
      <c r="FJ63" s="36"/>
      <c r="FK63" s="36"/>
      <c r="FL63" s="36"/>
      <c r="FM63" s="36"/>
      <c r="FN63" s="36"/>
      <c r="FO63" s="36"/>
      <c r="FP63" s="36"/>
      <c r="FQ63" s="36"/>
      <c r="FR63" s="36"/>
      <c r="FS63" s="36"/>
      <c r="FT63" s="36"/>
      <c r="FU63" s="36"/>
      <c r="FV63" s="36"/>
      <c r="FW63" s="36"/>
      <c r="FX63" s="36"/>
      <c r="FY63" s="36"/>
      <c r="FZ63" s="36"/>
      <c r="GA63" s="36"/>
      <c r="GB63" s="36"/>
      <c r="GC63" s="36"/>
      <c r="GD63" s="36"/>
      <c r="GE63" s="36"/>
      <c r="GF63" s="36"/>
      <c r="GG63" s="36"/>
      <c r="GH63" s="36"/>
      <c r="GI63" s="36"/>
      <c r="GJ63" s="36"/>
      <c r="GK63" s="36"/>
      <c r="GL63" s="36"/>
      <c r="GM63" s="36"/>
      <c r="GN63" s="36"/>
      <c r="GO63" s="36"/>
      <c r="GP63" s="36"/>
      <c r="GQ63" s="36"/>
      <c r="GR63" s="36"/>
      <c r="GS63" s="36"/>
      <c r="GT63" s="36"/>
      <c r="GU63" s="36"/>
      <c r="GV63" s="36"/>
      <c r="GW63" s="36"/>
      <c r="GX63" s="36"/>
      <c r="GY63" s="36"/>
      <c r="GZ63" s="36"/>
      <c r="HA63" s="36"/>
      <c r="HB63" s="36"/>
      <c r="HC63" s="36"/>
      <c r="HD63" s="36"/>
    </row>
    <row r="64" spans="3:212" s="36" customFormat="1">
      <c r="C64" s="197"/>
      <c r="D64" s="55"/>
      <c r="E64" s="54"/>
      <c r="F64" s="54"/>
    </row>
    <row r="65" spans="3:212" s="36" customFormat="1">
      <c r="C65" s="197"/>
      <c r="D65" s="59"/>
      <c r="E65" s="54"/>
      <c r="F65" s="54"/>
    </row>
    <row r="66" spans="3:212">
      <c r="C66" s="197"/>
      <c r="D66" s="36"/>
      <c r="E66" s="54"/>
      <c r="F66" s="54"/>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c r="AZ66" s="36"/>
      <c r="BA66" s="36"/>
      <c r="BB66" s="36"/>
      <c r="BC66" s="36"/>
      <c r="BD66" s="36"/>
      <c r="BE66" s="36"/>
      <c r="BF66" s="36"/>
      <c r="BG66" s="36"/>
      <c r="BH66" s="36"/>
      <c r="BI66" s="36"/>
      <c r="BJ66" s="36"/>
      <c r="BK66" s="36"/>
      <c r="BL66" s="36"/>
      <c r="BM66" s="36"/>
      <c r="BN66" s="36"/>
      <c r="BO66" s="36"/>
      <c r="BP66" s="36"/>
      <c r="BQ66" s="36"/>
      <c r="BR66" s="36"/>
      <c r="BS66" s="36"/>
      <c r="BT66" s="36"/>
      <c r="BU66" s="36"/>
      <c r="BV66" s="36"/>
      <c r="BW66" s="36"/>
      <c r="BX66" s="36"/>
      <c r="BY66" s="36"/>
      <c r="BZ66" s="36"/>
      <c r="CA66" s="36"/>
      <c r="CB66" s="36"/>
      <c r="CC66" s="36"/>
      <c r="CD66" s="36"/>
      <c r="CE66" s="36"/>
      <c r="CF66" s="36"/>
      <c r="CG66" s="36"/>
      <c r="CH66" s="36"/>
      <c r="CI66" s="36"/>
      <c r="CJ66" s="36"/>
      <c r="CK66" s="36"/>
      <c r="CL66" s="36"/>
      <c r="CM66" s="36"/>
      <c r="CN66" s="36"/>
      <c r="CO66" s="36"/>
      <c r="CP66" s="36"/>
      <c r="CQ66" s="36"/>
      <c r="CR66" s="36"/>
      <c r="CS66" s="36"/>
      <c r="CT66" s="36"/>
      <c r="CU66" s="36"/>
      <c r="CV66" s="36"/>
      <c r="CW66" s="36"/>
      <c r="CX66" s="36"/>
      <c r="CY66" s="36"/>
      <c r="CZ66" s="36"/>
      <c r="DA66" s="36"/>
      <c r="DB66" s="36"/>
      <c r="DC66" s="36"/>
      <c r="DD66" s="36"/>
      <c r="DE66" s="36"/>
      <c r="DF66" s="36"/>
      <c r="DG66" s="36"/>
      <c r="DH66" s="36"/>
      <c r="DI66" s="36"/>
      <c r="DJ66" s="36"/>
      <c r="DK66" s="36"/>
      <c r="DL66" s="36"/>
      <c r="DM66" s="36"/>
      <c r="DN66" s="36"/>
      <c r="DO66" s="36"/>
      <c r="DP66" s="36"/>
      <c r="DQ66" s="36"/>
      <c r="DR66" s="36"/>
      <c r="DS66" s="36"/>
      <c r="DT66" s="36"/>
      <c r="DU66" s="36"/>
      <c r="DV66" s="36"/>
      <c r="DW66" s="36"/>
      <c r="DX66" s="36"/>
      <c r="DY66" s="36"/>
      <c r="DZ66" s="36"/>
      <c r="EA66" s="36"/>
      <c r="EB66" s="36"/>
      <c r="EC66" s="36"/>
      <c r="ED66" s="36"/>
      <c r="EE66" s="36"/>
      <c r="EF66" s="36"/>
      <c r="EG66" s="36"/>
      <c r="EH66" s="36"/>
      <c r="EI66" s="36"/>
      <c r="EJ66" s="36"/>
      <c r="EK66" s="36"/>
      <c r="EL66" s="36"/>
      <c r="EM66" s="36"/>
      <c r="EN66" s="36"/>
      <c r="EO66" s="36"/>
      <c r="EP66" s="36"/>
      <c r="EQ66" s="36"/>
      <c r="ER66" s="36"/>
      <c r="ES66" s="36"/>
      <c r="ET66" s="36"/>
      <c r="EU66" s="36"/>
      <c r="EV66" s="36"/>
      <c r="EW66" s="36"/>
      <c r="EX66" s="36"/>
      <c r="EY66" s="36"/>
      <c r="EZ66" s="36"/>
      <c r="FA66" s="36"/>
      <c r="FB66" s="36"/>
      <c r="FC66" s="36"/>
      <c r="FD66" s="36"/>
      <c r="FE66" s="36"/>
      <c r="FF66" s="36"/>
      <c r="FG66" s="36"/>
      <c r="FH66" s="36"/>
      <c r="FI66" s="36"/>
      <c r="FJ66" s="36"/>
      <c r="FK66" s="36"/>
      <c r="FL66" s="36"/>
      <c r="FM66" s="36"/>
      <c r="FN66" s="36"/>
      <c r="FO66" s="36"/>
      <c r="FP66" s="36"/>
      <c r="FQ66" s="36"/>
      <c r="FR66" s="36"/>
      <c r="FS66" s="36"/>
      <c r="FT66" s="36"/>
      <c r="FU66" s="36"/>
      <c r="FV66" s="36"/>
      <c r="FW66" s="36"/>
      <c r="FX66" s="36"/>
      <c r="FY66" s="36"/>
      <c r="FZ66" s="36"/>
      <c r="GA66" s="36"/>
      <c r="GB66" s="36"/>
      <c r="GC66" s="36"/>
      <c r="GD66" s="36"/>
      <c r="GE66" s="36"/>
      <c r="GF66" s="36"/>
      <c r="GG66" s="36"/>
      <c r="GH66" s="36"/>
      <c r="GI66" s="36"/>
      <c r="GJ66" s="36"/>
      <c r="GK66" s="36"/>
      <c r="GL66" s="36"/>
      <c r="GM66" s="36"/>
      <c r="GN66" s="36"/>
      <c r="GO66" s="36"/>
      <c r="GP66" s="36"/>
      <c r="GQ66" s="36"/>
      <c r="GR66" s="36"/>
      <c r="GS66" s="36"/>
      <c r="GT66" s="36"/>
      <c r="GU66" s="36"/>
      <c r="GV66" s="36"/>
      <c r="GW66" s="36"/>
      <c r="GX66" s="36"/>
      <c r="GY66" s="36"/>
      <c r="GZ66" s="36"/>
      <c r="HA66" s="36"/>
      <c r="HB66" s="36"/>
      <c r="HC66" s="36"/>
      <c r="HD66" s="36"/>
    </row>
    <row r="67" spans="3:212" ht="10.5" customHeight="1">
      <c r="C67" s="197"/>
      <c r="D67" s="36"/>
      <c r="E67" s="54"/>
      <c r="F67" s="54"/>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c r="BD67" s="36"/>
      <c r="BE67" s="36"/>
      <c r="BF67" s="36"/>
      <c r="BG67" s="36"/>
      <c r="BH67" s="36"/>
      <c r="BI67" s="36"/>
      <c r="BJ67" s="36"/>
      <c r="BK67" s="36"/>
      <c r="BL67" s="36"/>
      <c r="BM67" s="36"/>
      <c r="BN67" s="36"/>
      <c r="BO67" s="36"/>
      <c r="BP67" s="36"/>
      <c r="BQ67" s="36"/>
      <c r="BR67" s="36"/>
      <c r="BS67" s="36"/>
      <c r="BT67" s="36"/>
      <c r="BU67" s="36"/>
      <c r="BV67" s="36"/>
      <c r="BW67" s="36"/>
      <c r="BX67" s="36"/>
      <c r="BY67" s="36"/>
      <c r="BZ67" s="36"/>
      <c r="CA67" s="36"/>
      <c r="CB67" s="36"/>
      <c r="CC67" s="36"/>
      <c r="CD67" s="36"/>
      <c r="CE67" s="36"/>
      <c r="CF67" s="36"/>
      <c r="CG67" s="36"/>
      <c r="CH67" s="36"/>
      <c r="CI67" s="36"/>
      <c r="CJ67" s="36"/>
      <c r="CK67" s="36"/>
      <c r="CL67" s="36"/>
      <c r="CM67" s="36"/>
      <c r="CN67" s="36"/>
      <c r="CO67" s="36"/>
      <c r="CP67" s="36"/>
      <c r="CQ67" s="36"/>
      <c r="CR67" s="36"/>
      <c r="CS67" s="36"/>
      <c r="CT67" s="36"/>
      <c r="CU67" s="36"/>
      <c r="CV67" s="36"/>
      <c r="CW67" s="36"/>
      <c r="CX67" s="36"/>
      <c r="CY67" s="36"/>
      <c r="CZ67" s="36"/>
      <c r="DA67" s="36"/>
      <c r="DB67" s="36"/>
      <c r="DC67" s="36"/>
      <c r="DD67" s="36"/>
      <c r="DE67" s="36"/>
      <c r="DF67" s="36"/>
      <c r="DG67" s="36"/>
      <c r="DH67" s="36"/>
      <c r="DI67" s="36"/>
      <c r="DJ67" s="36"/>
      <c r="DK67" s="36"/>
      <c r="DL67" s="36"/>
      <c r="DM67" s="36"/>
      <c r="DN67" s="36"/>
      <c r="DO67" s="36"/>
      <c r="DP67" s="36"/>
      <c r="DQ67" s="36"/>
      <c r="DR67" s="36"/>
      <c r="DS67" s="36"/>
      <c r="DT67" s="36"/>
      <c r="DU67" s="36"/>
      <c r="DV67" s="36"/>
      <c r="DW67" s="36"/>
      <c r="DX67" s="36"/>
      <c r="DY67" s="36"/>
      <c r="DZ67" s="36"/>
      <c r="EA67" s="36"/>
      <c r="EB67" s="36"/>
      <c r="EC67" s="36"/>
      <c r="ED67" s="36"/>
      <c r="EE67" s="36"/>
      <c r="EF67" s="36"/>
      <c r="EG67" s="36"/>
      <c r="EH67" s="36"/>
      <c r="EI67" s="36"/>
      <c r="EJ67" s="36"/>
      <c r="EK67" s="36"/>
      <c r="EL67" s="36"/>
      <c r="EM67" s="36"/>
      <c r="EN67" s="36"/>
      <c r="EO67" s="36"/>
      <c r="EP67" s="36"/>
      <c r="EQ67" s="36"/>
      <c r="ER67" s="36"/>
      <c r="ES67" s="36"/>
      <c r="ET67" s="36"/>
      <c r="EU67" s="36"/>
      <c r="EV67" s="36"/>
      <c r="EW67" s="36"/>
      <c r="EX67" s="36"/>
      <c r="EY67" s="36"/>
      <c r="EZ67" s="36"/>
      <c r="FA67" s="36"/>
      <c r="FB67" s="36"/>
      <c r="FC67" s="36"/>
      <c r="FD67" s="36"/>
      <c r="FE67" s="36"/>
      <c r="FF67" s="36"/>
      <c r="FG67" s="36"/>
      <c r="FH67" s="36"/>
      <c r="FI67" s="36"/>
      <c r="FJ67" s="36"/>
      <c r="FK67" s="36"/>
      <c r="FL67" s="36"/>
      <c r="FM67" s="36"/>
      <c r="FN67" s="36"/>
      <c r="FO67" s="36"/>
      <c r="FP67" s="36"/>
      <c r="FQ67" s="36"/>
      <c r="FR67" s="36"/>
      <c r="FS67" s="36"/>
      <c r="FT67" s="36"/>
      <c r="FU67" s="36"/>
      <c r="FV67" s="36"/>
      <c r="FW67" s="36"/>
      <c r="FX67" s="36"/>
      <c r="FY67" s="36"/>
      <c r="FZ67" s="36"/>
      <c r="GA67" s="36"/>
      <c r="GB67" s="36"/>
      <c r="GC67" s="36"/>
      <c r="GD67" s="36"/>
      <c r="GE67" s="36"/>
      <c r="GF67" s="36"/>
      <c r="GG67" s="36"/>
      <c r="GH67" s="36"/>
      <c r="GI67" s="36"/>
      <c r="GJ67" s="36"/>
      <c r="GK67" s="36"/>
      <c r="GL67" s="36"/>
      <c r="GM67" s="36"/>
      <c r="GN67" s="36"/>
      <c r="GO67" s="36"/>
      <c r="GP67" s="36"/>
      <c r="GQ67" s="36"/>
      <c r="GR67" s="36"/>
      <c r="GS67" s="36"/>
      <c r="GT67" s="36"/>
      <c r="GU67" s="36"/>
      <c r="GV67" s="36"/>
      <c r="GW67" s="36"/>
      <c r="GX67" s="36"/>
      <c r="GY67" s="36"/>
      <c r="GZ67" s="36"/>
      <c r="HA67" s="36"/>
      <c r="HB67" s="36"/>
      <c r="HC67" s="36"/>
      <c r="HD67" s="36"/>
    </row>
    <row r="68" spans="3:212">
      <c r="E68" s="54"/>
      <c r="F68" s="54"/>
    </row>
    <row r="69" spans="3:212">
      <c r="E69" s="54"/>
      <c r="F69" s="54"/>
    </row>
    <row r="70" spans="3:212">
      <c r="E70" s="54"/>
      <c r="F70" s="54"/>
    </row>
  </sheetData>
  <customSheetViews>
    <customSheetView guid="{96F1B851-9F8A-4FD0-811B-FD39A764D1E6}" showPageBreaks="1" printArea="1" topLeftCell="F1">
      <selection activeCell="J9" sqref="J9"/>
      <pageMargins left="0" right="0" top="0" bottom="0" header="0" footer="0"/>
      <pageSetup paperSize="9" scale="53" fitToHeight="0" orientation="landscape" r:id="rId1"/>
    </customSheetView>
    <customSheetView guid="{FAF6636C-C982-4E87-BB0F-333AB9C785FB}" fitToPage="1">
      <pageMargins left="0" right="0" top="0" bottom="0" header="0" footer="0"/>
      <pageSetup paperSize="9" scale="37" fitToHeight="0" orientation="portrait" r:id="rId2"/>
    </customSheetView>
    <customSheetView guid="{A78E47A5-AEA5-4FAA-816D-26AC70AB2BA5}" showPageBreaks="1" showGridLines="0" fitToPage="1" printArea="1" topLeftCell="F1">
      <selection activeCell="M9" sqref="M9"/>
      <pageMargins left="0" right="0" top="0" bottom="0" header="0" footer="0"/>
      <pageSetup paperSize="9" scale="37" fitToHeight="0" orientation="portrait" r:id="rId3"/>
    </customSheetView>
  </customSheetViews>
  <mergeCells count="3">
    <mergeCell ref="F6:F7"/>
    <mergeCell ref="C6:C7"/>
    <mergeCell ref="I6:I7"/>
  </mergeCells>
  <pageMargins left="0.61" right="0.26" top="0.74803149606299202" bottom="0.74803149606299202" header="0.31496062992126" footer="0.31496062992126"/>
  <pageSetup paperSize="9" scale="80" fitToHeight="0" orientation="landscape"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theme="8" tint="0.39997558519241921"/>
  </sheetPr>
  <dimension ref="A1:J158"/>
  <sheetViews>
    <sheetView showGridLines="0" view="pageBreakPreview" topLeftCell="A2" zoomScale="90" zoomScaleNormal="100" zoomScaleSheetLayoutView="90" workbookViewId="0">
      <selection activeCell="A2" sqref="A2"/>
    </sheetView>
  </sheetViews>
  <sheetFormatPr defaultColWidth="9.1796875" defaultRowHeight="11.5"/>
  <cols>
    <col min="1" max="1" width="3" style="163" customWidth="1"/>
    <col min="2" max="2" width="2" style="51" customWidth="1"/>
    <col min="3" max="3" width="1.7265625" style="51" customWidth="1"/>
    <col min="4" max="4" width="51.26953125" style="89" customWidth="1"/>
    <col min="5" max="7" width="19.7265625" style="51" customWidth="1"/>
    <col min="8" max="8" width="15.81640625" style="51" customWidth="1"/>
    <col min="9" max="9" width="15.7265625" style="51" customWidth="1"/>
    <col min="10" max="10" width="14.81640625" style="51" bestFit="1" customWidth="1"/>
    <col min="11" max="11" width="9.1796875" style="51"/>
    <col min="12" max="12" width="15.7265625" style="51" bestFit="1" customWidth="1"/>
    <col min="13" max="16384" width="9.1796875" style="51"/>
  </cols>
  <sheetData>
    <row r="1" spans="1:10" ht="10.15" hidden="1" customHeight="1"/>
    <row r="2" spans="1:10">
      <c r="D2" s="184" t="str">
        <f>Provisions!C1</f>
        <v>Desert Adventures Tourism LLC</v>
      </c>
    </row>
    <row r="3" spans="1:10">
      <c r="D3" s="184" t="str">
        <f>Provisions!C2</f>
        <v>Notes forming part of the Financial Statements as at and for the 12 months ended 31 Mar 2023</v>
      </c>
    </row>
    <row r="4" spans="1:10">
      <c r="D4" s="184"/>
    </row>
    <row r="5" spans="1:10">
      <c r="D5" s="88" t="s">
        <v>1308</v>
      </c>
      <c r="G5" s="56"/>
    </row>
    <row r="6" spans="1:10" ht="12" thickBot="1">
      <c r="D6" s="88"/>
      <c r="G6" s="56"/>
    </row>
    <row r="7" spans="1:10">
      <c r="D7" s="1255" t="s">
        <v>0</v>
      </c>
      <c r="E7" s="1262" t="str">
        <f>'Top Sheet'!C4</f>
        <v>31st Mar 2023</v>
      </c>
      <c r="F7" s="1262"/>
      <c r="G7" s="1263"/>
      <c r="H7" s="1262" t="s">
        <v>1085</v>
      </c>
      <c r="I7" s="1262"/>
      <c r="J7" s="1263"/>
    </row>
    <row r="8" spans="1:10">
      <c r="D8" s="1256"/>
      <c r="E8" s="466" t="s">
        <v>1270</v>
      </c>
      <c r="F8" s="466" t="s">
        <v>1147</v>
      </c>
      <c r="G8" s="467" t="s">
        <v>979</v>
      </c>
      <c r="H8" s="466" t="s">
        <v>1270</v>
      </c>
      <c r="I8" s="466" t="s">
        <v>1147</v>
      </c>
      <c r="J8" s="467" t="s">
        <v>979</v>
      </c>
    </row>
    <row r="9" spans="1:10">
      <c r="A9" s="163" t="s">
        <v>191</v>
      </c>
      <c r="D9" s="180" t="s">
        <v>1309</v>
      </c>
      <c r="E9" s="751"/>
      <c r="F9" s="751">
        <f>-SUMIF('Trial Balance'!M:M,'Employee Benefit Obligation'!A9,'Trial Balance'!G:G)</f>
        <v>1498282.76</v>
      </c>
      <c r="G9" s="749">
        <f>+E9+F9</f>
        <v>1498282.76</v>
      </c>
      <c r="H9" s="751"/>
      <c r="I9" s="751">
        <f>-SUMIF('Trial Balance'!M:M,'Employee Benefit Obligation'!A9,'Trial Balance'!R:R)</f>
        <v>1206185.8899999999</v>
      </c>
      <c r="J9" s="749">
        <f>+H9+I9</f>
        <v>1206185.8899999999</v>
      </c>
    </row>
    <row r="10" spans="1:10">
      <c r="A10" s="163" t="s">
        <v>187</v>
      </c>
      <c r="D10" s="180" t="s">
        <v>772</v>
      </c>
      <c r="E10" s="751">
        <f>-SUMIF('Trial Balance'!M:M,'Employee Benefit Obligation'!A10,'Trial Balance'!G:G)</f>
        <v>3426113.16</v>
      </c>
      <c r="F10" s="751"/>
      <c r="G10" s="749">
        <f t="shared" ref="G10:G11" si="0">+E10+F10</f>
        <v>3426113.16</v>
      </c>
      <c r="H10" s="751">
        <f>-SUMIF('Trial Balance'!M:M,'Employee Benefit Obligation'!A10,'Trial Balance'!R:R)</f>
        <v>2845770.1</v>
      </c>
      <c r="I10" s="751"/>
      <c r="J10" s="749">
        <f t="shared" ref="J10:J11" si="1">+H10+I10</f>
        <v>2845770.1</v>
      </c>
    </row>
    <row r="11" spans="1:10">
      <c r="A11" s="163" t="s">
        <v>193</v>
      </c>
      <c r="D11" s="180" t="s">
        <v>1310</v>
      </c>
      <c r="E11" s="751"/>
      <c r="F11" s="751">
        <f>-SUMIF('Trial Balance'!M:M,'Employee Benefit Obligation'!A11,'Trial Balance'!G:G)</f>
        <v>666852.68000000005</v>
      </c>
      <c r="G11" s="749">
        <f t="shared" si="0"/>
        <v>666852.68000000005</v>
      </c>
      <c r="H11" s="751"/>
      <c r="I11" s="751">
        <f>-SUMIF('Trial Balance'!M:M,'Employee Benefit Obligation'!A11,'Trial Balance'!R:R)</f>
        <v>75975.510000000009</v>
      </c>
      <c r="J11" s="749">
        <f t="shared" si="1"/>
        <v>75975.510000000009</v>
      </c>
    </row>
    <row r="12" spans="1:10" ht="12" thickBot="1">
      <c r="D12" s="181" t="s">
        <v>979</v>
      </c>
      <c r="E12" s="748">
        <f>SUM(E9:E11)</f>
        <v>3426113.16</v>
      </c>
      <c r="F12" s="748">
        <f t="shared" ref="F12:G12" si="2">SUM(F9:F11)</f>
        <v>2165135.44</v>
      </c>
      <c r="G12" s="747">
        <f t="shared" si="2"/>
        <v>5591248.5999999996</v>
      </c>
      <c r="H12" s="748">
        <f>SUM(H9:H11)</f>
        <v>2845770.1</v>
      </c>
      <c r="I12" s="748">
        <f>SUM(I9:I11)</f>
        <v>1282161.3999999999</v>
      </c>
      <c r="J12" s="747">
        <f t="shared" ref="J12" si="3">SUM(J9:J11)</f>
        <v>4127931.5</v>
      </c>
    </row>
    <row r="15" spans="1:10">
      <c r="D15" s="88" t="s">
        <v>1311</v>
      </c>
    </row>
    <row r="16" spans="1:10">
      <c r="D16" s="89" t="s">
        <v>1312</v>
      </c>
    </row>
    <row r="17" spans="4:9" ht="31.5" customHeight="1">
      <c r="D17" s="1264" t="s">
        <v>1313</v>
      </c>
      <c r="E17" s="1264"/>
      <c r="F17" s="1264"/>
      <c r="G17" s="1264"/>
      <c r="H17" s="1264"/>
      <c r="I17" s="1264"/>
    </row>
    <row r="18" spans="4:9" ht="12" thickBot="1"/>
    <row r="19" spans="4:9">
      <c r="D19" s="493" t="s">
        <v>0</v>
      </c>
      <c r="E19" s="494" t="str">
        <f>'Top Sheet'!C4</f>
        <v>31st Mar 2023</v>
      </c>
      <c r="F19" s="494" t="s">
        <v>1019</v>
      </c>
      <c r="G19" s="79"/>
    </row>
    <row r="20" spans="4:9" ht="23.5" thickBot="1">
      <c r="D20" s="178" t="s">
        <v>1314</v>
      </c>
      <c r="E20" s="918"/>
      <c r="F20" s="918"/>
      <c r="G20" s="57"/>
    </row>
    <row r="22" spans="4:9">
      <c r="D22" s="88" t="s">
        <v>1315</v>
      </c>
    </row>
    <row r="23" spans="4:9">
      <c r="D23" s="462" t="s">
        <v>1316</v>
      </c>
    </row>
    <row r="24" spans="4:9" ht="58.5" customHeight="1">
      <c r="D24" s="1265" t="s">
        <v>1317</v>
      </c>
      <c r="E24" s="1266"/>
      <c r="F24" s="1266"/>
      <c r="G24" s="1266"/>
      <c r="H24" s="1266"/>
      <c r="I24" s="1266"/>
    </row>
    <row r="25" spans="4:9" ht="6.75" customHeight="1">
      <c r="D25" s="1267"/>
      <c r="E25" s="1268"/>
      <c r="F25" s="1268"/>
      <c r="G25" s="1268"/>
      <c r="H25" s="1268"/>
      <c r="I25" s="1268"/>
    </row>
    <row r="26" spans="4:9" ht="48" customHeight="1">
      <c r="D26" s="1269"/>
      <c r="E26" s="1270"/>
      <c r="F26" s="1270"/>
      <c r="G26" s="1270"/>
      <c r="H26" s="1270"/>
      <c r="I26" s="1270"/>
    </row>
    <row r="28" spans="4:9">
      <c r="D28" s="88" t="s">
        <v>1318</v>
      </c>
    </row>
    <row r="29" spans="4:9" ht="12" thickBot="1">
      <c r="D29" s="88" t="s">
        <v>1319</v>
      </c>
    </row>
    <row r="30" spans="4:9">
      <c r="D30" s="493" t="s">
        <v>0</v>
      </c>
      <c r="E30" s="495" t="str">
        <f>E19</f>
        <v>31st Mar 2023</v>
      </c>
      <c r="F30" s="495" t="s">
        <v>1019</v>
      </c>
    </row>
    <row r="31" spans="4:9">
      <c r="D31" s="180" t="s">
        <v>1320</v>
      </c>
      <c r="E31" s="262"/>
      <c r="F31" s="262"/>
    </row>
    <row r="32" spans="4:9">
      <c r="D32" s="180" t="s">
        <v>1321</v>
      </c>
      <c r="E32" s="262"/>
      <c r="F32" s="262"/>
    </row>
    <row r="33" spans="4:9">
      <c r="D33" s="180" t="s">
        <v>1322</v>
      </c>
      <c r="E33" s="262"/>
      <c r="F33" s="262"/>
    </row>
    <row r="34" spans="4:9">
      <c r="D34" s="180" t="s">
        <v>1323</v>
      </c>
      <c r="E34" s="262"/>
      <c r="F34" s="262"/>
    </row>
    <row r="35" spans="4:9" ht="12" thickBot="1">
      <c r="D35" s="178"/>
      <c r="E35" s="40">
        <f>SUM(E31:E34)</f>
        <v>0</v>
      </c>
      <c r="F35" s="40">
        <f>SUM(F31:F34)</f>
        <v>0</v>
      </c>
    </row>
    <row r="36" spans="4:9">
      <c r="D36" s="88"/>
    </row>
    <row r="37" spans="4:9">
      <c r="D37" s="88" t="s">
        <v>1324</v>
      </c>
    </row>
    <row r="38" spans="4:9">
      <c r="D38" s="165" t="s">
        <v>1325</v>
      </c>
      <c r="E38" s="2"/>
      <c r="F38" s="2"/>
      <c r="G38" s="2"/>
      <c r="H38" s="2"/>
      <c r="I38" s="2"/>
    </row>
    <row r="39" spans="4:9" ht="12" thickBot="1">
      <c r="D39" s="165"/>
      <c r="E39" s="2"/>
      <c r="F39" s="2"/>
      <c r="G39" s="2"/>
      <c r="H39" s="2"/>
      <c r="I39" s="2"/>
    </row>
    <row r="40" spans="4:9" ht="23">
      <c r="D40" s="443" t="s">
        <v>0</v>
      </c>
      <c r="E40" s="395" t="s">
        <v>1326</v>
      </c>
      <c r="F40" s="496" t="s">
        <v>1327</v>
      </c>
      <c r="G40" s="497" t="s">
        <v>1328</v>
      </c>
    </row>
    <row r="41" spans="4:9">
      <c r="D41" s="208" t="str">
        <f>'Top Sheet'!C5</f>
        <v>1st Apr 2022</v>
      </c>
      <c r="E41" s="47"/>
      <c r="F41" s="47"/>
      <c r="G41" s="16">
        <f t="shared" ref="G41:G53" si="4">E41+F41</f>
        <v>0</v>
      </c>
    </row>
    <row r="42" spans="4:9">
      <c r="D42" s="199" t="s">
        <v>1329</v>
      </c>
      <c r="E42" s="15"/>
      <c r="F42" s="15"/>
      <c r="G42" s="16">
        <f t="shared" si="4"/>
        <v>0</v>
      </c>
    </row>
    <row r="43" spans="4:9">
      <c r="D43" s="199" t="s">
        <v>1330</v>
      </c>
      <c r="E43" s="15"/>
      <c r="F43" s="15"/>
      <c r="G43" s="16"/>
    </row>
    <row r="44" spans="4:9">
      <c r="D44" s="199" t="s">
        <v>1331</v>
      </c>
      <c r="E44" s="15"/>
      <c r="F44" s="15"/>
      <c r="G44" s="16">
        <f>E44+F44</f>
        <v>0</v>
      </c>
    </row>
    <row r="45" spans="4:9">
      <c r="D45" s="200" t="s">
        <v>1332</v>
      </c>
      <c r="E45" s="47">
        <f>+E42+E44+E43</f>
        <v>0</v>
      </c>
      <c r="F45" s="47">
        <f>+F42+F44+F43</f>
        <v>0</v>
      </c>
      <c r="G45" s="48">
        <f t="shared" si="4"/>
        <v>0</v>
      </c>
    </row>
    <row r="46" spans="4:9">
      <c r="D46" s="201" t="s">
        <v>1333</v>
      </c>
      <c r="E46" s="15"/>
      <c r="F46" s="15"/>
      <c r="G46" s="16"/>
    </row>
    <row r="47" spans="4:9" ht="23">
      <c r="D47" s="205" t="s">
        <v>1334</v>
      </c>
      <c r="E47" s="15"/>
      <c r="F47" s="15"/>
      <c r="G47" s="16">
        <f t="shared" si="4"/>
        <v>0</v>
      </c>
    </row>
    <row r="48" spans="4:9">
      <c r="D48" s="199" t="s">
        <v>1335</v>
      </c>
      <c r="E48" s="15"/>
      <c r="F48" s="15"/>
      <c r="G48" s="16">
        <f t="shared" si="4"/>
        <v>0</v>
      </c>
    </row>
    <row r="49" spans="4:9">
      <c r="D49" s="199" t="s">
        <v>1336</v>
      </c>
      <c r="E49" s="15"/>
      <c r="F49" s="15"/>
      <c r="G49" s="16">
        <f t="shared" si="4"/>
        <v>0</v>
      </c>
    </row>
    <row r="50" spans="4:9">
      <c r="D50" s="199" t="s">
        <v>1337</v>
      </c>
      <c r="E50" s="15"/>
      <c r="F50" s="15"/>
      <c r="G50" s="16">
        <f t="shared" si="4"/>
        <v>0</v>
      </c>
    </row>
    <row r="51" spans="4:9">
      <c r="D51" s="206" t="s">
        <v>1338</v>
      </c>
      <c r="E51" s="47">
        <f>SUM(E46:E50)</f>
        <v>0</v>
      </c>
      <c r="F51" s="47">
        <f>+SUM(F46:F50)</f>
        <v>0</v>
      </c>
      <c r="G51" s="48">
        <f t="shared" si="4"/>
        <v>0</v>
      </c>
    </row>
    <row r="52" spans="4:9">
      <c r="D52" s="199" t="s">
        <v>1339</v>
      </c>
      <c r="E52" s="15"/>
      <c r="F52" s="15"/>
      <c r="G52" s="16">
        <f t="shared" si="4"/>
        <v>0</v>
      </c>
    </row>
    <row r="53" spans="4:9">
      <c r="D53" s="199" t="s">
        <v>1340</v>
      </c>
      <c r="E53" s="15"/>
      <c r="F53" s="15"/>
      <c r="G53" s="16">
        <f t="shared" si="4"/>
        <v>0</v>
      </c>
    </row>
    <row r="54" spans="4:9" ht="12" thickBot="1">
      <c r="D54" s="207" t="str">
        <f>'Top Sheet'!C4</f>
        <v>31st Mar 2023</v>
      </c>
      <c r="E54" s="45">
        <f>+E41+E45+E51+E53</f>
        <v>0</v>
      </c>
      <c r="F54" s="45">
        <f>+F41+F45+F51+F53+F52</f>
        <v>0</v>
      </c>
      <c r="G54" s="46">
        <f>+G41+G45+G51+G52</f>
        <v>0</v>
      </c>
    </row>
    <row r="56" spans="4:9" ht="12" thickBot="1">
      <c r="D56" s="165" t="s">
        <v>1341</v>
      </c>
      <c r="E56" s="2"/>
      <c r="F56" s="2"/>
      <c r="G56" s="2"/>
      <c r="H56" s="2"/>
      <c r="I56" s="2"/>
    </row>
    <row r="57" spans="4:9">
      <c r="D57" s="443" t="s">
        <v>0</v>
      </c>
      <c r="E57" s="395" t="str">
        <f>E30</f>
        <v>31st Mar 2023</v>
      </c>
      <c r="F57" s="395" t="str">
        <f>F30</f>
        <v>31st March, 2020</v>
      </c>
    </row>
    <row r="58" spans="4:9">
      <c r="D58" s="199" t="s">
        <v>1342</v>
      </c>
      <c r="E58" s="15">
        <f>E54</f>
        <v>0</v>
      </c>
      <c r="F58" s="15">
        <f>F54</f>
        <v>0</v>
      </c>
    </row>
    <row r="59" spans="4:9">
      <c r="D59" s="199" t="s">
        <v>1327</v>
      </c>
      <c r="E59" s="15">
        <f>F54</f>
        <v>0</v>
      </c>
      <c r="F59" s="15">
        <f>G54</f>
        <v>0</v>
      </c>
    </row>
    <row r="60" spans="4:9">
      <c r="D60" s="200" t="s">
        <v>1343</v>
      </c>
      <c r="E60" s="47">
        <f>E58+E59</f>
        <v>0</v>
      </c>
      <c r="F60" s="47">
        <f>F58+F59</f>
        <v>0</v>
      </c>
    </row>
    <row r="61" spans="4:9">
      <c r="D61" s="199" t="s">
        <v>1344</v>
      </c>
      <c r="E61" s="15">
        <v>0</v>
      </c>
      <c r="F61" s="15">
        <v>0</v>
      </c>
    </row>
    <row r="62" spans="4:9" ht="12" thickBot="1">
      <c r="D62" s="202" t="s">
        <v>1345</v>
      </c>
      <c r="E62" s="45">
        <f>E60-E61</f>
        <v>0</v>
      </c>
      <c r="F62" s="45">
        <f>F60-F61</f>
        <v>0</v>
      </c>
    </row>
    <row r="64" spans="4:9">
      <c r="D64" s="164" t="s">
        <v>1346</v>
      </c>
      <c r="E64" s="2"/>
      <c r="F64" s="2"/>
      <c r="G64" s="2"/>
      <c r="H64" s="2"/>
      <c r="I64" s="2"/>
    </row>
    <row r="65" spans="1:9" ht="12" thickBot="1">
      <c r="D65" s="165" t="s">
        <v>1347</v>
      </c>
      <c r="E65" s="2"/>
      <c r="F65" s="2"/>
      <c r="G65" s="2"/>
      <c r="H65" s="2"/>
      <c r="I65" s="2"/>
    </row>
    <row r="66" spans="1:9">
      <c r="D66" s="443" t="s">
        <v>0</v>
      </c>
      <c r="E66" s="395" t="str">
        <f>E57</f>
        <v>31st Mar 2023</v>
      </c>
      <c r="F66" s="395" t="str">
        <f>F57</f>
        <v>31st March, 2020</v>
      </c>
    </row>
    <row r="67" spans="1:9">
      <c r="D67" s="199" t="s">
        <v>1348</v>
      </c>
      <c r="E67" s="919"/>
      <c r="F67" s="919"/>
    </row>
    <row r="68" spans="1:9" ht="12" thickBot="1">
      <c r="D68" s="203" t="s">
        <v>1349</v>
      </c>
      <c r="E68" s="920"/>
      <c r="F68" s="920"/>
    </row>
    <row r="69" spans="1:9">
      <c r="D69" s="165"/>
      <c r="E69" s="2"/>
      <c r="F69" s="2"/>
      <c r="G69" s="2"/>
      <c r="H69" s="2"/>
      <c r="I69" s="2"/>
    </row>
    <row r="70" spans="1:9">
      <c r="D70" s="164" t="s">
        <v>1350</v>
      </c>
      <c r="E70" s="2"/>
      <c r="F70" s="2"/>
      <c r="G70" s="2"/>
      <c r="H70" s="2"/>
      <c r="I70" s="2"/>
    </row>
    <row r="71" spans="1:9" ht="61.5" customHeight="1">
      <c r="D71" s="1271" t="s">
        <v>1351</v>
      </c>
      <c r="E71" s="1271"/>
      <c r="F71" s="1271"/>
      <c r="G71" s="1271"/>
      <c r="H71" s="1271"/>
      <c r="I71" s="1271"/>
    </row>
    <row r="72" spans="1:9" ht="12" thickBot="1">
      <c r="D72" s="165" t="s">
        <v>1352</v>
      </c>
      <c r="E72" s="2"/>
      <c r="F72" s="2"/>
      <c r="G72" s="2"/>
      <c r="H72" s="2"/>
      <c r="I72" s="2"/>
    </row>
    <row r="73" spans="1:9" s="73" customFormat="1" ht="12.75" customHeight="1">
      <c r="A73" s="799"/>
      <c r="D73" s="447" t="s">
        <v>0</v>
      </c>
      <c r="E73" s="1272" t="s">
        <v>1353</v>
      </c>
      <c r="F73" s="1273"/>
      <c r="G73" s="1274"/>
    </row>
    <row r="74" spans="1:9" s="73" customFormat="1" ht="24.75" customHeight="1">
      <c r="A74" s="799"/>
      <c r="D74" s="500"/>
      <c r="E74" s="501" t="s">
        <v>1354</v>
      </c>
      <c r="F74" s="501" t="s">
        <v>1355</v>
      </c>
      <c r="G74" s="501" t="s">
        <v>1356</v>
      </c>
    </row>
    <row r="75" spans="1:9" ht="12" customHeight="1">
      <c r="D75" s="498"/>
      <c r="E75" s="389" t="str">
        <f>E66</f>
        <v>31st Mar 2023</v>
      </c>
      <c r="F75" s="389" t="str">
        <f>E66</f>
        <v>31st Mar 2023</v>
      </c>
      <c r="G75" s="389" t="str">
        <f>E66</f>
        <v>31st Mar 2023</v>
      </c>
    </row>
    <row r="76" spans="1:9">
      <c r="D76" s="199" t="s">
        <v>1357</v>
      </c>
      <c r="E76" s="49"/>
      <c r="F76" s="937"/>
      <c r="G76" s="937"/>
    </row>
    <row r="77" spans="1:9" ht="12" thickBot="1">
      <c r="D77" s="203" t="s">
        <v>1349</v>
      </c>
      <c r="E77" s="938"/>
      <c r="F77" s="939"/>
      <c r="G77" s="939"/>
    </row>
    <row r="78" spans="1:9" ht="12" hidden="1" thickBot="1">
      <c r="D78" s="213"/>
      <c r="E78" s="214"/>
      <c r="F78" s="215"/>
      <c r="G78" s="214"/>
      <c r="H78" s="215"/>
      <c r="I78" s="214"/>
    </row>
    <row r="80" spans="1:9">
      <c r="D80" s="165" t="s">
        <v>1358</v>
      </c>
      <c r="E80" s="2"/>
      <c r="F80" s="2"/>
      <c r="G80" s="2"/>
      <c r="H80" s="2"/>
      <c r="I80" s="2"/>
    </row>
    <row r="81" spans="4:9" ht="12" thickBot="1">
      <c r="D81" s="88" t="s">
        <v>1359</v>
      </c>
    </row>
    <row r="82" spans="4:9">
      <c r="D82" s="1279" t="s">
        <v>0</v>
      </c>
      <c r="E82" s="1277" t="str">
        <f>E75</f>
        <v>31st Mar 2023</v>
      </c>
      <c r="F82" s="1277"/>
      <c r="G82" s="1277"/>
      <c r="H82" s="1278"/>
      <c r="I82" s="78"/>
    </row>
    <row r="83" spans="4:9">
      <c r="D83" s="1280"/>
      <c r="E83" s="502" t="s">
        <v>1360</v>
      </c>
      <c r="F83" s="502" t="s">
        <v>1361</v>
      </c>
      <c r="G83" s="502" t="s">
        <v>979</v>
      </c>
      <c r="H83" s="503" t="s">
        <v>1362</v>
      </c>
      <c r="I83" s="22"/>
    </row>
    <row r="84" spans="4:9" ht="12" thickBot="1">
      <c r="D84" s="204" t="s">
        <v>1363</v>
      </c>
      <c r="E84" s="122"/>
      <c r="F84" s="99"/>
      <c r="G84" s="99">
        <f>+E84+F84</f>
        <v>0</v>
      </c>
      <c r="H84" s="211" t="e">
        <f>G84/F54</f>
        <v>#DIV/0!</v>
      </c>
    </row>
    <row r="85" spans="4:9" ht="12" hidden="1" thickBot="1">
      <c r="D85" s="210"/>
      <c r="E85" s="129"/>
      <c r="F85" s="129"/>
      <c r="G85" s="129"/>
      <c r="H85" s="129"/>
      <c r="I85" s="129"/>
    </row>
    <row r="86" spans="4:9">
      <c r="D86" s="88" t="s">
        <v>1364</v>
      </c>
    </row>
    <row r="87" spans="4:9">
      <c r="D87" s="89" t="s">
        <v>1365</v>
      </c>
    </row>
    <row r="88" spans="4:9" ht="36" customHeight="1">
      <c r="D88" s="1261" t="s">
        <v>1366</v>
      </c>
      <c r="E88" s="1261"/>
      <c r="F88" s="1261"/>
      <c r="G88" s="1261"/>
      <c r="H88" s="1261"/>
      <c r="I88" s="1261"/>
    </row>
    <row r="90" spans="4:9" hidden="1"/>
    <row r="91" spans="4:9" ht="46.5" customHeight="1">
      <c r="D91" s="1264" t="s">
        <v>1367</v>
      </c>
      <c r="E91" s="1264"/>
      <c r="F91" s="1264"/>
      <c r="G91" s="1264"/>
      <c r="H91" s="1264"/>
      <c r="I91" s="1264"/>
    </row>
    <row r="94" spans="4:9">
      <c r="D94" s="88" t="s">
        <v>1368</v>
      </c>
    </row>
    <row r="95" spans="4:9">
      <c r="D95" s="1177" t="s">
        <v>1369</v>
      </c>
      <c r="E95" s="1177"/>
      <c r="F95" s="1177"/>
      <c r="G95" s="1177"/>
      <c r="H95" s="1177"/>
      <c r="I95" s="1177"/>
    </row>
    <row r="96" spans="4:9" ht="12" thickBot="1"/>
    <row r="97" spans="4:9">
      <c r="D97" s="504" t="s">
        <v>0</v>
      </c>
      <c r="E97" s="505" t="s">
        <v>1370</v>
      </c>
      <c r="F97" s="505" t="s">
        <v>1371</v>
      </c>
      <c r="G97" s="505" t="s">
        <v>1372</v>
      </c>
      <c r="H97" s="505" t="s">
        <v>1373</v>
      </c>
      <c r="I97" s="506" t="s">
        <v>979</v>
      </c>
    </row>
    <row r="98" spans="4:9">
      <c r="D98" s="185" t="str">
        <f>'Top Sheet'!C4&amp;" - Post Employment Obligations"</f>
        <v>31st Mar 2023 - Post Employment Obligations</v>
      </c>
      <c r="E98" s="262"/>
      <c r="F98" s="262"/>
      <c r="G98" s="262"/>
      <c r="H98" s="262"/>
      <c r="I98" s="21">
        <f>SUM(E98:H98)</f>
        <v>0</v>
      </c>
    </row>
    <row r="99" spans="4:9">
      <c r="D99" s="185"/>
      <c r="E99" s="237"/>
      <c r="F99" s="237"/>
      <c r="G99" s="237"/>
      <c r="H99" s="237"/>
      <c r="I99" s="105"/>
    </row>
    <row r="101" spans="4:9">
      <c r="D101" s="88"/>
    </row>
    <row r="102" spans="4:9" ht="12" thickBot="1">
      <c r="D102" s="165" t="s">
        <v>1374</v>
      </c>
      <c r="E102" s="2"/>
      <c r="F102" s="2"/>
      <c r="G102" s="2"/>
      <c r="H102" s="2"/>
      <c r="I102" s="2"/>
    </row>
    <row r="103" spans="4:9" ht="12" hidden="1" thickBot="1">
      <c r="D103" s="165"/>
      <c r="E103" s="2"/>
      <c r="F103" s="2"/>
      <c r="G103" s="2"/>
      <c r="H103" s="2"/>
      <c r="I103" s="2"/>
    </row>
    <row r="104" spans="4:9" ht="23">
      <c r="D104" s="443"/>
      <c r="E104" s="395" t="s">
        <v>1326</v>
      </c>
      <c r="F104" s="496" t="s">
        <v>1327</v>
      </c>
      <c r="G104" s="497" t="s">
        <v>1328</v>
      </c>
    </row>
    <row r="105" spans="4:9">
      <c r="D105" s="507" t="str">
        <f>'Top Sheet'!C5</f>
        <v>1st Apr 2022</v>
      </c>
      <c r="E105" s="940"/>
      <c r="F105" s="940"/>
      <c r="G105" s="16">
        <f t="shared" ref="G105" si="5">+E105+F105</f>
        <v>0</v>
      </c>
    </row>
    <row r="106" spans="4:9" hidden="1">
      <c r="D106" s="165"/>
      <c r="E106" s="20"/>
      <c r="F106" s="20"/>
      <c r="G106" s="20"/>
    </row>
    <row r="107" spans="4:9" ht="23" hidden="1">
      <c r="D107" s="289" t="s">
        <v>0</v>
      </c>
      <c r="E107" s="285" t="s">
        <v>1326</v>
      </c>
      <c r="F107" s="287" t="s">
        <v>1327</v>
      </c>
      <c r="G107" s="155" t="s">
        <v>1328</v>
      </c>
    </row>
    <row r="108" spans="4:9" hidden="1">
      <c r="D108" s="198" t="s">
        <v>1375</v>
      </c>
      <c r="E108" s="15">
        <f>+E105</f>
        <v>0</v>
      </c>
      <c r="F108" s="15">
        <f>+F105</f>
        <v>0</v>
      </c>
      <c r="G108" s="16">
        <f>+E108+F108</f>
        <v>0</v>
      </c>
    </row>
    <row r="109" spans="4:9">
      <c r="D109" s="199" t="s">
        <v>1329</v>
      </c>
      <c r="E109" s="15"/>
      <c r="F109" s="15"/>
      <c r="G109" s="16">
        <f t="shared" ref="G109:G112" si="6">+E109+F109</f>
        <v>0</v>
      </c>
    </row>
    <row r="110" spans="4:9">
      <c r="D110" s="199" t="s">
        <v>1331</v>
      </c>
      <c r="E110" s="15"/>
      <c r="F110" s="15"/>
      <c r="G110" s="16">
        <f t="shared" si="6"/>
        <v>0</v>
      </c>
    </row>
    <row r="111" spans="4:9">
      <c r="D111" s="200" t="s">
        <v>1332</v>
      </c>
      <c r="E111" s="47">
        <f>+SUM(E109:E110)</f>
        <v>0</v>
      </c>
      <c r="F111" s="47">
        <f>+SUM(F109:F110)</f>
        <v>0</v>
      </c>
      <c r="G111" s="48">
        <f t="shared" si="6"/>
        <v>0</v>
      </c>
    </row>
    <row r="112" spans="4:9">
      <c r="D112" s="201" t="s">
        <v>1333</v>
      </c>
      <c r="E112" s="15"/>
      <c r="F112" s="15"/>
      <c r="G112" s="16">
        <f t="shared" si="6"/>
        <v>0</v>
      </c>
    </row>
    <row r="113" spans="4:9" ht="23" hidden="1">
      <c r="D113" s="205" t="s">
        <v>1334</v>
      </c>
      <c r="E113" s="15"/>
      <c r="F113" s="15"/>
      <c r="G113" s="16">
        <f t="shared" ref="G113:G115" si="7">E113-F113</f>
        <v>0</v>
      </c>
    </row>
    <row r="114" spans="4:9" hidden="1">
      <c r="D114" s="199" t="s">
        <v>1376</v>
      </c>
      <c r="E114" s="15"/>
      <c r="F114" s="15"/>
      <c r="G114" s="16">
        <f t="shared" si="7"/>
        <v>0</v>
      </c>
    </row>
    <row r="115" spans="4:9" hidden="1">
      <c r="D115" s="199" t="s">
        <v>1377</v>
      </c>
      <c r="E115" s="15"/>
      <c r="F115" s="15"/>
      <c r="G115" s="16">
        <f t="shared" si="7"/>
        <v>0</v>
      </c>
    </row>
    <row r="116" spans="4:9">
      <c r="D116" s="199" t="s">
        <v>1337</v>
      </c>
      <c r="E116" s="15"/>
      <c r="F116" s="15"/>
      <c r="G116" s="16">
        <f t="shared" ref="G116:G119" si="8">+E116+F116</f>
        <v>0</v>
      </c>
    </row>
    <row r="117" spans="4:9">
      <c r="D117" s="206" t="s">
        <v>1338</v>
      </c>
      <c r="E117" s="47">
        <f>SUM(E112:E116)</f>
        <v>0</v>
      </c>
      <c r="F117" s="47">
        <f>SUM(F112:F116)</f>
        <v>0</v>
      </c>
      <c r="G117" s="48">
        <f t="shared" si="8"/>
        <v>0</v>
      </c>
    </row>
    <row r="118" spans="4:9">
      <c r="D118" s="199" t="s">
        <v>1378</v>
      </c>
      <c r="E118" s="15"/>
      <c r="F118" s="15"/>
      <c r="G118" s="16">
        <f t="shared" si="8"/>
        <v>0</v>
      </c>
    </row>
    <row r="119" spans="4:9">
      <c r="D119" s="199" t="s">
        <v>1339</v>
      </c>
      <c r="E119" s="15"/>
      <c r="F119" s="15"/>
      <c r="G119" s="16">
        <f t="shared" si="8"/>
        <v>0</v>
      </c>
    </row>
    <row r="120" spans="4:9">
      <c r="D120" s="199" t="s">
        <v>1379</v>
      </c>
      <c r="E120" s="15"/>
      <c r="F120" s="15"/>
      <c r="G120" s="16">
        <f t="shared" ref="G120:G121" si="9">+E120+F120</f>
        <v>0</v>
      </c>
    </row>
    <row r="121" spans="4:9">
      <c r="D121" s="199" t="s">
        <v>1340</v>
      </c>
      <c r="E121" s="15"/>
      <c r="F121" s="15"/>
      <c r="G121" s="16">
        <f t="shared" si="9"/>
        <v>0</v>
      </c>
    </row>
    <row r="122" spans="4:9" ht="12" thickBot="1">
      <c r="D122" s="209" t="str">
        <f>'Top Sheet'!C4</f>
        <v>31st Mar 2023</v>
      </c>
      <c r="E122" s="45">
        <f>+E108+E117+SUM(E118:E121)+E111</f>
        <v>0</v>
      </c>
      <c r="F122" s="45">
        <f>+F108+F117+SUM(F118:F121)+F111</f>
        <v>0</v>
      </c>
      <c r="G122" s="46">
        <f>+G108+G111+G117+SUM(G118:G121)</f>
        <v>0</v>
      </c>
    </row>
    <row r="124" spans="4:9" ht="12" thickBot="1">
      <c r="D124" s="165" t="s">
        <v>1380</v>
      </c>
      <c r="E124" s="2"/>
      <c r="F124" s="2"/>
      <c r="G124" s="2"/>
      <c r="H124" s="2"/>
      <c r="I124" s="2"/>
    </row>
    <row r="125" spans="4:9">
      <c r="D125" s="443" t="s">
        <v>0</v>
      </c>
      <c r="E125" s="396" t="str">
        <f>'Top Sheet'!C4</f>
        <v>31st Mar 2023</v>
      </c>
      <c r="F125" s="396" t="s">
        <v>1019</v>
      </c>
    </row>
    <row r="126" spans="4:9">
      <c r="D126" s="199" t="s">
        <v>1342</v>
      </c>
      <c r="E126" s="16"/>
      <c r="F126" s="16"/>
    </row>
    <row r="127" spans="4:9">
      <c r="D127" s="199" t="s">
        <v>1327</v>
      </c>
      <c r="E127" s="16"/>
      <c r="F127" s="16"/>
    </row>
    <row r="128" spans="4:9">
      <c r="D128" s="200" t="s">
        <v>1343</v>
      </c>
      <c r="E128" s="48">
        <f>E126+E127</f>
        <v>0</v>
      </c>
      <c r="F128" s="48">
        <f>F126+F127</f>
        <v>0</v>
      </c>
    </row>
    <row r="129" spans="4:9">
      <c r="D129" s="199" t="s">
        <v>1344</v>
      </c>
      <c r="E129" s="16"/>
      <c r="F129" s="16"/>
    </row>
    <row r="130" spans="4:9" ht="12" thickBot="1">
      <c r="D130" s="202" t="s">
        <v>1381</v>
      </c>
      <c r="E130" s="295">
        <f>E128-E129</f>
        <v>0</v>
      </c>
      <c r="F130" s="295">
        <f>F128-F129</f>
        <v>0</v>
      </c>
    </row>
    <row r="132" spans="4:9">
      <c r="D132" s="164" t="s">
        <v>1382</v>
      </c>
      <c r="E132" s="2"/>
      <c r="F132" s="2"/>
      <c r="G132" s="2"/>
      <c r="H132" s="2"/>
      <c r="I132" s="2"/>
    </row>
    <row r="133" spans="4:9" ht="12" thickBot="1">
      <c r="D133" s="165" t="s">
        <v>1347</v>
      </c>
      <c r="E133" s="2"/>
      <c r="F133" s="2"/>
      <c r="G133" s="2"/>
      <c r="H133" s="2"/>
      <c r="I133" s="2"/>
    </row>
    <row r="134" spans="4:9">
      <c r="D134" s="443" t="s">
        <v>0</v>
      </c>
      <c r="E134" s="395" t="str">
        <f>E125</f>
        <v>31st Mar 2023</v>
      </c>
      <c r="F134" s="396" t="s">
        <v>1019</v>
      </c>
    </row>
    <row r="135" spans="4:9">
      <c r="D135" s="199" t="s">
        <v>1348</v>
      </c>
      <c r="E135" s="919"/>
      <c r="F135" s="919"/>
    </row>
    <row r="136" spans="4:9" ht="12" thickBot="1">
      <c r="D136" s="203" t="s">
        <v>1383</v>
      </c>
      <c r="E136" s="920"/>
      <c r="F136" s="920"/>
    </row>
    <row r="137" spans="4:9">
      <c r="D137" s="164"/>
      <c r="E137" s="90"/>
      <c r="F137" s="90"/>
      <c r="G137" s="90"/>
    </row>
    <row r="138" spans="4:9">
      <c r="D138" s="164" t="s">
        <v>1350</v>
      </c>
      <c r="E138" s="90"/>
      <c r="F138" s="90"/>
      <c r="G138" s="90"/>
    </row>
    <row r="139" spans="4:9" ht="12" thickBot="1">
      <c r="D139" s="165" t="s">
        <v>1352</v>
      </c>
      <c r="E139" s="90"/>
      <c r="F139" s="90"/>
    </row>
    <row r="140" spans="4:9">
      <c r="D140" s="508"/>
      <c r="E140" s="509"/>
      <c r="F140" s="1259" t="s">
        <v>1353</v>
      </c>
      <c r="G140" s="1260"/>
      <c r="H140" s="78"/>
      <c r="I140" s="78"/>
    </row>
    <row r="141" spans="4:9" ht="23">
      <c r="D141" s="500" t="s">
        <v>0</v>
      </c>
      <c r="E141" s="499" t="s">
        <v>1354</v>
      </c>
      <c r="F141" s="499" t="s">
        <v>1355</v>
      </c>
      <c r="G141" s="510" t="s">
        <v>1356</v>
      </c>
    </row>
    <row r="142" spans="4:9">
      <c r="D142" s="498"/>
      <c r="E142" s="389" t="str">
        <f>E134</f>
        <v>31st Mar 2023</v>
      </c>
      <c r="F142" s="389" t="str">
        <f>E142</f>
        <v>31st Mar 2023</v>
      </c>
      <c r="G142" s="390" t="str">
        <f>F142</f>
        <v>31st Mar 2023</v>
      </c>
    </row>
    <row r="143" spans="4:9" hidden="1">
      <c r="D143" s="199" t="s">
        <v>1357</v>
      </c>
      <c r="E143" s="49" t="s">
        <v>1384</v>
      </c>
      <c r="F143" s="296">
        <v>0</v>
      </c>
      <c r="G143" s="297">
        <v>0</v>
      </c>
    </row>
    <row r="144" spans="4:9" ht="12" thickBot="1">
      <c r="D144" s="203" t="s">
        <v>1385</v>
      </c>
      <c r="E144" s="938"/>
      <c r="F144" s="941"/>
      <c r="G144" s="942"/>
    </row>
    <row r="145" spans="1:9">
      <c r="D145" s="165"/>
      <c r="E145" s="90"/>
      <c r="F145" s="90"/>
      <c r="G145" s="90"/>
    </row>
    <row r="146" spans="1:9" ht="12" thickBot="1">
      <c r="D146" s="88" t="s">
        <v>1386</v>
      </c>
    </row>
    <row r="147" spans="1:9" ht="12" hidden="1" thickBot="1"/>
    <row r="148" spans="1:9">
      <c r="D148" s="1275" t="s">
        <v>0</v>
      </c>
      <c r="E148" s="1277" t="str">
        <f>E134</f>
        <v>31st Mar 2023</v>
      </c>
      <c r="F148" s="1277"/>
      <c r="G148" s="1277"/>
      <c r="H148" s="1278"/>
    </row>
    <row r="149" spans="1:9">
      <c r="D149" s="1276"/>
      <c r="E149" s="511" t="s">
        <v>1360</v>
      </c>
      <c r="F149" s="511" t="s">
        <v>1361</v>
      </c>
      <c r="G149" s="511" t="s">
        <v>979</v>
      </c>
      <c r="H149" s="512" t="s">
        <v>1362</v>
      </c>
    </row>
    <row r="150" spans="1:9">
      <c r="D150" s="180" t="s">
        <v>1387</v>
      </c>
      <c r="E150" s="262"/>
      <c r="F150" s="262"/>
      <c r="G150" s="262">
        <f>SUM(E150:F150)</f>
        <v>0</v>
      </c>
      <c r="H150" s="140" t="e">
        <f>+G150/$G$155</f>
        <v>#DIV/0!</v>
      </c>
    </row>
    <row r="151" spans="1:9">
      <c r="D151" s="180" t="s">
        <v>1388</v>
      </c>
      <c r="E151" s="262"/>
      <c r="F151" s="262"/>
      <c r="G151" s="262">
        <f t="shared" ref="G151:G153" si="10">SUM(E151:F151)</f>
        <v>0</v>
      </c>
      <c r="H151" s="140" t="e">
        <f t="shared" ref="H151:H154" si="11">+G151/$G$155</f>
        <v>#DIV/0!</v>
      </c>
    </row>
    <row r="152" spans="1:9">
      <c r="D152" s="180" t="s">
        <v>1389</v>
      </c>
      <c r="E152" s="262"/>
      <c r="F152" s="262"/>
      <c r="G152" s="262">
        <f t="shared" si="10"/>
        <v>0</v>
      </c>
      <c r="H152" s="140" t="e">
        <f t="shared" si="11"/>
        <v>#DIV/0!</v>
      </c>
    </row>
    <row r="153" spans="1:9">
      <c r="D153" s="180" t="s">
        <v>1153</v>
      </c>
      <c r="E153" s="262"/>
      <c r="F153" s="262"/>
      <c r="G153" s="262">
        <f t="shared" si="10"/>
        <v>0</v>
      </c>
      <c r="H153" s="140" t="e">
        <f t="shared" si="11"/>
        <v>#DIV/0!</v>
      </c>
    </row>
    <row r="154" spans="1:9">
      <c r="D154" s="180" t="s">
        <v>1390</v>
      </c>
      <c r="E154" s="262"/>
      <c r="F154" s="262"/>
      <c r="G154" s="262">
        <v>0</v>
      </c>
      <c r="H154" s="140" t="e">
        <f t="shared" si="11"/>
        <v>#DIV/0!</v>
      </c>
    </row>
    <row r="155" spans="1:9" s="50" customFormat="1" ht="12" thickBot="1">
      <c r="A155" s="800"/>
      <c r="D155" s="181" t="s">
        <v>979</v>
      </c>
      <c r="E155" s="40">
        <f>SUM(E150:E154)</f>
        <v>0</v>
      </c>
      <c r="F155" s="40">
        <f>SUM(F150:F154)</f>
        <v>0</v>
      </c>
      <c r="G155" s="40">
        <f>SUM(G150:G154)</f>
        <v>0</v>
      </c>
      <c r="H155" s="41" t="e">
        <f>SUM(H150:H154)</f>
        <v>#DIV/0!</v>
      </c>
    </row>
    <row r="156" spans="1:9">
      <c r="D156" s="88" t="s">
        <v>1391</v>
      </c>
    </row>
    <row r="157" spans="1:9">
      <c r="D157" s="89" t="s">
        <v>1392</v>
      </c>
    </row>
    <row r="158" spans="1:9" ht="24" customHeight="1">
      <c r="D158" s="1177" t="s">
        <v>1393</v>
      </c>
      <c r="E158" s="1177"/>
      <c r="F158" s="1177"/>
      <c r="G158" s="1177"/>
      <c r="H158" s="1177"/>
      <c r="I158" s="1177"/>
    </row>
  </sheetData>
  <customSheetViews>
    <customSheetView guid="{96F1B851-9F8A-4FD0-811B-FD39A764D1E6}" topLeftCell="A4">
      <selection activeCell="J22" sqref="J22"/>
      <pageMargins left="0" right="0" top="0" bottom="0" header="0" footer="0"/>
      <pageSetup paperSize="9" scale="50" orientation="landscape" r:id="rId1"/>
    </customSheetView>
    <customSheetView guid="{FAF6636C-C982-4E87-BB0F-333AB9C785FB}">
      <pageMargins left="0" right="0" top="0" bottom="0" header="0" footer="0"/>
    </customSheetView>
    <customSheetView guid="{A78E47A5-AEA5-4FAA-816D-26AC70AB2BA5}" showGridLines="0">
      <selection activeCell="F8" sqref="F8"/>
      <pageMargins left="0" right="0" top="0" bottom="0" header="0" footer="0"/>
    </customSheetView>
  </customSheetViews>
  <mergeCells count="18">
    <mergeCell ref="D82:D83"/>
    <mergeCell ref="E82:H82"/>
    <mergeCell ref="F140:G140"/>
    <mergeCell ref="D88:I88"/>
    <mergeCell ref="H7:J7"/>
    <mergeCell ref="D91:I91"/>
    <mergeCell ref="D158:I158"/>
    <mergeCell ref="D95:I95"/>
    <mergeCell ref="E7:G7"/>
    <mergeCell ref="D7:D8"/>
    <mergeCell ref="D17:I17"/>
    <mergeCell ref="D24:I24"/>
    <mergeCell ref="D25:I25"/>
    <mergeCell ref="D26:I26"/>
    <mergeCell ref="D71:I71"/>
    <mergeCell ref="E73:G73"/>
    <mergeCell ref="D148:D149"/>
    <mergeCell ref="E148:H148"/>
  </mergeCells>
  <pageMargins left="0.19622047244094501" right="0.196850393700787" top="0.15748031496063" bottom="0.15748031496063" header="0.31496062992126" footer="0.31496062992126"/>
  <pageSetup paperSize="9" scale="65" orientation="landscape" r:id="rId2"/>
  <rowBreaks count="2" manualBreakCount="2">
    <brk id="62" min="2" max="9" man="1"/>
    <brk id="99" min="2" max="9" man="1"/>
  </rowBreaks>
  <legacy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theme="5" tint="0.39997558519241921"/>
  </sheetPr>
  <dimension ref="B1:I45"/>
  <sheetViews>
    <sheetView showGridLines="0" view="pageBreakPreview" topLeftCell="A13" zoomScale="90" zoomScaleNormal="100" zoomScaleSheetLayoutView="90" workbookViewId="0">
      <selection activeCell="B42" sqref="B42:H45"/>
    </sheetView>
  </sheetViews>
  <sheetFormatPr defaultColWidth="9.1796875" defaultRowHeight="11.5"/>
  <cols>
    <col min="1" max="1" width="1.7265625" style="51" customWidth="1"/>
    <col min="2" max="2" width="47.26953125" style="89" customWidth="1"/>
    <col min="3" max="3" width="25.81640625" style="51" customWidth="1"/>
    <col min="4" max="4" width="18.7265625" style="51" customWidth="1"/>
    <col min="5" max="5" width="17.1796875" style="51" customWidth="1"/>
    <col min="6" max="6" width="13.7265625" style="51" customWidth="1"/>
    <col min="7" max="7" width="10.1796875" style="51" customWidth="1"/>
    <col min="8" max="8" width="10.453125" style="51" customWidth="1"/>
    <col min="9" max="9" width="16.453125" style="51" customWidth="1"/>
    <col min="10" max="16384" width="9.1796875" style="51"/>
  </cols>
  <sheetData>
    <row r="1" spans="2:8">
      <c r="B1" s="184" t="str">
        <f>'Employee Benefit Obligation'!D2</f>
        <v>Desert Adventures Tourism LLC</v>
      </c>
    </row>
    <row r="2" spans="2:8">
      <c r="B2" s="184" t="str">
        <f>'Employee Benefit Obligation'!D3</f>
        <v>Notes forming part of the Financial Statements as at and for the 12 months ended 31 Mar 2023</v>
      </c>
    </row>
    <row r="3" spans="2:8">
      <c r="B3" s="184"/>
    </row>
    <row r="4" spans="2:8">
      <c r="B4" s="88" t="s">
        <v>1394</v>
      </c>
    </row>
    <row r="5" spans="2:8">
      <c r="B5" s="88"/>
    </row>
    <row r="6" spans="2:8" ht="12" thickBot="1">
      <c r="B6" s="88" t="s">
        <v>1395</v>
      </c>
      <c r="E6" s="43"/>
      <c r="H6" s="20"/>
    </row>
    <row r="7" spans="2:8" ht="23">
      <c r="B7" s="513" t="s">
        <v>0</v>
      </c>
      <c r="C7" s="489" t="str">
        <f>+'BS Ind AS'!E6</f>
        <v>As at 
31st Mar 2023</v>
      </c>
      <c r="D7" s="395" t="s">
        <v>1396</v>
      </c>
    </row>
    <row r="8" spans="2:8">
      <c r="B8" s="179" t="s">
        <v>1397</v>
      </c>
      <c r="C8" s="262"/>
      <c r="D8" s="262"/>
    </row>
    <row r="9" spans="2:8">
      <c r="B9" s="180" t="s">
        <v>1398</v>
      </c>
      <c r="C9" s="262"/>
      <c r="D9" s="262"/>
      <c r="E9" s="673" t="s">
        <v>1399</v>
      </c>
      <c r="G9" s="162"/>
    </row>
    <row r="10" spans="2:8">
      <c r="B10" s="180"/>
      <c r="C10" s="262"/>
      <c r="D10" s="262"/>
      <c r="E10" s="673" t="s">
        <v>1399</v>
      </c>
      <c r="G10" s="162"/>
    </row>
    <row r="11" spans="2:8">
      <c r="B11" s="180" t="s">
        <v>1400</v>
      </c>
      <c r="C11" s="262"/>
      <c r="D11" s="262"/>
      <c r="E11" s="673" t="s">
        <v>1399</v>
      </c>
      <c r="G11" s="162"/>
    </row>
    <row r="12" spans="2:8">
      <c r="B12" s="186" t="s">
        <v>1401</v>
      </c>
      <c r="C12" s="262"/>
      <c r="D12" s="262"/>
      <c r="E12" s="673" t="s">
        <v>1399</v>
      </c>
      <c r="G12" s="163"/>
    </row>
    <row r="13" spans="2:8">
      <c r="B13" s="180"/>
      <c r="C13" s="262"/>
      <c r="D13" s="262"/>
      <c r="E13" s="673" t="s">
        <v>1399</v>
      </c>
    </row>
    <row r="14" spans="2:8">
      <c r="B14" s="179" t="s">
        <v>1402</v>
      </c>
      <c r="C14" s="262"/>
      <c r="D14" s="262"/>
    </row>
    <row r="15" spans="2:8">
      <c r="B15" s="174" t="s">
        <v>1403</v>
      </c>
      <c r="C15" s="262"/>
      <c r="D15" s="262"/>
    </row>
    <row r="16" spans="2:8">
      <c r="B16" s="174" t="s">
        <v>1404</v>
      </c>
      <c r="C16" s="262"/>
      <c r="D16" s="262"/>
    </row>
    <row r="17" spans="2:9">
      <c r="B17" s="174" t="s">
        <v>1405</v>
      </c>
      <c r="C17" s="262"/>
      <c r="D17" s="262"/>
    </row>
    <row r="18" spans="2:9">
      <c r="B18" s="180" t="s">
        <v>1406</v>
      </c>
      <c r="C18" s="262"/>
      <c r="D18" s="262"/>
    </row>
    <row r="19" spans="2:9">
      <c r="B19" s="260" t="s">
        <v>1407</v>
      </c>
      <c r="C19" s="143"/>
      <c r="D19" s="143"/>
    </row>
    <row r="20" spans="2:9">
      <c r="B20" s="260" t="s">
        <v>1400</v>
      </c>
      <c r="C20" s="143"/>
      <c r="D20" s="143"/>
    </row>
    <row r="21" spans="2:9">
      <c r="B21" s="186"/>
      <c r="C21" s="262"/>
      <c r="D21" s="262"/>
    </row>
    <row r="22" spans="2:9">
      <c r="B22" s="186"/>
      <c r="C22" s="262">
        <v>0</v>
      </c>
      <c r="D22" s="262">
        <v>0</v>
      </c>
    </row>
    <row r="23" spans="2:9" s="50" customFormat="1" ht="12" thickBot="1">
      <c r="B23" s="181" t="s">
        <v>1408</v>
      </c>
      <c r="C23" s="40">
        <f>SUM(C9:C22)</f>
        <v>0</v>
      </c>
      <c r="D23" s="40">
        <f>SUM(D9:D22)</f>
        <v>0</v>
      </c>
      <c r="E23" s="261"/>
    </row>
    <row r="25" spans="2:9" ht="12" thickBot="1">
      <c r="B25" s="88" t="s">
        <v>1409</v>
      </c>
    </row>
    <row r="26" spans="2:9" ht="34.5">
      <c r="B26" s="514" t="s">
        <v>0</v>
      </c>
      <c r="C26" s="395" t="s">
        <v>1398</v>
      </c>
      <c r="D26" s="395" t="s">
        <v>1403</v>
      </c>
      <c r="E26" s="395" t="s">
        <v>1404</v>
      </c>
      <c r="F26" s="395" t="s">
        <v>1406</v>
      </c>
      <c r="G26" s="395" t="s">
        <v>1400</v>
      </c>
      <c r="H26" s="492" t="s">
        <v>979</v>
      </c>
    </row>
    <row r="27" spans="2:9">
      <c r="B27" s="179" t="str">
        <f>"As at "&amp;'Top Sheet'!C5</f>
        <v>As at 1st Apr 2022</v>
      </c>
      <c r="C27" s="38"/>
      <c r="D27" s="38"/>
      <c r="E27" s="38"/>
      <c r="F27" s="38"/>
      <c r="G27" s="38"/>
      <c r="H27" s="39">
        <f>SUM(C27:G27)</f>
        <v>0</v>
      </c>
    </row>
    <row r="28" spans="2:9">
      <c r="B28" s="180" t="s">
        <v>1410</v>
      </c>
      <c r="C28" s="262"/>
      <c r="D28" s="262"/>
      <c r="E28" s="262"/>
      <c r="F28" s="262"/>
      <c r="G28" s="262"/>
      <c r="H28" s="21"/>
    </row>
    <row r="29" spans="2:9">
      <c r="B29" s="194" t="s">
        <v>1411</v>
      </c>
      <c r="C29" s="262"/>
      <c r="D29" s="262"/>
      <c r="E29" s="262"/>
      <c r="F29" s="262"/>
      <c r="G29" s="262"/>
      <c r="H29" s="21">
        <f>SUM(C29:G29)</f>
        <v>0</v>
      </c>
      <c r="I29" s="673" t="s">
        <v>1412</v>
      </c>
    </row>
    <row r="30" spans="2:9">
      <c r="B30" s="194" t="s">
        <v>1413</v>
      </c>
      <c r="C30" s="262"/>
      <c r="D30" s="262"/>
      <c r="E30" s="262"/>
      <c r="F30" s="262"/>
      <c r="G30" s="262"/>
      <c r="H30" s="21">
        <f>SUM(C30:G30)</f>
        <v>0</v>
      </c>
      <c r="I30" s="673" t="s">
        <v>1414</v>
      </c>
    </row>
    <row r="31" spans="2:9" ht="12" thickBot="1">
      <c r="B31" s="181" t="str">
        <f>"As at "&amp;'Top Sheet'!C4</f>
        <v>As at 31st Mar 2023</v>
      </c>
      <c r="C31" s="40">
        <f>SUM(C27:C30)</f>
        <v>0</v>
      </c>
      <c r="D31" s="40">
        <f>SUM(D27:D30)</f>
        <v>0</v>
      </c>
      <c r="E31" s="40">
        <f>SUM(E27:E30)</f>
        <v>0</v>
      </c>
      <c r="F31" s="40">
        <f>SUM(F27:F30)</f>
        <v>0</v>
      </c>
      <c r="G31" s="40">
        <f>SUM(G27:G30)</f>
        <v>0</v>
      </c>
      <c r="H31" s="41">
        <f>SUM(C31:G31)</f>
        <v>0</v>
      </c>
    </row>
    <row r="33" spans="2:8" ht="12" hidden="1" thickBot="1">
      <c r="B33" s="88" t="s">
        <v>1415</v>
      </c>
    </row>
    <row r="34" spans="2:8" hidden="1">
      <c r="B34" s="183" t="s">
        <v>0</v>
      </c>
      <c r="C34" s="285" t="s">
        <v>1416</v>
      </c>
      <c r="D34" s="285"/>
      <c r="E34" s="286" t="s">
        <v>1417</v>
      </c>
    </row>
    <row r="35" spans="2:8" hidden="1">
      <c r="B35" s="180" t="s">
        <v>1165</v>
      </c>
      <c r="C35" s="237"/>
      <c r="D35" s="237"/>
      <c r="E35" s="21">
        <v>-508.26391999999987</v>
      </c>
    </row>
    <row r="36" spans="2:8" hidden="1">
      <c r="B36" s="180" t="s">
        <v>1418</v>
      </c>
      <c r="C36" s="237"/>
      <c r="D36" s="237"/>
      <c r="E36" s="21">
        <v>0</v>
      </c>
    </row>
    <row r="37" spans="2:8" hidden="1">
      <c r="B37" s="180" t="s">
        <v>1419</v>
      </c>
      <c r="C37" s="237"/>
      <c r="D37" s="237"/>
      <c r="E37" s="21">
        <v>0</v>
      </c>
    </row>
    <row r="38" spans="2:8" ht="12" hidden="1" thickBot="1">
      <c r="B38" s="181" t="s">
        <v>1168</v>
      </c>
      <c r="C38" s="122"/>
      <c r="D38" s="122"/>
      <c r="E38" s="100">
        <f>SUM(E35:E37)</f>
        <v>-508.26391999999987</v>
      </c>
    </row>
    <row r="39" spans="2:8" hidden="1"/>
    <row r="40" spans="2:8" hidden="1"/>
    <row r="41" spans="2:8">
      <c r="B41" s="88" t="s">
        <v>1420</v>
      </c>
    </row>
    <row r="42" spans="2:8">
      <c r="B42" s="1261" t="s">
        <v>1421</v>
      </c>
      <c r="C42" s="1281"/>
      <c r="D42" s="1281"/>
      <c r="E42" s="1281"/>
      <c r="F42" s="1281"/>
      <c r="G42" s="1281"/>
      <c r="H42" s="1281"/>
    </row>
    <row r="43" spans="2:8">
      <c r="B43" s="1281"/>
      <c r="C43" s="1281"/>
      <c r="D43" s="1281"/>
      <c r="E43" s="1281"/>
      <c r="F43" s="1281"/>
      <c r="G43" s="1281"/>
      <c r="H43" s="1281"/>
    </row>
    <row r="44" spans="2:8">
      <c r="B44" s="1281"/>
      <c r="C44" s="1281"/>
      <c r="D44" s="1281"/>
      <c r="E44" s="1281"/>
      <c r="F44" s="1281"/>
      <c r="G44" s="1281"/>
      <c r="H44" s="1281"/>
    </row>
    <row r="45" spans="2:8">
      <c r="B45" s="1281"/>
      <c r="C45" s="1281"/>
      <c r="D45" s="1281"/>
      <c r="E45" s="1281"/>
      <c r="F45" s="1281"/>
      <c r="G45" s="1281"/>
      <c r="H45" s="1281"/>
    </row>
  </sheetData>
  <customSheetViews>
    <customSheetView guid="{96F1B851-9F8A-4FD0-811B-FD39A764D1E6}">
      <selection activeCell="D21" sqref="D21"/>
      <pageMargins left="0" right="0" top="0" bottom="0" header="0" footer="0"/>
      <pageSetup paperSize="9" scale="65" orientation="portrait" r:id="rId1"/>
    </customSheetView>
    <customSheetView guid="{FAF6636C-C982-4E87-BB0F-333AB9C785FB}">
      <pageMargins left="0" right="0" top="0" bottom="0" header="0" footer="0"/>
    </customSheetView>
    <customSheetView guid="{A78E47A5-AEA5-4FAA-816D-26AC70AB2BA5}" showGridLines="0">
      <selection activeCell="E15" sqref="E15"/>
      <pageMargins left="0" right="0" top="0" bottom="0" header="0" footer="0"/>
    </customSheetView>
  </customSheetViews>
  <mergeCells count="1">
    <mergeCell ref="B42:H45"/>
  </mergeCells>
  <pageMargins left="0.3" right="0.3" top="0.75" bottom="0.75" header="0.3" footer="0.3"/>
  <pageSetup paperSize="9" scale="67" orientation="portrait" r:id="rId2"/>
  <colBreaks count="1" manualBreakCount="1">
    <brk id="8"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theme="5" tint="0.39997558519241921"/>
  </sheetPr>
  <dimension ref="A1:G154"/>
  <sheetViews>
    <sheetView showGridLines="0" view="pageBreakPreview" topLeftCell="A132" zoomScale="90" zoomScaleNormal="100" zoomScaleSheetLayoutView="90" workbookViewId="0">
      <selection activeCell="C158" sqref="C158"/>
    </sheetView>
  </sheetViews>
  <sheetFormatPr defaultColWidth="9.1796875" defaultRowHeight="11.5"/>
  <cols>
    <col min="1" max="1" width="3.453125" style="163" customWidth="1"/>
    <col min="2" max="2" width="1.7265625" style="51" customWidth="1"/>
    <col min="3" max="3" width="74.7265625" style="89" customWidth="1"/>
    <col min="4" max="4" width="20.7265625" style="20" customWidth="1"/>
    <col min="5" max="5" width="20.1796875" style="20" customWidth="1"/>
    <col min="6" max="7" width="16.453125" style="766" customWidth="1"/>
    <col min="8" max="8" width="12.81640625" style="51" bestFit="1" customWidth="1"/>
    <col min="9" max="9" width="12.7265625" style="51" bestFit="1" customWidth="1"/>
    <col min="10" max="10" width="9.1796875" style="51"/>
    <col min="11" max="11" width="12.453125" style="51" bestFit="1" customWidth="1"/>
    <col min="12" max="16384" width="9.1796875" style="51"/>
  </cols>
  <sheetData>
    <row r="1" spans="1:5" ht="10.15" hidden="1" customHeight="1"/>
    <row r="2" spans="1:5">
      <c r="C2" s="184" t="str">
        <f>Tax!B1</f>
        <v>Desert Adventures Tourism LLC</v>
      </c>
    </row>
    <row r="3" spans="1:5">
      <c r="C3" s="184" t="str">
        <f>Tax!B2</f>
        <v>Notes forming part of the Financial Statements as at and for the 12 months ended 31 Mar 2023</v>
      </c>
    </row>
    <row r="4" spans="1:5">
      <c r="C4" s="184"/>
    </row>
    <row r="5" spans="1:5" ht="12" thickBot="1">
      <c r="C5" s="88" t="s">
        <v>1422</v>
      </c>
    </row>
    <row r="6" spans="1:5" ht="23">
      <c r="C6" s="515" t="s">
        <v>0</v>
      </c>
      <c r="D6" s="461" t="str">
        <f>'Top Sheet'!C4</f>
        <v>31st Mar 2023</v>
      </c>
      <c r="E6" s="677" t="s">
        <v>1423</v>
      </c>
    </row>
    <row r="7" spans="1:5">
      <c r="A7" s="163" t="s">
        <v>262</v>
      </c>
      <c r="C7" s="180" t="s">
        <v>757</v>
      </c>
      <c r="D7" s="760">
        <f>-SUMIF('Trial Balance'!M:M,'P&amp;L Notes'!A7,'Trial Balance'!G:G)</f>
        <v>352161541.88</v>
      </c>
      <c r="E7" s="760">
        <f>-SUMIF('Trial Balance'!M:M,'P&amp;L Notes'!A7,'Trial Balance'!R:R)</f>
        <v>271376538.67000002</v>
      </c>
    </row>
    <row r="8" spans="1:5">
      <c r="C8" s="180" t="s">
        <v>1424</v>
      </c>
      <c r="D8" s="751"/>
      <c r="E8" s="751"/>
    </row>
    <row r="9" spans="1:5">
      <c r="C9" s="192" t="s">
        <v>1425</v>
      </c>
      <c r="D9" s="751"/>
      <c r="E9" s="751"/>
    </row>
    <row r="10" spans="1:5">
      <c r="C10" s="194" t="s">
        <v>1426</v>
      </c>
      <c r="D10" s="751"/>
      <c r="E10" s="751"/>
    </row>
    <row r="11" spans="1:5">
      <c r="C11" s="194" t="s">
        <v>1427</v>
      </c>
      <c r="D11" s="751"/>
      <c r="E11" s="751"/>
    </row>
    <row r="12" spans="1:5" ht="12" thickBot="1">
      <c r="C12" s="216" t="s">
        <v>979</v>
      </c>
      <c r="D12" s="748">
        <f>SUM(D7:D11)</f>
        <v>352161541.88</v>
      </c>
      <c r="E12" s="748">
        <f>SUM(E7:E11)</f>
        <v>271376538.67000002</v>
      </c>
    </row>
    <row r="13" spans="1:5">
      <c r="D13" s="730"/>
      <c r="E13" s="730"/>
    </row>
    <row r="14" spans="1:5">
      <c r="C14" s="88" t="s">
        <v>1428</v>
      </c>
      <c r="D14" s="730"/>
      <c r="E14" s="730"/>
    </row>
    <row r="15" spans="1:5" ht="12" thickBot="1">
      <c r="C15" s="88" t="s">
        <v>1429</v>
      </c>
      <c r="D15" s="730"/>
      <c r="E15" s="730"/>
    </row>
    <row r="16" spans="1:5" ht="12" hidden="1" thickBot="1">
      <c r="D16" s="730"/>
      <c r="E16" s="730"/>
    </row>
    <row r="17" spans="1:5" ht="23">
      <c r="C17" s="515" t="s">
        <v>0</v>
      </c>
      <c r="D17" s="731" t="str">
        <f>'Top Sheet'!C4</f>
        <v>31st Mar 2023</v>
      </c>
      <c r="E17" s="750" t="str">
        <f>+E6</f>
        <v>1 April 2020 to 31 March, 2021</v>
      </c>
    </row>
    <row r="18" spans="1:5">
      <c r="C18" s="180" t="s">
        <v>1030</v>
      </c>
      <c r="D18" s="751"/>
      <c r="E18" s="751"/>
    </row>
    <row r="19" spans="1:5">
      <c r="C19" s="194"/>
      <c r="D19" s="751"/>
      <c r="E19" s="751"/>
    </row>
    <row r="20" spans="1:5">
      <c r="C20" s="194" t="s">
        <v>1430</v>
      </c>
      <c r="D20" s="751"/>
      <c r="E20" s="751"/>
    </row>
    <row r="21" spans="1:5">
      <c r="A21" s="163" t="s">
        <v>257</v>
      </c>
      <c r="C21" s="194" t="s">
        <v>825</v>
      </c>
      <c r="D21" s="760">
        <f>-SUMIF('Trial Balance'!M:M,'P&amp;L Notes'!A21,'Trial Balance'!G:G)</f>
        <v>397.54999999999995</v>
      </c>
      <c r="E21" s="760">
        <f>-SUMIF('Trial Balance'!M:M,'P&amp;L Notes'!A21,'Trial Balance'!R:R)</f>
        <v>1473.75</v>
      </c>
    </row>
    <row r="22" spans="1:5">
      <c r="C22" s="194" t="s">
        <v>1431</v>
      </c>
      <c r="D22" s="751"/>
      <c r="E22" s="751"/>
    </row>
    <row r="23" spans="1:5">
      <c r="C23" s="194" t="s">
        <v>1432</v>
      </c>
      <c r="D23" s="751">
        <v>0</v>
      </c>
      <c r="E23" s="751">
        <v>0</v>
      </c>
    </row>
    <row r="24" spans="1:5">
      <c r="C24" s="180" t="s">
        <v>1433</v>
      </c>
      <c r="D24" s="751"/>
      <c r="E24" s="751"/>
    </row>
    <row r="25" spans="1:5">
      <c r="C25" s="194" t="s">
        <v>1434</v>
      </c>
      <c r="D25" s="751"/>
      <c r="E25" s="751"/>
    </row>
    <row r="26" spans="1:5">
      <c r="C26" s="194" t="s">
        <v>1435</v>
      </c>
      <c r="D26" s="751"/>
      <c r="E26" s="751"/>
    </row>
    <row r="27" spans="1:5">
      <c r="C27" s="180" t="s">
        <v>1436</v>
      </c>
      <c r="D27" s="751"/>
      <c r="E27" s="751"/>
    </row>
    <row r="28" spans="1:5">
      <c r="C28" s="180" t="s">
        <v>1437</v>
      </c>
      <c r="D28" s="751"/>
      <c r="E28" s="751"/>
    </row>
    <row r="29" spans="1:5" ht="14.5">
      <c r="A29" s="798" t="s">
        <v>254</v>
      </c>
      <c r="C29" s="179" t="s">
        <v>809</v>
      </c>
      <c r="D29" s="760">
        <f>-SUMIF('Trial Balance'!M:M,'P&amp;L Notes'!A29,'Trial Balance'!G:G)</f>
        <v>0</v>
      </c>
      <c r="E29" s="760">
        <f>-SUMIF('Trial Balance'!M:M,'P&amp;L Notes'!A29,'Trial Balance'!R:R)</f>
        <v>450000</v>
      </c>
    </row>
    <row r="30" spans="1:5">
      <c r="C30" s="180" t="s">
        <v>1438</v>
      </c>
      <c r="D30" s="751"/>
      <c r="E30" s="751"/>
    </row>
    <row r="31" spans="1:5">
      <c r="C31" s="180" t="s">
        <v>1439</v>
      </c>
      <c r="D31" s="751"/>
      <c r="E31" s="751"/>
    </row>
    <row r="32" spans="1:5" ht="14.5">
      <c r="A32" s="798" t="s">
        <v>256</v>
      </c>
      <c r="C32" s="180" t="s">
        <v>761</v>
      </c>
      <c r="D32" s="760">
        <f>-SUMIF('Trial Balance'!M:M,'P&amp;L Notes'!A32,'Trial Balance'!G:G)</f>
        <v>1555367.45</v>
      </c>
      <c r="E32" s="760">
        <f>-SUMIF('Trial Balance'!M:M,'P&amp;L Notes'!A32,'Trial Balance'!R:R)</f>
        <v>1656149.6600000001</v>
      </c>
    </row>
    <row r="33" spans="1:7" ht="12" thickBot="1">
      <c r="C33" s="216" t="s">
        <v>979</v>
      </c>
      <c r="D33" s="752">
        <f>SUM(D19:D32)</f>
        <v>1555765</v>
      </c>
      <c r="E33" s="748">
        <f>SUM(E19:E32)</f>
        <v>2107623.41</v>
      </c>
    </row>
    <row r="34" spans="1:7">
      <c r="D34" s="730"/>
      <c r="E34" s="730"/>
    </row>
    <row r="35" spans="1:7" ht="12" thickBot="1">
      <c r="C35" s="88" t="s">
        <v>1440</v>
      </c>
      <c r="D35" s="730"/>
      <c r="E35" s="730"/>
    </row>
    <row r="36" spans="1:7" ht="12" hidden="1" thickBot="1">
      <c r="D36" s="730"/>
      <c r="E36" s="730"/>
    </row>
    <row r="37" spans="1:7" ht="23">
      <c r="C37" s="515" t="s">
        <v>0</v>
      </c>
      <c r="D37" s="731" t="str">
        <f>'Top Sheet'!C4</f>
        <v>31st Mar 2023</v>
      </c>
      <c r="E37" s="750" t="str">
        <f>+E17</f>
        <v>1 April 2020 to 31 March, 2021</v>
      </c>
    </row>
    <row r="38" spans="1:7">
      <c r="A38" s="163" t="s">
        <v>259</v>
      </c>
      <c r="C38" s="180" t="s">
        <v>1441</v>
      </c>
      <c r="D38" s="760">
        <f>-SUMIF('Trial Balance'!M:M,'P&amp;L Notes'!A38,'Trial Balance'!G:G)</f>
        <v>0</v>
      </c>
      <c r="E38" s="760">
        <f>-SUMIF('Trial Balance'!M:M,'P&amp;L Notes'!A38,'Trial Balance'!R:R)</f>
        <v>42000</v>
      </c>
      <c r="F38" s="767" t="s">
        <v>1442</v>
      </c>
    </row>
    <row r="39" spans="1:7">
      <c r="A39" s="163" t="s">
        <v>252</v>
      </c>
      <c r="C39" s="174" t="s">
        <v>759</v>
      </c>
      <c r="D39" s="760">
        <f>-SUMIF('Trial Balance'!M:M,'P&amp;L Notes'!A39,'Trial Balance'!G:G)</f>
        <v>989925.82000000007</v>
      </c>
      <c r="E39" s="760">
        <f>-SUMIF('Trial Balance'!M:M,'P&amp;L Notes'!A39,'Trial Balance'!R:R)</f>
        <v>698779.4</v>
      </c>
      <c r="F39" s="767"/>
    </row>
    <row r="40" spans="1:7" ht="12" thickBot="1">
      <c r="C40" s="216" t="s">
        <v>979</v>
      </c>
      <c r="D40" s="748">
        <f>SUM(D38:D39)</f>
        <v>989925.82000000007</v>
      </c>
      <c r="E40" s="748">
        <f>SUM(E38:E39)</f>
        <v>740779.4</v>
      </c>
      <c r="F40" s="767"/>
    </row>
    <row r="41" spans="1:7">
      <c r="D41" s="730"/>
      <c r="E41" s="730"/>
      <c r="F41" s="767"/>
    </row>
    <row r="42" spans="1:7" ht="12" thickBot="1">
      <c r="C42" s="88" t="s">
        <v>1443</v>
      </c>
      <c r="D42" s="730"/>
      <c r="E42" s="730"/>
      <c r="F42" s="767"/>
    </row>
    <row r="43" spans="1:7" ht="23">
      <c r="C43" s="515" t="s">
        <v>0</v>
      </c>
      <c r="D43" s="731" t="str">
        <f>'Top Sheet'!C4</f>
        <v>31st Mar 2023</v>
      </c>
      <c r="E43" s="750" t="str">
        <f>+E37</f>
        <v>1 April 2020 to 31 March, 2021</v>
      </c>
      <c r="F43" s="767"/>
    </row>
    <row r="44" spans="1:7" ht="14.5">
      <c r="A44" s="798" t="s">
        <v>156</v>
      </c>
      <c r="C44" s="180" t="s">
        <v>770</v>
      </c>
      <c r="D44" s="760">
        <f>SUMIF('Trial Balance'!M:M,'P&amp;L Notes'!A44,'Trial Balance'!G:G)</f>
        <v>14939236.08</v>
      </c>
      <c r="E44" s="760">
        <f>SUMIF('Trial Balance'!M:M,'P&amp;L Notes'!A44,'Trial Balance'!R:R)</f>
        <v>11219323.709999999</v>
      </c>
      <c r="F44"/>
      <c r="G44"/>
    </row>
    <row r="45" spans="1:7" ht="14.5">
      <c r="C45" s="180" t="s">
        <v>1444</v>
      </c>
      <c r="D45" s="760">
        <f>SUMIF('Trial Balance'!M:M,'P&amp;L Notes'!A45,'Trial Balance'!G:G)</f>
        <v>0</v>
      </c>
      <c r="E45" s="760">
        <f>SUMIF('Trial Balance'!M:M,'P&amp;L Notes'!A45,'Trial Balance'!R:R)</f>
        <v>0</v>
      </c>
      <c r="F45"/>
      <c r="G45"/>
    </row>
    <row r="46" spans="1:7" ht="14.5">
      <c r="A46" s="163" t="s">
        <v>152</v>
      </c>
      <c r="C46" s="180" t="s">
        <v>772</v>
      </c>
      <c r="D46" s="760">
        <f>SUMIF('Trial Balance'!M:M,'P&amp;L Notes'!A46,'Trial Balance'!G:G)</f>
        <v>728563.90999999992</v>
      </c>
      <c r="E46" s="760">
        <f>SUMIF('Trial Balance'!M:M,'P&amp;L Notes'!A46,'Trial Balance'!R:R)</f>
        <v>500082.21</v>
      </c>
      <c r="F46"/>
      <c r="G46"/>
    </row>
    <row r="47" spans="1:7" ht="14.5">
      <c r="C47" s="180" t="s">
        <v>1445</v>
      </c>
      <c r="D47" s="760">
        <f>SUMIF('Trial Balance'!M:M,'P&amp;L Notes'!A47,'Trial Balance'!G:G)</f>
        <v>0</v>
      </c>
      <c r="E47" s="760">
        <f>SUMIF('Trial Balance'!M:M,'P&amp;L Notes'!A47,'Trial Balance'!R:R)</f>
        <v>0</v>
      </c>
      <c r="F47"/>
      <c r="G47"/>
    </row>
    <row r="48" spans="1:7" ht="14.5">
      <c r="A48" s="798" t="s">
        <v>170</v>
      </c>
      <c r="C48" s="180" t="s">
        <v>1446</v>
      </c>
      <c r="D48" s="760">
        <f>SUMIF('Trial Balance'!M:M,'P&amp;L Notes'!A48,'Trial Balance'!G:G)</f>
        <v>2535997.3799999994</v>
      </c>
      <c r="E48" s="760">
        <f>SUMIF('Trial Balance'!M:M,'P&amp;L Notes'!A48,'Trial Balance'!R:R)</f>
        <v>1757065.06</v>
      </c>
      <c r="F48"/>
      <c r="G48"/>
    </row>
    <row r="49" spans="1:7" ht="14.5">
      <c r="C49" s="180" t="s">
        <v>1447</v>
      </c>
      <c r="D49" s="760">
        <f>SUMIF('Trial Balance'!M:M,'P&amp;L Notes'!A49,'Trial Balance'!G:G)</f>
        <v>0</v>
      </c>
      <c r="E49" s="760">
        <f>SUMIF('Trial Balance'!M:M,'P&amp;L Notes'!A49,'Trial Balance'!R:R)</f>
        <v>0</v>
      </c>
      <c r="F49"/>
      <c r="G49"/>
    </row>
    <row r="50" spans="1:7" ht="14.5">
      <c r="A50" s="798" t="s">
        <v>164</v>
      </c>
      <c r="C50" s="180" t="s">
        <v>776</v>
      </c>
      <c r="D50" s="760">
        <f>SUMIF('Trial Balance'!M:M,'P&amp;L Notes'!A50,'Trial Balance'!G:G)</f>
        <v>183231.63</v>
      </c>
      <c r="E50" s="760">
        <f>SUMIF('Trial Balance'!M:M,'P&amp;L Notes'!A50,'Trial Balance'!R:R)</f>
        <v>172790.59000000003</v>
      </c>
      <c r="F50"/>
      <c r="G50"/>
    </row>
    <row r="51" spans="1:7">
      <c r="C51" s="180" t="s">
        <v>1448</v>
      </c>
      <c r="D51" s="760">
        <f>SUMIF('Trial Balance'!M:M,'P&amp;L Notes'!A51,'Trial Balance'!G:G)</f>
        <v>0</v>
      </c>
      <c r="E51" s="760">
        <f>SUMIF('Trial Balance'!M:M,'P&amp;L Notes'!A51,'Trial Balance'!R:R)</f>
        <v>0</v>
      </c>
      <c r="F51" s="768"/>
      <c r="G51" s="769"/>
    </row>
    <row r="52" spans="1:7" ht="12" thickBot="1">
      <c r="C52" s="216" t="s">
        <v>979</v>
      </c>
      <c r="D52" s="748">
        <f>SUM(D44:D51)</f>
        <v>18387029</v>
      </c>
      <c r="E52" s="748">
        <f>SUM(E44:E51)</f>
        <v>13649261.57</v>
      </c>
      <c r="F52" s="767"/>
    </row>
    <row r="53" spans="1:7">
      <c r="D53" s="730"/>
      <c r="E53" s="730"/>
      <c r="F53" s="767"/>
    </row>
    <row r="54" spans="1:7" ht="12" thickBot="1">
      <c r="C54" s="88" t="s">
        <v>1449</v>
      </c>
      <c r="D54" s="730"/>
      <c r="E54" s="730"/>
      <c r="F54" s="767"/>
    </row>
    <row r="55" spans="1:7" ht="23">
      <c r="C55" s="515" t="s">
        <v>0</v>
      </c>
      <c r="D55" s="731" t="str">
        <f>'Top Sheet'!C4</f>
        <v>31st Mar 2023</v>
      </c>
      <c r="E55" s="750" t="str">
        <f>+E43</f>
        <v>1 April 2020 to 31 March, 2021</v>
      </c>
      <c r="F55" s="767"/>
    </row>
    <row r="56" spans="1:7" ht="14.5">
      <c r="A56" s="798" t="s">
        <v>134</v>
      </c>
      <c r="C56" s="180" t="s">
        <v>813</v>
      </c>
      <c r="D56" s="760">
        <f>SUMIF('Trial Balance'!M:M,'P&amp;L Notes'!A56,'Trial Balance'!G:G)</f>
        <v>98227.22</v>
      </c>
      <c r="E56" s="760">
        <f>SUMIF('Trial Balance'!M:M,'P&amp;L Notes'!A56,'Trial Balance'!R:R)</f>
        <v>148775.08000000002</v>
      </c>
      <c r="F56" s="767" t="s">
        <v>1450</v>
      </c>
    </row>
    <row r="57" spans="1:7" ht="14.5">
      <c r="A57" s="798" t="s">
        <v>128</v>
      </c>
      <c r="C57" s="180" t="s">
        <v>815</v>
      </c>
      <c r="D57" s="760">
        <f>SUMIF('Trial Balance'!M:M,'P&amp;L Notes'!A57,'Trial Balance'!G:G)</f>
        <v>162619</v>
      </c>
      <c r="E57" s="760">
        <f>SUMIF('Trial Balance'!M:M,'P&amp;L Notes'!A57,'Trial Balance'!R:R)</f>
        <v>162624</v>
      </c>
      <c r="F57" s="767" t="s">
        <v>1451</v>
      </c>
    </row>
    <row r="58" spans="1:7">
      <c r="A58" s="51" t="s">
        <v>146</v>
      </c>
      <c r="C58" s="180" t="s">
        <v>818</v>
      </c>
      <c r="D58" s="760">
        <f>SUMIF('Trial Balance'!M:M,'P&amp;L Notes'!A58,'Trial Balance'!G:G)</f>
        <v>439890</v>
      </c>
      <c r="E58" s="760">
        <f>SUMIF('Trial Balance'!M:M,'P&amp;L Notes'!A58,'Trial Balance'!R:R)</f>
        <v>429420</v>
      </c>
      <c r="F58" s="767"/>
    </row>
    <row r="59" spans="1:7" ht="12" thickBot="1">
      <c r="C59" s="216" t="s">
        <v>979</v>
      </c>
      <c r="D59" s="753">
        <f>D56+D57+D58</f>
        <v>700736.22</v>
      </c>
      <c r="E59" s="753">
        <f>E56+E57+E58</f>
        <v>740819.08000000007</v>
      </c>
    </row>
    <row r="60" spans="1:7">
      <c r="D60" s="730"/>
      <c r="E60" s="730"/>
    </row>
    <row r="61" spans="1:7" ht="12" thickBot="1">
      <c r="C61" s="88" t="s">
        <v>1452</v>
      </c>
      <c r="D61" s="730"/>
      <c r="E61" s="730"/>
    </row>
    <row r="62" spans="1:7" ht="23">
      <c r="C62" s="515" t="s">
        <v>0</v>
      </c>
      <c r="D62" s="731" t="str">
        <f>'Top Sheet'!C4</f>
        <v>31st Mar 2023</v>
      </c>
      <c r="E62" s="750" t="str">
        <f>+E55</f>
        <v>1 April 2020 to 31 March, 2021</v>
      </c>
    </row>
    <row r="63" spans="1:7" ht="14.5">
      <c r="A63" s="163" t="s">
        <v>241</v>
      </c>
      <c r="C63" s="180" t="s">
        <v>790</v>
      </c>
      <c r="D63" s="760">
        <f>SUMIF('Trial Balance'!M:M,'P&amp;L Notes'!A63,'Trial Balance'!G:G)</f>
        <v>100634.1</v>
      </c>
      <c r="E63" s="760">
        <f>SUMIF('Trial Balance'!M:M,'P&amp;L Notes'!A63,'Trial Balance'!R:R)</f>
        <v>100686.16</v>
      </c>
      <c r="F63"/>
      <c r="G63"/>
    </row>
    <row r="64" spans="1:7" ht="14.5">
      <c r="C64" s="180" t="s">
        <v>1453</v>
      </c>
      <c r="D64" s="760">
        <f>SUMIF('Trial Balance'!M:M,'P&amp;L Notes'!A64,'Trial Balance'!G:G)</f>
        <v>0</v>
      </c>
      <c r="E64" s="760">
        <f>SUMIF('Trial Balance'!M:M,'P&amp;L Notes'!A64,'Trial Balance'!R:R)</f>
        <v>0</v>
      </c>
      <c r="F64"/>
      <c r="G64"/>
    </row>
    <row r="65" spans="1:7" ht="14.5">
      <c r="A65" s="163" t="s">
        <v>210</v>
      </c>
      <c r="C65" s="180" t="s">
        <v>792</v>
      </c>
      <c r="D65" s="760">
        <f>SUMIF('Trial Balance'!M:M,'P&amp;L Notes'!A65,'Trial Balance'!G:G)</f>
        <v>28217.399999999998</v>
      </c>
      <c r="E65" s="760">
        <f>SUMIF('Trial Balance'!M:M,'P&amp;L Notes'!A65,'Trial Balance'!R:R)</f>
        <v>22596.7</v>
      </c>
      <c r="F65"/>
      <c r="G65"/>
    </row>
    <row r="66" spans="1:7" ht="14.5">
      <c r="C66" s="180" t="s">
        <v>1454</v>
      </c>
      <c r="D66" s="760">
        <f>SUMIF('Trial Balance'!M:M,'P&amp;L Notes'!A66,'Trial Balance'!G:G)</f>
        <v>0</v>
      </c>
      <c r="E66" s="760">
        <f>SUMIF('Trial Balance'!M:M,'P&amp;L Notes'!A66,'Trial Balance'!R:R)</f>
        <v>0</v>
      </c>
      <c r="F66"/>
      <c r="G66"/>
    </row>
    <row r="67" spans="1:7" ht="14.5">
      <c r="A67" s="163" t="s">
        <v>244</v>
      </c>
      <c r="C67" s="180" t="s">
        <v>1455</v>
      </c>
      <c r="D67" s="760">
        <f>SUMIF('Trial Balance'!M:M,'P&amp;L Notes'!A67,'Trial Balance'!G:G)</f>
        <v>25332.080000000002</v>
      </c>
      <c r="E67" s="760">
        <f>SUMIF('Trial Balance'!M:M,'P&amp;L Notes'!A67,'Trial Balance'!R:R)</f>
        <v>36815.72</v>
      </c>
      <c r="F67"/>
      <c r="G67"/>
    </row>
    <row r="68" spans="1:7" ht="14.5">
      <c r="A68" s="163" t="s">
        <v>242</v>
      </c>
      <c r="C68" s="180" t="s">
        <v>1456</v>
      </c>
      <c r="D68" s="760">
        <f>SUMIF('Trial Balance'!M:M,'P&amp;L Notes'!A68,'Trial Balance'!G:G)</f>
        <v>483768.86</v>
      </c>
      <c r="E68" s="760">
        <f>SUMIF('Trial Balance'!M:M,'P&amp;L Notes'!A68,'Trial Balance'!R:R)</f>
        <v>325149.63</v>
      </c>
      <c r="F68"/>
      <c r="G68"/>
    </row>
    <row r="69" spans="1:7" ht="14.5">
      <c r="A69" s="163" t="s">
        <v>212</v>
      </c>
      <c r="C69" s="180" t="s">
        <v>808</v>
      </c>
      <c r="D69" s="760">
        <f>SUMIF('Trial Balance'!M:M,'P&amp;L Notes'!A69,'Trial Balance'!G:G)</f>
        <v>82846.34</v>
      </c>
      <c r="E69" s="760">
        <f>SUMIF('Trial Balance'!M:M,'P&amp;L Notes'!A69,'Trial Balance'!R:R)</f>
        <v>67094.12</v>
      </c>
      <c r="F69"/>
      <c r="G69"/>
    </row>
    <row r="70" spans="1:7" ht="14.5">
      <c r="C70" s="180" t="s">
        <v>1457</v>
      </c>
      <c r="D70" s="760">
        <f>SUMIF('Trial Balance'!M:M,'P&amp;L Notes'!A70,'Trial Balance'!G:G)</f>
        <v>0</v>
      </c>
      <c r="E70" s="760">
        <f>SUMIF('Trial Balance'!M:M,'P&amp;L Notes'!A70,'Trial Balance'!R:R)</f>
        <v>0</v>
      </c>
      <c r="F70"/>
      <c r="G70"/>
    </row>
    <row r="71" spans="1:7" ht="14.5">
      <c r="A71" s="163" t="s">
        <v>223</v>
      </c>
      <c r="C71" s="180" t="s">
        <v>1458</v>
      </c>
      <c r="D71" s="760">
        <f>SUMIF('Trial Balance'!M:M,'P&amp;L Notes'!A71,'Trial Balance'!G:G)</f>
        <v>107669.75</v>
      </c>
      <c r="E71" s="760">
        <f>SUMIF('Trial Balance'!M:M,'P&amp;L Notes'!A71,'Trial Balance'!R:R)</f>
        <v>107738.07999999999</v>
      </c>
      <c r="F71"/>
      <c r="G71"/>
    </row>
    <row r="72" spans="1:7" ht="14.5">
      <c r="A72" s="163" t="s">
        <v>245</v>
      </c>
      <c r="C72" s="180" t="s">
        <v>789</v>
      </c>
      <c r="D72" s="760">
        <f>SUMIF('Trial Balance'!M:M,'P&amp;L Notes'!A72,'Trial Balance'!G:G)</f>
        <v>39600</v>
      </c>
      <c r="E72" s="760">
        <f>SUMIF('Trial Balance'!M:M,'P&amp;L Notes'!A72,'Trial Balance'!R:R)</f>
        <v>41200</v>
      </c>
      <c r="F72"/>
      <c r="G72"/>
    </row>
    <row r="73" spans="1:7" ht="14.5">
      <c r="A73" s="163" t="s">
        <v>247</v>
      </c>
      <c r="C73" s="180" t="s">
        <v>800</v>
      </c>
      <c r="D73" s="760">
        <f>SUMIF('Trial Balance'!M:M,'P&amp;L Notes'!A73,'Trial Balance'!G:G)</f>
        <v>582362.07999999996</v>
      </c>
      <c r="E73" s="760">
        <f>SUMIF('Trial Balance'!M:M,'P&amp;L Notes'!A73,'Trial Balance'!R:R)</f>
        <v>255912.84</v>
      </c>
      <c r="F73"/>
      <c r="G73"/>
    </row>
    <row r="74" spans="1:7" ht="14.5">
      <c r="A74" s="163" t="s">
        <v>248</v>
      </c>
      <c r="C74" s="180" t="s">
        <v>795</v>
      </c>
      <c r="D74" s="760">
        <f>SUMIF('Trial Balance'!M:M,'P&amp;L Notes'!A74,'Trial Balance'!G:G)</f>
        <v>139979.65000000002</v>
      </c>
      <c r="E74" s="760">
        <f>SUMIF('Trial Balance'!M:M,'P&amp;L Notes'!A74,'Trial Balance'!R:R)</f>
        <v>170177.17</v>
      </c>
      <c r="F74"/>
      <c r="G74"/>
    </row>
    <row r="75" spans="1:7" ht="14.5">
      <c r="C75" s="180" t="s">
        <v>1459</v>
      </c>
      <c r="D75" s="760">
        <f>SUMIF('Trial Balance'!M:M,'P&amp;L Notes'!A75,'Trial Balance'!G:G)</f>
        <v>0</v>
      </c>
      <c r="E75" s="760">
        <f>SUMIF('Trial Balance'!M:M,'P&amp;L Notes'!A75,'Trial Balance'!R:R)</f>
        <v>0</v>
      </c>
      <c r="F75"/>
      <c r="G75"/>
    </row>
    <row r="76" spans="1:7" ht="14.5">
      <c r="C76" s="180" t="s">
        <v>1460</v>
      </c>
      <c r="D76" s="760">
        <f>SUMIF('Trial Balance'!M:M,'P&amp;L Notes'!A76,'Trial Balance'!G:G)</f>
        <v>0</v>
      </c>
      <c r="E76" s="760">
        <f>SUMIF('Trial Balance'!M:M,'P&amp;L Notes'!A76,'Trial Balance'!R:R)</f>
        <v>0</v>
      </c>
      <c r="F76"/>
      <c r="G76"/>
    </row>
    <row r="77" spans="1:7" ht="14.5">
      <c r="A77" s="163" t="s">
        <v>219</v>
      </c>
      <c r="C77" s="180" t="s">
        <v>806</v>
      </c>
      <c r="D77" s="760">
        <f>SUMIF('Trial Balance'!M:M,'P&amp;L Notes'!A77,'Trial Balance'!G:G)</f>
        <v>424749.35</v>
      </c>
      <c r="E77" s="760">
        <f>SUMIF('Trial Balance'!M:M,'P&amp;L Notes'!A77,'Trial Balance'!R:R)</f>
        <v>357939.19000000006</v>
      </c>
      <c r="F77"/>
      <c r="G77"/>
    </row>
    <row r="78" spans="1:7" ht="14.5">
      <c r="A78" s="163" t="s">
        <v>237</v>
      </c>
      <c r="C78" s="180" t="s">
        <v>785</v>
      </c>
      <c r="D78" s="760">
        <f>SUMIF('Trial Balance'!M:M,'P&amp;L Notes'!A78,'Trial Balance'!G:G)</f>
        <v>128350.12</v>
      </c>
      <c r="E78" s="760">
        <f>SUMIF('Trial Balance'!M:M,'P&amp;L Notes'!A78,'Trial Balance'!R:R)</f>
        <v>51263.59</v>
      </c>
      <c r="F78"/>
      <c r="G78"/>
    </row>
    <row r="79" spans="1:7" ht="14.5">
      <c r="C79" s="180" t="s">
        <v>1461</v>
      </c>
      <c r="D79" s="760">
        <f>SUMIF('Trial Balance'!M:M,'P&amp;L Notes'!A79,'Trial Balance'!G:G)</f>
        <v>0</v>
      </c>
      <c r="E79" s="760">
        <f>SUMIF('Trial Balance'!M:M,'P&amp;L Notes'!A79,'Trial Balance'!R:R)</f>
        <v>0</v>
      </c>
      <c r="F79"/>
      <c r="G79"/>
    </row>
    <row r="80" spans="1:7" ht="14.5">
      <c r="A80" s="163" t="s">
        <v>206</v>
      </c>
      <c r="C80" s="180" t="s">
        <v>786</v>
      </c>
      <c r="D80" s="760">
        <f>SUMIF('Trial Balance'!M:M,'P&amp;L Notes'!A80,'Trial Balance'!G:G)</f>
        <v>274244.91000000003</v>
      </c>
      <c r="E80" s="760">
        <f>SUMIF('Trial Balance'!M:M,'P&amp;L Notes'!A80,'Trial Balance'!R:R)</f>
        <v>231490.16</v>
      </c>
      <c r="F80"/>
      <c r="G80"/>
    </row>
    <row r="81" spans="1:7" ht="14.5">
      <c r="C81" s="180" t="s">
        <v>1462</v>
      </c>
      <c r="D81" s="760">
        <f>SUMIF('Trial Balance'!M:M,'P&amp;L Notes'!A81,'Trial Balance'!G:G)</f>
        <v>0</v>
      </c>
      <c r="E81" s="760">
        <f>SUMIF('Trial Balance'!M:M,'P&amp;L Notes'!A81,'Trial Balance'!R:R)</f>
        <v>0</v>
      </c>
      <c r="F81"/>
      <c r="G81"/>
    </row>
    <row r="82" spans="1:7" ht="14.5">
      <c r="C82" s="180" t="s">
        <v>1463</v>
      </c>
      <c r="D82" s="760">
        <f>SUMIF('Trial Balance'!M:M,'P&amp;L Notes'!A82,'Trial Balance'!G:G)</f>
        <v>0</v>
      </c>
      <c r="E82" s="760">
        <f>SUMIF('Trial Balance'!M:M,'P&amp;L Notes'!A82,'Trial Balance'!R:R)</f>
        <v>0</v>
      </c>
      <c r="F82"/>
      <c r="G82"/>
    </row>
    <row r="83" spans="1:7" ht="14.5">
      <c r="C83" s="180" t="s">
        <v>1464</v>
      </c>
      <c r="D83" s="760">
        <f>SUMIF('Trial Balance'!M:M,'P&amp;L Notes'!A83,'Trial Balance'!G:G)</f>
        <v>0</v>
      </c>
      <c r="E83" s="760">
        <f>SUMIF('Trial Balance'!M:M,'P&amp;L Notes'!A83,'Trial Balance'!R:R)</f>
        <v>0</v>
      </c>
      <c r="F83"/>
      <c r="G83"/>
    </row>
    <row r="84" spans="1:7" ht="14.5">
      <c r="A84" s="163" t="s">
        <v>239</v>
      </c>
      <c r="C84" s="180" t="s">
        <v>803</v>
      </c>
      <c r="D84" s="760">
        <f>SUMIF('Trial Balance'!M:M,'P&amp;L Notes'!A84,'Trial Balance'!G:G)</f>
        <v>250000</v>
      </c>
      <c r="E84" s="760">
        <f>SUMIF('Trial Balance'!M:M,'P&amp;L Notes'!A84,'Trial Balance'!R:R)</f>
        <v>100000</v>
      </c>
      <c r="F84"/>
      <c r="G84"/>
    </row>
    <row r="85" spans="1:7" ht="14.5">
      <c r="C85" s="180" t="s">
        <v>1465</v>
      </c>
      <c r="D85" s="760">
        <f>SUMIF('Trial Balance'!M:M,'P&amp;L Notes'!A85,'Trial Balance'!G:G)</f>
        <v>0</v>
      </c>
      <c r="E85" s="760">
        <f>SUMIF('Trial Balance'!M:M,'P&amp;L Notes'!A85,'Trial Balance'!R:R)</f>
        <v>0</v>
      </c>
      <c r="F85"/>
      <c r="G85"/>
    </row>
    <row r="86" spans="1:7" ht="14.5">
      <c r="C86" s="180" t="s">
        <v>1466</v>
      </c>
      <c r="D86" s="760">
        <f>SUMIF('Trial Balance'!M:M,'P&amp;L Notes'!A86,'Trial Balance'!G:G)</f>
        <v>0</v>
      </c>
      <c r="E86" s="760">
        <f>SUMIF('Trial Balance'!M:M,'P&amp;L Notes'!A86,'Trial Balance'!R:R)</f>
        <v>0</v>
      </c>
      <c r="F86"/>
      <c r="G86"/>
    </row>
    <row r="87" spans="1:7" ht="14.5">
      <c r="A87" s="163" t="s">
        <v>216</v>
      </c>
      <c r="C87" s="179" t="s">
        <v>798</v>
      </c>
      <c r="D87" s="760">
        <f>SUMIF('Trial Balance'!M:M,'P&amp;L Notes'!A87,'Trial Balance'!G:G)</f>
        <v>22026</v>
      </c>
      <c r="E87" s="760">
        <f>SUMIF('Trial Balance'!M:M,'P&amp;L Notes'!A87,'Trial Balance'!R:R)</f>
        <v>22026</v>
      </c>
      <c r="F87" t="s">
        <v>1467</v>
      </c>
      <c r="G87"/>
    </row>
    <row r="88" spans="1:7" ht="14.5">
      <c r="A88" s="163" t="s">
        <v>214</v>
      </c>
      <c r="C88" s="179" t="s">
        <v>811</v>
      </c>
      <c r="D88" s="760">
        <f>SUMIF('Trial Balance'!M:M,'P&amp;L Notes'!A88,'Trial Balance'!G:G)</f>
        <v>341101.43</v>
      </c>
      <c r="E88" s="760">
        <f>SUMIF('Trial Balance'!M:M,'P&amp;L Notes'!A88,'Trial Balance'!R:R)</f>
        <v>213251.42000000004</v>
      </c>
      <c r="F88" t="s">
        <v>1467</v>
      </c>
      <c r="G88"/>
    </row>
    <row r="89" spans="1:7" ht="14.5">
      <c r="C89" s="180" t="s">
        <v>1468</v>
      </c>
      <c r="D89" s="760">
        <f>SUMIF('Trial Balance'!M:M,'P&amp;L Notes'!A89,'Trial Balance'!G:G)</f>
        <v>0</v>
      </c>
      <c r="E89" s="760">
        <f>SUMIF('Trial Balance'!M:M,'P&amp;L Notes'!A89,'Trial Balance'!R:R)</f>
        <v>0</v>
      </c>
      <c r="F89"/>
      <c r="G89"/>
    </row>
    <row r="90" spans="1:7" ht="14.5">
      <c r="A90" s="163" t="s">
        <v>225</v>
      </c>
      <c r="C90" s="180" t="s">
        <v>783</v>
      </c>
      <c r="D90" s="760">
        <f>SUMIF('Trial Balance'!M:M,'P&amp;L Notes'!A90,'Trial Balance'!G:G)</f>
        <v>2249760.8199999998</v>
      </c>
      <c r="E90" s="760">
        <f>SUMIF('Trial Balance'!M:M,'P&amp;L Notes'!A90,'Trial Balance'!R:R)</f>
        <v>1406633.3</v>
      </c>
      <c r="F90"/>
      <c r="G90"/>
    </row>
    <row r="91" spans="1:7" ht="12" thickBot="1">
      <c r="C91" s="216" t="s">
        <v>979</v>
      </c>
      <c r="D91" s="748">
        <f>SUM(D63:D90)</f>
        <v>5280642.8900000006</v>
      </c>
      <c r="E91" s="748">
        <f>SUM(E63:E90)</f>
        <v>3509974.08</v>
      </c>
    </row>
    <row r="92" spans="1:7" hidden="1">
      <c r="C92" s="217" t="s">
        <v>1469</v>
      </c>
      <c r="D92" s="754"/>
      <c r="E92" s="754"/>
    </row>
    <row r="93" spans="1:7">
      <c r="D93" s="730"/>
      <c r="E93" s="730"/>
    </row>
    <row r="94" spans="1:7" ht="12" thickBot="1">
      <c r="C94" s="195" t="s">
        <v>1470</v>
      </c>
      <c r="D94" s="755"/>
      <c r="E94" s="755"/>
    </row>
    <row r="95" spans="1:7" ht="23">
      <c r="C95" s="515" t="s">
        <v>0</v>
      </c>
      <c r="D95" s="731" t="str">
        <f>'Top Sheet'!C4</f>
        <v>31st Mar 2023</v>
      </c>
      <c r="E95" s="750" t="str">
        <f>+E62</f>
        <v>1 April 2020 to 31 March, 2021</v>
      </c>
    </row>
    <row r="96" spans="1:7">
      <c r="C96" s="218" t="s">
        <v>1471</v>
      </c>
      <c r="D96" s="720"/>
      <c r="E96" s="720"/>
    </row>
    <row r="97" spans="3:5">
      <c r="C97" s="218" t="s">
        <v>1472</v>
      </c>
      <c r="D97" s="720"/>
      <c r="E97" s="720"/>
    </row>
    <row r="98" spans="3:5">
      <c r="C98" s="219" t="s">
        <v>1473</v>
      </c>
      <c r="D98" s="719"/>
      <c r="E98" s="719"/>
    </row>
    <row r="99" spans="3:5">
      <c r="C99" s="219" t="s">
        <v>1474</v>
      </c>
      <c r="D99" s="719"/>
      <c r="E99" s="719"/>
    </row>
    <row r="100" spans="3:5">
      <c r="C100" s="219" t="s">
        <v>1475</v>
      </c>
      <c r="D100" s="719"/>
      <c r="E100" s="719"/>
    </row>
    <row r="101" spans="3:5">
      <c r="C101" s="218" t="s">
        <v>1476</v>
      </c>
      <c r="D101" s="720"/>
      <c r="E101" s="720"/>
    </row>
    <row r="102" spans="3:5">
      <c r="C102" s="219" t="s">
        <v>1477</v>
      </c>
      <c r="D102" s="719"/>
      <c r="E102" s="719"/>
    </row>
    <row r="103" spans="3:5" ht="12" thickBot="1">
      <c r="C103" s="220" t="s">
        <v>1478</v>
      </c>
      <c r="D103" s="721">
        <f>SUM(D98:D102)</f>
        <v>0</v>
      </c>
      <c r="E103" s="721">
        <f>SUM(E98:E102)</f>
        <v>0</v>
      </c>
    </row>
    <row r="104" spans="3:5" hidden="1">
      <c r="C104" s="197"/>
      <c r="D104" s="714"/>
      <c r="E104" s="714"/>
    </row>
    <row r="105" spans="3:5">
      <c r="C105" s="197"/>
      <c r="D105" s="714"/>
      <c r="E105" s="714"/>
    </row>
    <row r="106" spans="3:5" ht="12" thickBot="1">
      <c r="C106" s="195" t="s">
        <v>1479</v>
      </c>
      <c r="D106" s="755"/>
      <c r="E106" s="755"/>
    </row>
    <row r="107" spans="3:5" ht="23">
      <c r="C107" s="515" t="s">
        <v>0</v>
      </c>
      <c r="D107" s="731" t="str">
        <f>'Top Sheet'!C4</f>
        <v>31st Mar 2023</v>
      </c>
      <c r="E107" s="750" t="str">
        <f>+E95</f>
        <v>1 April 2020 to 31 March, 2021</v>
      </c>
    </row>
    <row r="108" spans="3:5">
      <c r="C108" s="221" t="s">
        <v>1480</v>
      </c>
      <c r="D108" s="712"/>
      <c r="E108" s="712"/>
    </row>
    <row r="109" spans="3:5">
      <c r="C109" s="221" t="s">
        <v>1481</v>
      </c>
      <c r="D109" s="712"/>
      <c r="E109" s="712"/>
    </row>
    <row r="110" spans="3:5" ht="23.5" thickBot="1">
      <c r="C110" s="152" t="s">
        <v>1482</v>
      </c>
      <c r="D110" s="757"/>
      <c r="E110" s="757"/>
    </row>
    <row r="111" spans="3:5" ht="34.5" hidden="1">
      <c r="C111" s="222" t="s">
        <v>1483</v>
      </c>
      <c r="D111" s="756">
        <v>0</v>
      </c>
      <c r="E111" s="756">
        <v>0</v>
      </c>
    </row>
    <row r="112" spans="3:5" ht="46.5" hidden="1" thickBot="1">
      <c r="C112" s="152" t="s">
        <v>1484</v>
      </c>
      <c r="D112" s="757">
        <v>0</v>
      </c>
      <c r="E112" s="757">
        <v>0</v>
      </c>
    </row>
    <row r="113" spans="1:6">
      <c r="C113" s="197"/>
      <c r="D113" s="716"/>
      <c r="E113" s="716"/>
    </row>
    <row r="114" spans="1:6" ht="12" thickBot="1">
      <c r="C114" s="88" t="s">
        <v>1485</v>
      </c>
      <c r="D114" s="730"/>
      <c r="E114" s="730"/>
    </row>
    <row r="115" spans="1:6" ht="23">
      <c r="C115" s="515" t="s">
        <v>0</v>
      </c>
      <c r="D115" s="731" t="str">
        <f>'Top Sheet'!C4</f>
        <v>31st Mar 2023</v>
      </c>
      <c r="E115" s="750" t="str">
        <f>+E107</f>
        <v>1 April 2020 to 31 March, 2021</v>
      </c>
    </row>
    <row r="116" spans="1:6">
      <c r="C116" s="176" t="s">
        <v>1486</v>
      </c>
      <c r="D116" s="712"/>
      <c r="E116" s="712"/>
    </row>
    <row r="117" spans="1:6">
      <c r="A117" s="163" t="s">
        <v>186</v>
      </c>
      <c r="C117" s="176" t="s">
        <v>820</v>
      </c>
      <c r="D117" s="760">
        <f>SUMIF('Trial Balance'!M:M,'P&amp;L Notes'!A117,'Trial Balance'!G:G)</f>
        <v>1154272.51</v>
      </c>
      <c r="E117" s="760">
        <f>SUMIF('Trial Balance'!M:M,'P&amp;L Notes'!A117,'Trial Balance'!R:R)</f>
        <v>599938.93999999994</v>
      </c>
    </row>
    <row r="118" spans="1:6">
      <c r="A118" s="163" t="s">
        <v>194</v>
      </c>
      <c r="C118" s="180" t="s">
        <v>807</v>
      </c>
      <c r="D118" s="760">
        <f>SUMIF('Trial Balance'!M:M,'P&amp;L Notes'!A118,'Trial Balance'!G:G)</f>
        <v>1496761.6800000002</v>
      </c>
      <c r="E118" s="760">
        <f>SUMIF('Trial Balance'!M:M,'P&amp;L Notes'!A118,'Trial Balance'!R:R)</f>
        <v>1168576.69</v>
      </c>
    </row>
    <row r="119" spans="1:6">
      <c r="A119" s="163" t="s">
        <v>190</v>
      </c>
      <c r="C119" s="460" t="s">
        <v>823</v>
      </c>
      <c r="D119" s="760">
        <f>SUMIF('Trial Balance'!M:M,'P&amp;L Notes'!A119,'Trial Balance'!G:G)</f>
        <v>22358</v>
      </c>
      <c r="E119" s="760">
        <f>SUMIF('Trial Balance'!M:M,'P&amp;L Notes'!A119,'Trial Balance'!R:R)</f>
        <v>14338</v>
      </c>
    </row>
    <row r="120" spans="1:6" ht="12" thickBot="1">
      <c r="C120" s="216" t="s">
        <v>979</v>
      </c>
      <c r="D120" s="748">
        <f>SUM(D116:D119)</f>
        <v>2673392.1900000004</v>
      </c>
      <c r="E120" s="748">
        <f>SUM(E116:E119)</f>
        <v>1782853.63</v>
      </c>
    </row>
    <row r="121" spans="1:6">
      <c r="D121" s="730"/>
      <c r="E121" s="730"/>
    </row>
    <row r="122" spans="1:6" ht="12" thickBot="1">
      <c r="C122" s="88" t="s">
        <v>1487</v>
      </c>
      <c r="D122" s="730"/>
      <c r="E122" s="730"/>
    </row>
    <row r="123" spans="1:6" ht="23">
      <c r="C123" s="515" t="s">
        <v>0</v>
      </c>
      <c r="D123" s="731" t="str">
        <f>'Top Sheet'!C4</f>
        <v>31st Mar 2023</v>
      </c>
      <c r="E123" s="750" t="str">
        <f>+E115</f>
        <v>1 April 2020 to 31 March, 2021</v>
      </c>
    </row>
    <row r="124" spans="1:6">
      <c r="C124" s="223" t="s">
        <v>1488</v>
      </c>
      <c r="D124" s="758"/>
      <c r="E124" s="758"/>
    </row>
    <row r="125" spans="1:6">
      <c r="C125" s="224" t="s">
        <v>1489</v>
      </c>
      <c r="D125" s="759"/>
      <c r="E125" s="759"/>
    </row>
    <row r="126" spans="1:6">
      <c r="C126" s="225" t="s">
        <v>1490</v>
      </c>
      <c r="D126" s="751"/>
      <c r="E126" s="751"/>
    </row>
    <row r="127" spans="1:6">
      <c r="C127" s="225" t="s">
        <v>1491</v>
      </c>
      <c r="D127" s="751"/>
      <c r="E127" s="751"/>
    </row>
    <row r="128" spans="1:6">
      <c r="C128" s="225" t="s">
        <v>1492</v>
      </c>
      <c r="D128" s="760">
        <f>D126+D127</f>
        <v>0</v>
      </c>
      <c r="E128" s="760">
        <f>E126+E127</f>
        <v>0</v>
      </c>
      <c r="F128" s="766" t="s">
        <v>1493</v>
      </c>
    </row>
    <row r="129" spans="3:6">
      <c r="C129" s="225"/>
      <c r="D129" s="751"/>
      <c r="E129" s="751"/>
    </row>
    <row r="130" spans="3:6">
      <c r="C130" s="224" t="s">
        <v>1494</v>
      </c>
      <c r="D130" s="759"/>
      <c r="E130" s="759"/>
    </row>
    <row r="131" spans="3:6">
      <c r="C131" s="225" t="s">
        <v>1495</v>
      </c>
      <c r="D131" s="751"/>
      <c r="E131" s="751"/>
    </row>
    <row r="132" spans="3:6">
      <c r="C132" s="225" t="s">
        <v>1496</v>
      </c>
      <c r="D132" s="751"/>
      <c r="E132" s="751"/>
    </row>
    <row r="133" spans="3:6">
      <c r="C133" s="226" t="s">
        <v>1497</v>
      </c>
      <c r="D133" s="760">
        <f>SUM(D131:D132)</f>
        <v>0</v>
      </c>
      <c r="E133" s="760">
        <f>SUM(E131:E132)</f>
        <v>0</v>
      </c>
      <c r="F133" s="766" t="s">
        <v>1493</v>
      </c>
    </row>
    <row r="134" spans="3:6" ht="12" thickBot="1">
      <c r="C134" s="227" t="s">
        <v>1498</v>
      </c>
      <c r="D134" s="748">
        <f>D128+D133</f>
        <v>0</v>
      </c>
      <c r="E134" s="748">
        <f>E128+E133</f>
        <v>0</v>
      </c>
    </row>
    <row r="135" spans="3:6">
      <c r="C135" s="228"/>
      <c r="D135" s="761"/>
      <c r="E135" s="761"/>
    </row>
    <row r="136" spans="3:6" ht="12" thickBot="1">
      <c r="C136" s="164" t="s">
        <v>1499</v>
      </c>
      <c r="D136" s="730"/>
      <c r="E136" s="730"/>
    </row>
    <row r="137" spans="3:6" ht="23">
      <c r="C137" s="515" t="s">
        <v>0</v>
      </c>
      <c r="D137" s="731" t="str">
        <f>'Top Sheet'!C4</f>
        <v>31st Mar 2023</v>
      </c>
      <c r="E137" s="750" t="str">
        <f>+E123</f>
        <v>1 April 2020 to 31 March, 2021</v>
      </c>
    </row>
    <row r="138" spans="3:6">
      <c r="C138" s="199" t="s">
        <v>1500</v>
      </c>
      <c r="D138" s="751">
        <f>'PL Ind AS'!E25</f>
        <v>-206842.16000002623</v>
      </c>
      <c r="E138" s="751">
        <f>'PL Ind AS'!F25</f>
        <v>2309495.5100000501</v>
      </c>
    </row>
    <row r="139" spans="3:6">
      <c r="C139" s="298" t="s">
        <v>1501</v>
      </c>
      <c r="D139" s="751">
        <f>D138*0%</f>
        <v>0</v>
      </c>
      <c r="E139" s="751">
        <f>E138*0%</f>
        <v>0</v>
      </c>
      <c r="F139" s="766" t="s">
        <v>1502</v>
      </c>
    </row>
    <row r="140" spans="3:6">
      <c r="C140" s="299"/>
      <c r="D140" s="751"/>
      <c r="E140" s="751"/>
    </row>
    <row r="141" spans="3:6" ht="23">
      <c r="C141" s="674" t="s">
        <v>1503</v>
      </c>
      <c r="D141" s="751"/>
      <c r="E141" s="751"/>
    </row>
    <row r="142" spans="3:6">
      <c r="C142" s="225"/>
      <c r="D142" s="751"/>
      <c r="E142" s="751"/>
    </row>
    <row r="143" spans="3:6">
      <c r="C143" s="225" t="s">
        <v>1504</v>
      </c>
      <c r="D143" s="751"/>
      <c r="E143" s="751"/>
    </row>
    <row r="144" spans="3:6">
      <c r="C144" s="225" t="s">
        <v>1505</v>
      </c>
      <c r="D144" s="751"/>
      <c r="E144" s="751"/>
    </row>
    <row r="145" spans="3:6">
      <c r="C145" s="225" t="s">
        <v>1506</v>
      </c>
      <c r="D145" s="751"/>
      <c r="E145" s="751"/>
    </row>
    <row r="146" spans="3:6">
      <c r="C146" s="225" t="s">
        <v>1507</v>
      </c>
      <c r="D146" s="751"/>
      <c r="E146" s="751"/>
    </row>
    <row r="147" spans="3:6">
      <c r="C147" s="225" t="s">
        <v>1508</v>
      </c>
      <c r="D147" s="751"/>
      <c r="E147" s="751"/>
    </row>
    <row r="148" spans="3:6">
      <c r="C148" s="225" t="s">
        <v>1509</v>
      </c>
      <c r="D148" s="751"/>
      <c r="E148" s="751"/>
    </row>
    <row r="149" spans="3:6">
      <c r="C149" s="225" t="s">
        <v>1510</v>
      </c>
      <c r="D149" s="751"/>
      <c r="E149" s="751"/>
    </row>
    <row r="150" spans="3:6">
      <c r="C150" s="225" t="s">
        <v>1511</v>
      </c>
      <c r="D150" s="751"/>
      <c r="E150" s="751"/>
    </row>
    <row r="151" spans="3:6">
      <c r="C151" s="225" t="s">
        <v>1511</v>
      </c>
      <c r="D151" s="751"/>
      <c r="E151" s="751"/>
    </row>
    <row r="152" spans="3:6">
      <c r="C152" s="225" t="s">
        <v>1511</v>
      </c>
      <c r="D152" s="751"/>
      <c r="E152" s="751"/>
    </row>
    <row r="153" spans="3:6">
      <c r="C153" s="225"/>
      <c r="D153" s="751"/>
      <c r="E153" s="751"/>
    </row>
    <row r="154" spans="3:6" ht="12" thickBot="1">
      <c r="C154" s="202" t="s">
        <v>1498</v>
      </c>
      <c r="D154" s="748">
        <f>D139+SUM(D143:D152)</f>
        <v>0</v>
      </c>
      <c r="E154" s="748">
        <f>E139+SUM(E143:E152)</f>
        <v>0</v>
      </c>
      <c r="F154" s="766" t="s">
        <v>1512</v>
      </c>
    </row>
  </sheetData>
  <customSheetViews>
    <customSheetView guid="{96F1B851-9F8A-4FD0-811B-FD39A764D1E6}" showPageBreaks="1" printArea="1" topLeftCell="A23">
      <selection activeCell="D26" sqref="D26"/>
      <pageMargins left="0" right="0" top="0" bottom="0" header="0" footer="0"/>
      <pageSetup paperSize="9" scale="65" orientation="portrait" r:id="rId1"/>
    </customSheetView>
    <customSheetView guid="{FAF6636C-C982-4E87-BB0F-333AB9C785FB}">
      <pageMargins left="0" right="0" top="0" bottom="0" header="0" footer="0"/>
      <pageSetup paperSize="9" orientation="portrait" verticalDpi="0" r:id="rId2"/>
    </customSheetView>
    <customSheetView guid="{A78E47A5-AEA5-4FAA-816D-26AC70AB2BA5}" showGridLines="0" topLeftCell="A54">
      <selection activeCell="E83" sqref="E83:F83"/>
      <pageMargins left="0" right="0" top="0" bottom="0" header="0" footer="0"/>
      <pageSetup paperSize="9" orientation="portrait" verticalDpi="0" r:id="rId3"/>
    </customSheetView>
  </customSheetViews>
  <pageMargins left="0.31496062992126" right="0.31496062992126" top="0.35433070866141703" bottom="0.35433070866141703" header="0.31496062992126" footer="0.31496062992126"/>
  <pageSetup paperSize="9" scale="73" orientation="portrait" r:id="rId4"/>
  <rowBreaks count="1" manualBreakCount="1">
    <brk id="92" max="4"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theme="0" tint="-0.34998626667073579"/>
    <pageSetUpPr autoPageBreaks="0" fitToPage="1"/>
  </sheetPr>
  <dimension ref="A1:E36"/>
  <sheetViews>
    <sheetView showGridLines="0" view="pageBreakPreview" zoomScale="90" zoomScaleNormal="100" zoomScaleSheetLayoutView="90" workbookViewId="0"/>
  </sheetViews>
  <sheetFormatPr defaultColWidth="9.1796875" defaultRowHeight="11.5"/>
  <cols>
    <col min="1" max="1" width="1.7265625" style="51" customWidth="1"/>
    <col min="2" max="2" width="67.453125" style="51" customWidth="1"/>
    <col min="3" max="3" width="19.54296875" style="51" bestFit="1" customWidth="1"/>
    <col min="4" max="4" width="17.26953125" style="51" bestFit="1" customWidth="1"/>
    <col min="5" max="5" width="18.26953125" style="51" customWidth="1"/>
    <col min="6" max="6" width="9.1796875" style="51"/>
    <col min="7" max="7" width="11.26953125" style="51" bestFit="1" customWidth="1"/>
    <col min="8" max="8" width="25" style="51" bestFit="1" customWidth="1"/>
    <col min="9" max="9" width="16.453125" style="51" bestFit="1" customWidth="1"/>
    <col min="10" max="10" width="18.1796875" style="51" bestFit="1" customWidth="1"/>
    <col min="11" max="11" width="16.26953125" style="51" bestFit="1" customWidth="1"/>
    <col min="12" max="16384" width="9.1796875" style="51"/>
  </cols>
  <sheetData>
    <row r="1" spans="1:5" ht="12.25" customHeight="1">
      <c r="B1" s="88" t="str">
        <f>'P&amp;L Notes'!C2</f>
        <v>Desert Adventures Tourism LLC</v>
      </c>
    </row>
    <row r="2" spans="1:5" ht="12.25" customHeight="1">
      <c r="B2" s="88" t="str">
        <f>'P&amp;L Notes'!C3</f>
        <v>Notes forming part of the Financial Statements as at and for the 12 months ended 31 Mar 2023</v>
      </c>
    </row>
    <row r="3" spans="1:5">
      <c r="A3" s="89"/>
      <c r="B3" s="82"/>
    </row>
    <row r="4" spans="1:5">
      <c r="B4" s="164" t="s">
        <v>1513</v>
      </c>
    </row>
    <row r="5" spans="1:5">
      <c r="B5" s="89"/>
    </row>
    <row r="6" spans="1:5">
      <c r="B6" s="88" t="s">
        <v>1514</v>
      </c>
    </row>
    <row r="7" spans="1:5" ht="52.5" customHeight="1">
      <c r="B7" s="1235" t="s">
        <v>1515</v>
      </c>
      <c r="C7" s="1235"/>
      <c r="D7" s="1235"/>
      <c r="E7" s="1235"/>
    </row>
    <row r="8" spans="1:5">
      <c r="B8" s="288"/>
      <c r="C8" s="288"/>
      <c r="D8" s="288"/>
      <c r="E8" s="288"/>
    </row>
    <row r="9" spans="1:5" ht="38.25" customHeight="1">
      <c r="B9" s="1235" t="s">
        <v>1516</v>
      </c>
      <c r="C9" s="1235"/>
      <c r="D9" s="1235"/>
      <c r="E9" s="1235"/>
    </row>
    <row r="10" spans="1:5" ht="25" customHeight="1">
      <c r="B10" s="1235" t="s">
        <v>1517</v>
      </c>
      <c r="C10" s="1235"/>
      <c r="D10" s="1235"/>
      <c r="E10" s="1235"/>
    </row>
    <row r="11" spans="1:5" ht="12" thickBot="1"/>
    <row r="12" spans="1:5">
      <c r="B12" s="516"/>
      <c r="C12" s="517" t="str">
        <f>'P&amp;L Notes'!D6</f>
        <v>31st Mar 2023</v>
      </c>
    </row>
    <row r="13" spans="1:5">
      <c r="B13" s="180" t="s">
        <v>1518</v>
      </c>
      <c r="C13" s="237">
        <f>+'BS Ind AS'!E78</f>
        <v>105089867.2878022</v>
      </c>
    </row>
    <row r="14" spans="1:5">
      <c r="B14" s="180" t="s">
        <v>1519</v>
      </c>
      <c r="C14" s="237">
        <f>'BS Ind AS'!E53</f>
        <v>-42583142.529999964</v>
      </c>
    </row>
    <row r="15" spans="1:5" ht="12" thickBot="1">
      <c r="B15" s="181" t="s">
        <v>1520</v>
      </c>
      <c r="C15" s="142">
        <f>C13/C14</f>
        <v>-2.467874868881883</v>
      </c>
    </row>
    <row r="16" spans="1:5">
      <c r="B16" s="519" t="s">
        <v>1521</v>
      </c>
      <c r="C16" s="518"/>
    </row>
    <row r="18" spans="2:5">
      <c r="B18" s="88" t="s">
        <v>1522</v>
      </c>
    </row>
    <row r="19" spans="2:5">
      <c r="B19" s="89" t="s">
        <v>1523</v>
      </c>
    </row>
    <row r="21" spans="2:5" ht="12" thickBot="1">
      <c r="B21" s="88" t="s">
        <v>1524</v>
      </c>
    </row>
    <row r="22" spans="2:5">
      <c r="B22" s="516"/>
      <c r="C22" s="517" t="str">
        <f>C12</f>
        <v>31st Mar 2023</v>
      </c>
    </row>
    <row r="23" spans="2:5">
      <c r="B23" s="253" t="s">
        <v>1525</v>
      </c>
      <c r="C23" s="237"/>
    </row>
    <row r="24" spans="2:5" ht="23">
      <c r="B24" s="273" t="s">
        <v>1526</v>
      </c>
      <c r="C24" s="921"/>
    </row>
    <row r="25" spans="2:5">
      <c r="B25" s="93"/>
      <c r="C25" s="143"/>
    </row>
    <row r="26" spans="2:5">
      <c r="B26" s="173" t="s">
        <v>1527</v>
      </c>
      <c r="C26" s="262"/>
    </row>
    <row r="27" spans="2:5" ht="34.5">
      <c r="B27" s="272" t="s">
        <v>1528</v>
      </c>
      <c r="C27" s="922"/>
    </row>
    <row r="28" spans="2:5" hidden="1">
      <c r="B28" s="93"/>
      <c r="C28" s="143"/>
    </row>
    <row r="29" spans="2:5" ht="12" thickBot="1">
      <c r="B29" s="106"/>
      <c r="C29" s="122"/>
    </row>
    <row r="30" spans="2:5" hidden="1">
      <c r="B30" s="144" t="s">
        <v>1527</v>
      </c>
      <c r="E30" s="145"/>
    </row>
    <row r="31" spans="2:5" ht="25" hidden="1" customHeight="1">
      <c r="B31" s="1282" t="s">
        <v>1529</v>
      </c>
      <c r="C31" s="1283"/>
      <c r="D31" s="1283"/>
      <c r="E31" s="1284"/>
    </row>
    <row r="32" spans="2:5" ht="12" hidden="1" thickBot="1">
      <c r="B32" s="146"/>
      <c r="C32" s="147"/>
      <c r="D32" s="147"/>
      <c r="E32" s="148"/>
    </row>
    <row r="35" spans="3:3">
      <c r="C35" s="149">
        <f>C27*20.357647%</f>
        <v>0</v>
      </c>
    </row>
    <row r="36" spans="3:3">
      <c r="C36" s="149">
        <f>C35/10</f>
        <v>0</v>
      </c>
    </row>
  </sheetData>
  <customSheetViews>
    <customSheetView guid="{96F1B851-9F8A-4FD0-811B-FD39A764D1E6}" fitToPage="1" printArea="1">
      <selection activeCell="E1" sqref="E1"/>
      <pageMargins left="0" right="0" top="0" bottom="0" header="0" footer="0"/>
      <printOptions horizontalCentered="1"/>
      <pageSetup paperSize="9" scale="79" fitToHeight="0" orientation="portrait" blackAndWhite="1" r:id="rId1"/>
    </customSheetView>
    <customSheetView guid="{FAF6636C-C982-4E87-BB0F-333AB9C785FB}" fitToPage="1">
      <pageMargins left="0" right="0" top="0" bottom="0" header="0" footer="0"/>
      <printOptions horizontalCentered="1"/>
      <pageSetup paperSize="9" scale="80" fitToHeight="0" orientation="portrait" blackAndWhite="1" r:id="rId2"/>
    </customSheetView>
    <customSheetView guid="{A78E47A5-AEA5-4FAA-816D-26AC70AB2BA5}" showPageBreaks="1" showGridLines="0" fitToPage="1" printArea="1" view="pageBreakPreview">
      <selection activeCell="B35" sqref="B35"/>
      <pageMargins left="0" right="0" top="0" bottom="0" header="0" footer="0"/>
      <printOptions horizontalCentered="1"/>
      <pageSetup paperSize="9" scale="80" fitToHeight="0" orientation="portrait" blackAndWhite="1" r:id="rId3"/>
    </customSheetView>
  </customSheetViews>
  <mergeCells count="4">
    <mergeCell ref="B7:E7"/>
    <mergeCell ref="B9:E9"/>
    <mergeCell ref="B10:E10"/>
    <mergeCell ref="B31:E31"/>
  </mergeCells>
  <printOptions horizontalCentered="1"/>
  <pageMargins left="0.28999999999999998" right="0.37" top="0.48" bottom="0.71" header="0.3" footer="0.3"/>
  <pageSetup paperSize="9" scale="77" fitToHeight="0" orientation="portrait" blackAndWhite="1"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tabColor rgb="FFFFC000"/>
  </sheetPr>
  <dimension ref="A1:J313"/>
  <sheetViews>
    <sheetView showGridLines="0" view="pageBreakPreview" topLeftCell="A185" zoomScaleNormal="100" zoomScaleSheetLayoutView="100" workbookViewId="0">
      <selection activeCell="A2" sqref="A2"/>
    </sheetView>
  </sheetViews>
  <sheetFormatPr defaultColWidth="9.1796875" defaultRowHeight="11.5"/>
  <cols>
    <col min="1" max="1" width="7.1796875" style="51" customWidth="1"/>
    <col min="2" max="2" width="74.54296875" style="290" customWidth="1"/>
    <col min="3" max="3" width="17.7265625" style="51" customWidth="1"/>
    <col min="4" max="4" width="31.26953125" style="51" customWidth="1"/>
    <col min="5" max="5" width="16.81640625" style="51" bestFit="1" customWidth="1"/>
    <col min="6" max="6" width="35.1796875" style="51" hidden="1" customWidth="1"/>
    <col min="7" max="7" width="10.7265625" style="89" hidden="1" customWidth="1"/>
    <col min="8" max="8" width="10.7265625" style="89" customWidth="1"/>
    <col min="9" max="9" width="17.7265625" style="51" customWidth="1"/>
    <col min="10" max="10" width="14.1796875" style="51" bestFit="1" customWidth="1"/>
    <col min="11" max="11" width="13.1796875" style="51" bestFit="1" customWidth="1"/>
    <col min="12" max="16384" width="9.1796875" style="51"/>
  </cols>
  <sheetData>
    <row r="1" spans="2:9" ht="10.15" hidden="1" customHeight="1"/>
    <row r="2" spans="2:9">
      <c r="B2" s="88" t="str">
        <f>'Capital Management'!B1</f>
        <v>Desert Adventures Tourism LLC</v>
      </c>
    </row>
    <row r="3" spans="2:9">
      <c r="B3" s="88" t="str">
        <f>'Capital Management'!B2</f>
        <v>Notes forming part of the Financial Statements as at and for the 12 months ended 31 Mar 2023</v>
      </c>
    </row>
    <row r="5" spans="2:9">
      <c r="B5" s="238" t="s">
        <v>1530</v>
      </c>
    </row>
    <row r="6" spans="2:9">
      <c r="B6" s="238" t="s">
        <v>1531</v>
      </c>
    </row>
    <row r="7" spans="2:9">
      <c r="B7" s="89" t="s">
        <v>1532</v>
      </c>
    </row>
    <row r="8" spans="2:9" ht="12" thickBot="1"/>
    <row r="9" spans="2:9" s="73" customFormat="1" ht="24" customHeight="1">
      <c r="B9" s="1287" t="s">
        <v>298</v>
      </c>
      <c r="C9" s="1257" t="s">
        <v>1533</v>
      </c>
      <c r="D9" s="1285" t="s">
        <v>1534</v>
      </c>
      <c r="E9" s="398" t="s">
        <v>1535</v>
      </c>
      <c r="G9" s="87" t="s">
        <v>1536</v>
      </c>
      <c r="H9" s="87"/>
      <c r="I9" s="1257" t="s">
        <v>1533</v>
      </c>
    </row>
    <row r="10" spans="2:9" s="73" customFormat="1">
      <c r="B10" s="1288"/>
      <c r="C10" s="1258"/>
      <c r="D10" s="1286"/>
      <c r="E10" s="564" t="str">
        <f>'FRM 2'!C9</f>
        <v>31st Mar 2023</v>
      </c>
      <c r="G10" s="87"/>
      <c r="H10" s="87"/>
      <c r="I10" s="1258"/>
    </row>
    <row r="11" spans="2:9" ht="12" thickBot="1">
      <c r="B11" s="646" t="s">
        <v>1537</v>
      </c>
      <c r="C11" s="188" t="s">
        <v>1538</v>
      </c>
      <c r="D11" s="188" t="s">
        <v>1539</v>
      </c>
      <c r="E11" s="923">
        <v>1</v>
      </c>
      <c r="I11" s="188" t="s">
        <v>1538</v>
      </c>
    </row>
    <row r="12" spans="2:9">
      <c r="B12" s="279" t="s">
        <v>1540</v>
      </c>
      <c r="C12" s="280" t="s">
        <v>1538</v>
      </c>
      <c r="D12" s="280" t="s">
        <v>1539</v>
      </c>
      <c r="E12" s="281">
        <v>0</v>
      </c>
      <c r="I12" s="280" t="s">
        <v>1538</v>
      </c>
    </row>
    <row r="13" spans="2:9" ht="12" thickBot="1">
      <c r="B13" s="178"/>
      <c r="C13" s="122"/>
      <c r="D13" s="122"/>
      <c r="E13" s="122"/>
      <c r="I13" s="122"/>
    </row>
    <row r="15" spans="2:9">
      <c r="B15" s="88" t="s">
        <v>1541</v>
      </c>
    </row>
    <row r="16" spans="2:9" ht="13.5" customHeight="1"/>
    <row r="17" spans="2:9" ht="33" customHeight="1">
      <c r="B17" s="565" t="s">
        <v>1542</v>
      </c>
      <c r="C17" s="565" t="s">
        <v>1543</v>
      </c>
      <c r="D17" s="566" t="s">
        <v>1544</v>
      </c>
      <c r="I17" s="565" t="s">
        <v>1543</v>
      </c>
    </row>
    <row r="18" spans="2:9">
      <c r="B18" s="924" t="s">
        <v>1545</v>
      </c>
      <c r="C18" s="925" t="s">
        <v>1546</v>
      </c>
      <c r="D18" s="925" t="s">
        <v>1547</v>
      </c>
      <c r="I18" s="925" t="s">
        <v>1546</v>
      </c>
    </row>
    <row r="19" spans="2:9">
      <c r="B19" s="924" t="s">
        <v>1548</v>
      </c>
      <c r="C19" s="925" t="s">
        <v>1549</v>
      </c>
      <c r="D19" s="925" t="s">
        <v>1547</v>
      </c>
      <c r="I19" s="925" t="s">
        <v>1549</v>
      </c>
    </row>
    <row r="20" spans="2:9">
      <c r="B20" s="924" t="s">
        <v>1550</v>
      </c>
      <c r="C20" s="925" t="s">
        <v>1539</v>
      </c>
      <c r="D20" s="925" t="s">
        <v>1551</v>
      </c>
      <c r="I20" s="925" t="s">
        <v>1539</v>
      </c>
    </row>
    <row r="21" spans="2:9">
      <c r="B21" s="924" t="s">
        <v>1552</v>
      </c>
      <c r="C21" s="925" t="s">
        <v>1553</v>
      </c>
      <c r="D21" s="926" t="s">
        <v>1554</v>
      </c>
      <c r="I21" s="925" t="s">
        <v>1553</v>
      </c>
    </row>
    <row r="22" spans="2:9">
      <c r="B22" s="924" t="s">
        <v>1555</v>
      </c>
      <c r="C22" s="925"/>
      <c r="D22" s="926" t="s">
        <v>1554</v>
      </c>
      <c r="I22" s="925"/>
    </row>
    <row r="23" spans="2:9">
      <c r="B23" s="924" t="s">
        <v>1556</v>
      </c>
      <c r="C23" s="925"/>
      <c r="D23" s="926" t="s">
        <v>1554</v>
      </c>
      <c r="I23" s="925"/>
    </row>
    <row r="24" spans="2:9">
      <c r="B24" s="924" t="s">
        <v>557</v>
      </c>
      <c r="C24" s="925"/>
      <c r="D24" s="926" t="s">
        <v>1554</v>
      </c>
      <c r="I24" s="925"/>
    </row>
    <row r="25" spans="2:9">
      <c r="B25" s="924" t="s">
        <v>1557</v>
      </c>
      <c r="C25" s="925"/>
      <c r="D25" s="926" t="s">
        <v>1554</v>
      </c>
      <c r="I25" s="925"/>
    </row>
    <row r="26" spans="2:9">
      <c r="B26" s="924" t="s">
        <v>1558</v>
      </c>
      <c r="C26" s="925"/>
      <c r="D26" s="926" t="s">
        <v>1554</v>
      </c>
      <c r="I26" s="925"/>
    </row>
    <row r="27" spans="2:9">
      <c r="B27" s="924" t="s">
        <v>642</v>
      </c>
      <c r="C27" s="925"/>
      <c r="D27" s="926" t="s">
        <v>1554</v>
      </c>
      <c r="I27" s="925"/>
    </row>
    <row r="28" spans="2:9">
      <c r="B28" s="924" t="s">
        <v>560</v>
      </c>
      <c r="C28" s="925"/>
      <c r="D28" s="926" t="s">
        <v>1554</v>
      </c>
      <c r="I28" s="925"/>
    </row>
    <row r="29" spans="2:9">
      <c r="B29" s="924" t="s">
        <v>1559</v>
      </c>
      <c r="C29" s="925"/>
      <c r="D29" s="926" t="s">
        <v>1554</v>
      </c>
      <c r="I29" s="925"/>
    </row>
    <row r="30" spans="2:9">
      <c r="B30" s="924" t="s">
        <v>1560</v>
      </c>
      <c r="C30" s="925"/>
      <c r="D30" s="926" t="s">
        <v>1554</v>
      </c>
      <c r="I30" s="925"/>
    </row>
    <row r="31" spans="2:9">
      <c r="B31" s="924" t="s">
        <v>1561</v>
      </c>
      <c r="C31" s="925"/>
      <c r="D31" s="926" t="s">
        <v>1554</v>
      </c>
      <c r="I31" s="925"/>
    </row>
    <row r="32" spans="2:9">
      <c r="B32" s="924" t="s">
        <v>649</v>
      </c>
      <c r="C32" s="925"/>
      <c r="D32" s="926" t="s">
        <v>1554</v>
      </c>
      <c r="I32" s="925"/>
    </row>
    <row r="33" spans="2:9">
      <c r="B33" s="924"/>
      <c r="C33" s="925"/>
      <c r="D33" s="925"/>
      <c r="I33" s="925"/>
    </row>
    <row r="34" spans="2:9">
      <c r="B34" s="924"/>
      <c r="C34" s="925"/>
      <c r="D34" s="925"/>
      <c r="I34" s="925"/>
    </row>
    <row r="35" spans="2:9">
      <c r="B35" s="927" t="s">
        <v>1562</v>
      </c>
      <c r="C35" s="925"/>
      <c r="D35" s="925"/>
      <c r="I35" s="925"/>
    </row>
    <row r="36" spans="2:9">
      <c r="B36" s="89" t="s">
        <v>1563</v>
      </c>
      <c r="C36" s="80"/>
      <c r="I36" s="80"/>
    </row>
    <row r="37" spans="2:9">
      <c r="B37" s="89" t="s">
        <v>1564</v>
      </c>
      <c r="C37" s="80"/>
      <c r="I37" s="80"/>
    </row>
    <row r="38" spans="2:9">
      <c r="B38" s="304"/>
    </row>
    <row r="39" spans="2:9">
      <c r="B39" s="252" t="s">
        <v>1565</v>
      </c>
    </row>
    <row r="40" spans="2:9">
      <c r="B40" s="88" t="s">
        <v>1566</v>
      </c>
    </row>
    <row r="41" spans="2:9" ht="12" customHeight="1">
      <c r="B41" s="257" t="s">
        <v>1567</v>
      </c>
    </row>
    <row r="42" spans="2:9">
      <c r="B42" s="570" t="s">
        <v>1568</v>
      </c>
    </row>
    <row r="43" spans="2:9">
      <c r="B43" s="570" t="s">
        <v>1569</v>
      </c>
    </row>
    <row r="44" spans="2:9">
      <c r="B44" s="567" t="s">
        <v>1562</v>
      </c>
    </row>
    <row r="46" spans="2:9">
      <c r="B46" s="88" t="s">
        <v>1570</v>
      </c>
    </row>
    <row r="47" spans="2:9">
      <c r="B47" s="568" t="s">
        <v>1571</v>
      </c>
    </row>
    <row r="48" spans="2:9">
      <c r="B48" s="568" t="s">
        <v>1572</v>
      </c>
    </row>
    <row r="49" spans="2:9">
      <c r="B49" s="568" t="s">
        <v>1562</v>
      </c>
    </row>
    <row r="50" spans="2:9">
      <c r="B50" s="89"/>
    </row>
    <row r="51" spans="2:9">
      <c r="B51" s="89" t="s">
        <v>1573</v>
      </c>
    </row>
    <row r="52" spans="2:9">
      <c r="B52" s="568" t="s">
        <v>1574</v>
      </c>
    </row>
    <row r="53" spans="2:9">
      <c r="B53" s="568" t="s">
        <v>1575</v>
      </c>
    </row>
    <row r="54" spans="2:9">
      <c r="B54" s="568" t="s">
        <v>1562</v>
      </c>
    </row>
    <row r="55" spans="2:9">
      <c r="B55" s="89"/>
    </row>
    <row r="56" spans="2:9" ht="12" thickBot="1">
      <c r="B56" s="88" t="s">
        <v>1576</v>
      </c>
    </row>
    <row r="57" spans="2:9">
      <c r="B57" s="522" t="s">
        <v>0</v>
      </c>
      <c r="C57" s="521" t="str">
        <f>E10</f>
        <v>31st Mar 2023</v>
      </c>
      <c r="E57" s="20"/>
      <c r="I57" s="521" t="s">
        <v>1577</v>
      </c>
    </row>
    <row r="58" spans="2:9">
      <c r="B58" s="174" t="s">
        <v>1578</v>
      </c>
      <c r="C58" s="15"/>
      <c r="D58" s="20"/>
      <c r="E58" s="20"/>
      <c r="I58" s="15"/>
    </row>
    <row r="59" spans="2:9">
      <c r="B59" s="174" t="s">
        <v>1579</v>
      </c>
      <c r="C59" s="151" t="s">
        <v>1580</v>
      </c>
      <c r="D59" s="20"/>
      <c r="E59" s="20"/>
      <c r="I59" s="151" t="s">
        <v>1580</v>
      </c>
    </row>
    <row r="60" spans="2:9">
      <c r="B60" s="174" t="s">
        <v>1581</v>
      </c>
      <c r="C60" s="151"/>
      <c r="D60" s="20"/>
      <c r="E60" s="20"/>
      <c r="I60" s="151"/>
    </row>
    <row r="61" spans="2:9">
      <c r="B61" s="174" t="s">
        <v>1582</v>
      </c>
      <c r="C61" s="151" t="s">
        <v>1580</v>
      </c>
      <c r="D61" s="20"/>
      <c r="E61" s="20"/>
      <c r="I61" s="151" t="s">
        <v>1580</v>
      </c>
    </row>
    <row r="62" spans="2:9" ht="24" customHeight="1" thickBot="1">
      <c r="B62" s="175" t="s">
        <v>1583</v>
      </c>
      <c r="C62" s="40">
        <f>(SUM(C58:C61))</f>
        <v>0</v>
      </c>
      <c r="D62"/>
      <c r="E62" s="20"/>
      <c r="I62" s="40">
        <v>0</v>
      </c>
    </row>
    <row r="63" spans="2:9">
      <c r="B63" s="88" t="s">
        <v>1584</v>
      </c>
      <c r="C63" s="57"/>
      <c r="D63" s="57"/>
      <c r="E63" s="20"/>
      <c r="I63" s="57"/>
    </row>
    <row r="64" spans="2:9">
      <c r="B64" s="88" t="s">
        <v>1585</v>
      </c>
      <c r="C64" s="20"/>
      <c r="D64" s="20"/>
      <c r="E64" s="20"/>
      <c r="I64" s="20"/>
    </row>
    <row r="65" spans="1:9">
      <c r="B65" s="88"/>
      <c r="C65" s="20"/>
      <c r="D65" s="20"/>
      <c r="E65" s="20"/>
      <c r="I65" s="20"/>
    </row>
    <row r="66" spans="1:9">
      <c r="B66" s="88" t="s">
        <v>1586</v>
      </c>
      <c r="C66" s="20"/>
      <c r="D66" s="20"/>
      <c r="E66" s="20"/>
      <c r="I66" s="20"/>
    </row>
    <row r="67" spans="1:9" ht="12" customHeight="1" thickBot="1">
      <c r="B67" s="89" t="s">
        <v>1587</v>
      </c>
      <c r="C67" s="20"/>
      <c r="D67" s="20"/>
      <c r="E67" s="20"/>
      <c r="I67" s="20"/>
    </row>
    <row r="68" spans="1:9" ht="12" customHeight="1">
      <c r="B68" s="522" t="s">
        <v>1588</v>
      </c>
      <c r="C68" s="569" t="str">
        <f>C57</f>
        <v>31st Mar 2023</v>
      </c>
      <c r="I68" s="569" t="s">
        <v>1577</v>
      </c>
    </row>
    <row r="69" spans="1:9">
      <c r="B69" s="173" t="s">
        <v>1589</v>
      </c>
      <c r="C69" s="586"/>
      <c r="I69" s="586"/>
    </row>
    <row r="70" spans="1:9">
      <c r="B70" s="572" t="s">
        <v>1590</v>
      </c>
      <c r="C70" s="262"/>
      <c r="I70" s="262"/>
    </row>
    <row r="71" spans="1:9" ht="23">
      <c r="B71" s="576" t="s">
        <v>1591</v>
      </c>
      <c r="C71" s="262"/>
      <c r="I71" s="262"/>
    </row>
    <row r="72" spans="1:9">
      <c r="B72" s="572" t="s">
        <v>1592</v>
      </c>
      <c r="C72" s="262"/>
      <c r="I72" s="262"/>
    </row>
    <row r="73" spans="1:9" ht="23">
      <c r="B73" s="576" t="s">
        <v>1591</v>
      </c>
      <c r="C73" s="262"/>
      <c r="I73" s="262"/>
    </row>
    <row r="74" spans="1:9">
      <c r="A74" s="51" t="s">
        <v>1593</v>
      </c>
      <c r="B74" s="575" t="s">
        <v>1594</v>
      </c>
      <c r="C74" s="262"/>
      <c r="I74" s="262"/>
    </row>
    <row r="75" spans="1:9" ht="23">
      <c r="B75" s="576" t="s">
        <v>1591</v>
      </c>
      <c r="C75" s="262"/>
      <c r="I75" s="262"/>
    </row>
    <row r="76" spans="1:9">
      <c r="B76" s="173" t="s">
        <v>1595</v>
      </c>
      <c r="C76" s="262"/>
      <c r="I76" s="262"/>
    </row>
    <row r="77" spans="1:9">
      <c r="B77" s="572" t="s">
        <v>1590</v>
      </c>
      <c r="C77" s="262"/>
      <c r="I77" s="262"/>
    </row>
    <row r="78" spans="1:9" ht="23">
      <c r="B78" s="576" t="s">
        <v>1591</v>
      </c>
      <c r="C78" s="262"/>
      <c r="I78" s="262"/>
    </row>
    <row r="79" spans="1:9">
      <c r="B79" s="572" t="s">
        <v>1596</v>
      </c>
      <c r="C79" s="262"/>
      <c r="I79" s="262"/>
    </row>
    <row r="80" spans="1:9">
      <c r="B80" s="572" t="s">
        <v>1597</v>
      </c>
      <c r="C80" s="262"/>
      <c r="I80" s="262"/>
    </row>
    <row r="81" spans="1:9">
      <c r="B81" s="572" t="s">
        <v>1598</v>
      </c>
      <c r="C81" s="262"/>
      <c r="I81" s="262"/>
    </row>
    <row r="82" spans="1:9" ht="23">
      <c r="B82" s="576" t="s">
        <v>1591</v>
      </c>
      <c r="C82" s="262"/>
      <c r="I82" s="262"/>
    </row>
    <row r="83" spans="1:9">
      <c r="B83" s="239" t="s">
        <v>1599</v>
      </c>
      <c r="C83" s="262"/>
      <c r="I83" s="262"/>
    </row>
    <row r="84" spans="1:9">
      <c r="B84" s="173" t="s">
        <v>1600</v>
      </c>
      <c r="C84" s="262"/>
      <c r="I84" s="262"/>
    </row>
    <row r="85" spans="1:9">
      <c r="B85" s="577" t="s">
        <v>1601</v>
      </c>
      <c r="C85" s="262"/>
      <c r="I85" s="262"/>
    </row>
    <row r="86" spans="1:9" ht="23">
      <c r="B86" s="576" t="s">
        <v>1591</v>
      </c>
      <c r="C86" s="262"/>
      <c r="I86" s="262"/>
    </row>
    <row r="87" spans="1:9" ht="23">
      <c r="B87" s="572" t="s">
        <v>1602</v>
      </c>
      <c r="C87" s="262"/>
      <c r="I87" s="262"/>
    </row>
    <row r="88" spans="1:9">
      <c r="B88" s="572" t="s">
        <v>1603</v>
      </c>
      <c r="C88" s="262"/>
      <c r="I88" s="262"/>
    </row>
    <row r="89" spans="1:9" ht="23">
      <c r="B89" s="576" t="s">
        <v>1591</v>
      </c>
      <c r="C89" s="262"/>
      <c r="I89" s="262"/>
    </row>
    <row r="90" spans="1:9">
      <c r="B90" s="572" t="s">
        <v>1590</v>
      </c>
      <c r="C90" s="262"/>
      <c r="I90" s="262"/>
    </row>
    <row r="91" spans="1:9">
      <c r="A91" s="51" t="s">
        <v>1604</v>
      </c>
      <c r="B91" s="1148" t="s">
        <v>1605</v>
      </c>
      <c r="C91" s="1119">
        <f>SUMIFS('RPT (DA Internal)'!K:K,'RPT (DA Internal)'!G:G,A91,'RPT (DA Internal)'!C:C,B91)</f>
        <v>0</v>
      </c>
      <c r="F91" s="51" t="s">
        <v>1606</v>
      </c>
      <c r="G91" s="89">
        <v>7</v>
      </c>
      <c r="I91" s="977">
        <v>0</v>
      </c>
    </row>
    <row r="92" spans="1:9">
      <c r="A92" s="51" t="s">
        <v>1604</v>
      </c>
      <c r="B92" s="1148" t="s">
        <v>1607</v>
      </c>
      <c r="C92" s="1119">
        <f>SUMIFS('RPT (DA Internal)'!K:K,'RPT (DA Internal)'!G:G,A92,'RPT (DA Internal)'!C:C,B92)</f>
        <v>0</v>
      </c>
      <c r="F92" s="51" t="s">
        <v>1606</v>
      </c>
      <c r="G92" s="89">
        <v>7</v>
      </c>
      <c r="I92" s="977">
        <v>0</v>
      </c>
    </row>
    <row r="93" spans="1:9">
      <c r="A93" s="51" t="s">
        <v>1604</v>
      </c>
      <c r="B93" s="1148" t="s">
        <v>1608</v>
      </c>
      <c r="C93" s="1119">
        <f>SUMIFS('RPT (DA Internal)'!K:K,'RPT (DA Internal)'!G:G,A93,'RPT (DA Internal)'!C:C,B93)</f>
        <v>0</v>
      </c>
      <c r="F93" s="51" t="s">
        <v>1606</v>
      </c>
      <c r="G93" s="89">
        <v>7</v>
      </c>
      <c r="I93" s="977">
        <v>0</v>
      </c>
    </row>
    <row r="94" spans="1:9">
      <c r="A94" s="51" t="s">
        <v>1604</v>
      </c>
      <c r="B94" s="1148" t="s">
        <v>1609</v>
      </c>
      <c r="C94" s="1119">
        <f>SUMIFS('RPT (DA Internal)'!K:K,'RPT (DA Internal)'!G:G,A94,'RPT (DA Internal)'!C:C,B94)</f>
        <v>0</v>
      </c>
      <c r="F94" s="51" t="s">
        <v>1606</v>
      </c>
      <c r="G94" s="89">
        <v>7</v>
      </c>
      <c r="I94" s="977">
        <v>0</v>
      </c>
    </row>
    <row r="95" spans="1:9">
      <c r="A95" s="613"/>
      <c r="B95" s="1148" t="s">
        <v>1610</v>
      </c>
      <c r="C95" s="1119">
        <f>SUMIFS('RPT (DA Internal)'!K:K,'RPT (DA Internal)'!G:G,A95,'RPT (DA Internal)'!C:C,B95)</f>
        <v>0</v>
      </c>
      <c r="F95" s="51" t="s">
        <v>1606</v>
      </c>
      <c r="G95" s="89">
        <v>7</v>
      </c>
      <c r="I95" s="977">
        <v>0</v>
      </c>
    </row>
    <row r="96" spans="1:9">
      <c r="A96" s="51" t="s">
        <v>1604</v>
      </c>
      <c r="B96" s="1148" t="s">
        <v>1611</v>
      </c>
      <c r="C96" s="1119">
        <f>SUMIFS('RPT (DA Internal)'!K:K,'RPT (DA Internal)'!G:G,A96,'RPT (DA Internal)'!C:C,B96)</f>
        <v>0</v>
      </c>
      <c r="F96" s="51" t="s">
        <v>1606</v>
      </c>
      <c r="G96" s="89">
        <v>7</v>
      </c>
      <c r="I96" s="977">
        <v>0</v>
      </c>
    </row>
    <row r="97" spans="1:9">
      <c r="A97" s="51" t="s">
        <v>1604</v>
      </c>
      <c r="B97" s="1148" t="s">
        <v>1559</v>
      </c>
      <c r="C97" s="1119">
        <f>SUMIFS('RPT (DA Internal)'!K:K,'RPT (DA Internal)'!G:G,A97,'RPT (DA Internal)'!C:C,B97)</f>
        <v>0</v>
      </c>
      <c r="F97" s="51" t="s">
        <v>1606</v>
      </c>
      <c r="G97" s="89">
        <v>7</v>
      </c>
      <c r="I97" s="977">
        <v>0</v>
      </c>
    </row>
    <row r="98" spans="1:9">
      <c r="A98" s="51" t="s">
        <v>1604</v>
      </c>
      <c r="B98" s="1148" t="s">
        <v>1612</v>
      </c>
      <c r="C98" s="1119">
        <f>SUMIFS('RPT (DA Internal)'!K:K,'RPT (DA Internal)'!G:G,A98,'RPT (DA Internal)'!C:C,B98)</f>
        <v>0</v>
      </c>
      <c r="F98" s="51" t="s">
        <v>1606</v>
      </c>
      <c r="G98" s="89">
        <v>7</v>
      </c>
      <c r="I98" s="977">
        <v>0</v>
      </c>
    </row>
    <row r="99" spans="1:9">
      <c r="A99" s="51" t="s">
        <v>1604</v>
      </c>
      <c r="B99" s="1148" t="s">
        <v>1613</v>
      </c>
      <c r="C99" s="1119">
        <f>SUMIFS('RPT (DA Internal)'!K:K,'RPT (DA Internal)'!G:G,A99,'RPT (DA Internal)'!C:C,B99)</f>
        <v>0</v>
      </c>
      <c r="F99" s="51" t="s">
        <v>1606</v>
      </c>
      <c r="G99" s="89">
        <v>7</v>
      </c>
      <c r="I99" s="977">
        <v>0</v>
      </c>
    </row>
    <row r="100" spans="1:9">
      <c r="A100" s="51" t="s">
        <v>1604</v>
      </c>
      <c r="B100" s="1148" t="s">
        <v>1614</v>
      </c>
      <c r="C100" s="1119">
        <f>SUMIFS('RPT (DA Internal)'!K:K,'RPT (DA Internal)'!G:G,A100,'RPT (DA Internal)'!C:C,B100)</f>
        <v>0</v>
      </c>
      <c r="F100" s="51" t="s">
        <v>1606</v>
      </c>
      <c r="G100" s="89">
        <v>7</v>
      </c>
      <c r="I100" s="977">
        <v>0</v>
      </c>
    </row>
    <row r="101" spans="1:9">
      <c r="A101" s="51" t="s">
        <v>1604</v>
      </c>
      <c r="B101" s="1148" t="s">
        <v>1615</v>
      </c>
      <c r="C101" s="1119">
        <f>SUMIFS('RPT (DA Internal)'!K:K,'RPT (DA Internal)'!G:G,A101,'RPT (DA Internal)'!C:C,B101)</f>
        <v>0</v>
      </c>
      <c r="F101" s="51" t="s">
        <v>1606</v>
      </c>
      <c r="G101" s="89">
        <v>7</v>
      </c>
      <c r="I101" s="977">
        <v>0</v>
      </c>
    </row>
    <row r="102" spans="1:9">
      <c r="A102" s="51" t="s">
        <v>1604</v>
      </c>
      <c r="B102" s="1148" t="s">
        <v>1550</v>
      </c>
      <c r="C102" s="1119">
        <f>SUMIFS('RPT (DA Internal)'!K:K,'RPT (DA Internal)'!G:G,A102,'RPT (DA Internal)'!C:C,B102)</f>
        <v>0</v>
      </c>
      <c r="F102" s="51" t="s">
        <v>1606</v>
      </c>
      <c r="G102" s="89">
        <v>7</v>
      </c>
      <c r="H102" s="89" t="s">
        <v>1616</v>
      </c>
      <c r="I102" s="977">
        <v>0</v>
      </c>
    </row>
    <row r="103" spans="1:9">
      <c r="A103" s="51" t="s">
        <v>1604</v>
      </c>
      <c r="B103" s="1118" t="s">
        <v>1617</v>
      </c>
      <c r="C103" s="1119">
        <f>SUMIFS('RPT (DA Internal)'!K:K,'RPT (DA Internal)'!G:G,A103,'RPT (DA Internal)'!C:C,B103)</f>
        <v>0</v>
      </c>
      <c r="F103" s="51" t="s">
        <v>1606</v>
      </c>
      <c r="G103" s="89">
        <v>7</v>
      </c>
      <c r="H103" s="89" t="s">
        <v>1618</v>
      </c>
      <c r="I103" s="977">
        <v>0</v>
      </c>
    </row>
    <row r="104" spans="1:9">
      <c r="A104" s="51" t="s">
        <v>1604</v>
      </c>
      <c r="B104" s="1118" t="s">
        <v>1617</v>
      </c>
      <c r="C104" s="1119">
        <f>SUMIFS('RPT (DA Internal)'!K:K,'RPT (DA Internal)'!G:G,A104,'RPT (DA Internal)'!C:C,B104)</f>
        <v>0</v>
      </c>
      <c r="F104" s="51" t="s">
        <v>1606</v>
      </c>
      <c r="G104" s="89">
        <v>7</v>
      </c>
      <c r="I104" s="977">
        <v>0</v>
      </c>
    </row>
    <row r="105" spans="1:9">
      <c r="A105" s="51" t="s">
        <v>1604</v>
      </c>
      <c r="B105" s="1118" t="s">
        <v>1617</v>
      </c>
      <c r="C105" s="1119">
        <f>SUMIFS('RPT (DA Internal)'!K:K,'RPT (DA Internal)'!G:G,A105,'RPT (DA Internal)'!C:C,B105)</f>
        <v>0</v>
      </c>
      <c r="F105" s="51" t="s">
        <v>1606</v>
      </c>
      <c r="G105" s="89">
        <v>7</v>
      </c>
      <c r="I105" s="977">
        <v>0</v>
      </c>
    </row>
    <row r="106" spans="1:9">
      <c r="A106" s="51" t="s">
        <v>1604</v>
      </c>
      <c r="B106" s="1118" t="s">
        <v>1617</v>
      </c>
      <c r="C106" s="1119">
        <f>SUMIFS('RPT (DA Internal)'!K:K,'RPT (DA Internal)'!G:G,A106,'RPT (DA Internal)'!C:C,B106)</f>
        <v>0</v>
      </c>
      <c r="F106" s="51" t="s">
        <v>1606</v>
      </c>
      <c r="G106" s="89">
        <v>7</v>
      </c>
      <c r="I106" s="977">
        <v>0</v>
      </c>
    </row>
    <row r="107" spans="1:9">
      <c r="A107" s="51" t="s">
        <v>1604</v>
      </c>
      <c r="B107" s="1118" t="s">
        <v>1617</v>
      </c>
      <c r="C107" s="1119">
        <f>SUMIFS('RPT (DA Internal)'!K:K,'RPT (DA Internal)'!G:G,A107,'RPT (DA Internal)'!C:C,B107)</f>
        <v>0</v>
      </c>
      <c r="F107" s="51" t="s">
        <v>1606</v>
      </c>
      <c r="G107" s="89">
        <v>7</v>
      </c>
      <c r="I107" s="977">
        <v>0</v>
      </c>
    </row>
    <row r="108" spans="1:9">
      <c r="A108" s="51" t="s">
        <v>1604</v>
      </c>
      <c r="B108" s="1118" t="s">
        <v>1617</v>
      </c>
      <c r="C108" s="1119">
        <f>SUMIFS('RPT (DA Internal)'!K:K,'RPT (DA Internal)'!G:G,A108,'RPT (DA Internal)'!C:C,B108)</f>
        <v>0</v>
      </c>
      <c r="F108" s="51" t="s">
        <v>1606</v>
      </c>
      <c r="G108" s="89">
        <v>7</v>
      </c>
      <c r="I108" s="977">
        <v>0</v>
      </c>
    </row>
    <row r="109" spans="1:9">
      <c r="A109" s="51" t="s">
        <v>1604</v>
      </c>
      <c r="B109" s="1118" t="s">
        <v>1617</v>
      </c>
      <c r="C109" s="1119">
        <f>SUMIFS('RPT (DA Internal)'!K:K,'RPT (DA Internal)'!G:G,A109,'RPT (DA Internal)'!C:C,B109)</f>
        <v>0</v>
      </c>
      <c r="F109" s="51" t="s">
        <v>1606</v>
      </c>
      <c r="G109" s="89">
        <v>7</v>
      </c>
      <c r="I109" s="977">
        <v>0</v>
      </c>
    </row>
    <row r="110" spans="1:9">
      <c r="B110" s="928"/>
      <c r="C110" s="929"/>
      <c r="I110" s="929"/>
    </row>
    <row r="111" spans="1:9">
      <c r="B111" s="572"/>
      <c r="C111" s="1120">
        <f>SUM(C91:C110)</f>
        <v>0</v>
      </c>
      <c r="I111" s="978">
        <v>0</v>
      </c>
    </row>
    <row r="112" spans="1:9">
      <c r="B112" s="572"/>
      <c r="C112" s="262"/>
      <c r="I112" s="262"/>
    </row>
    <row r="113" spans="1:9" ht="23">
      <c r="B113" s="576" t="s">
        <v>1591</v>
      </c>
      <c r="C113" s="262"/>
      <c r="I113" s="262"/>
    </row>
    <row r="114" spans="1:9">
      <c r="B114" s="572" t="s">
        <v>1619</v>
      </c>
      <c r="C114" s="262"/>
      <c r="I114" s="262"/>
    </row>
    <row r="115" spans="1:9" ht="23">
      <c r="B115" s="576" t="s">
        <v>1591</v>
      </c>
      <c r="C115" s="262"/>
      <c r="I115" s="262"/>
    </row>
    <row r="116" spans="1:9">
      <c r="B116" s="572" t="s">
        <v>1620</v>
      </c>
      <c r="C116" s="262"/>
      <c r="I116" s="262"/>
    </row>
    <row r="117" spans="1:9" ht="23">
      <c r="B117" s="574" t="s">
        <v>1621</v>
      </c>
      <c r="C117" s="262"/>
      <c r="I117" s="262"/>
    </row>
    <row r="118" spans="1:9">
      <c r="B118" s="572" t="s">
        <v>757</v>
      </c>
      <c r="C118" s="262"/>
      <c r="I118" s="262"/>
    </row>
    <row r="119" spans="1:9" ht="23">
      <c r="B119" s="576" t="s">
        <v>1591</v>
      </c>
      <c r="C119" s="262"/>
      <c r="I119" s="262"/>
    </row>
    <row r="120" spans="1:9">
      <c r="B120" s="572"/>
      <c r="C120" s="262"/>
      <c r="I120" s="262"/>
    </row>
    <row r="121" spans="1:9" ht="14.5">
      <c r="A121" s="51" t="s">
        <v>1622</v>
      </c>
      <c r="B121" s="1148" t="s">
        <v>1605</v>
      </c>
      <c r="C121" s="1119">
        <f>SUMIFS('RPT (DA Internal)'!K:K,'RPT (DA Internal)'!H:H,A121,'RPT (DA Internal)'!C:C,B121)</f>
        <v>0</v>
      </c>
      <c r="D121"/>
      <c r="F121" s="51" t="s">
        <v>291</v>
      </c>
      <c r="G121" s="89">
        <v>11</v>
      </c>
      <c r="I121" s="979">
        <v>33986.369999999995</v>
      </c>
    </row>
    <row r="122" spans="1:9" ht="14.5">
      <c r="A122" s="51" t="s">
        <v>1622</v>
      </c>
      <c r="B122" s="1148" t="s">
        <v>1607</v>
      </c>
      <c r="C122" s="1119">
        <f>SUMIFS('RPT (DA Internal)'!K:K,'RPT (DA Internal)'!H:H,A122,'RPT (DA Internal)'!C:C,B122)</f>
        <v>0</v>
      </c>
      <c r="D122"/>
      <c r="F122" s="51" t="s">
        <v>291</v>
      </c>
      <c r="G122" s="89">
        <v>11</v>
      </c>
      <c r="I122" s="979">
        <v>2159866.0399999991</v>
      </c>
    </row>
    <row r="123" spans="1:9" ht="14.5">
      <c r="A123" s="51" t="s">
        <v>1622</v>
      </c>
      <c r="B123" s="1148" t="s">
        <v>1608</v>
      </c>
      <c r="C123" s="1119">
        <f>SUMIFS('RPT (DA Internal)'!K:K,'RPT (DA Internal)'!H:H,A123,'RPT (DA Internal)'!C:C,B123)</f>
        <v>385081.73529000022</v>
      </c>
      <c r="D123"/>
      <c r="F123" s="51" t="s">
        <v>291</v>
      </c>
      <c r="G123" s="89">
        <v>11</v>
      </c>
      <c r="I123" s="979">
        <v>2079236.2800000005</v>
      </c>
    </row>
    <row r="124" spans="1:9" ht="14.5">
      <c r="A124" s="51" t="s">
        <v>1622</v>
      </c>
      <c r="B124" s="1148" t="s">
        <v>1609</v>
      </c>
      <c r="C124" s="1119">
        <f>SUMIFS('RPT (DA Internal)'!K:K,'RPT (DA Internal)'!H:H,A124,'RPT (DA Internal)'!C:C,B124)</f>
        <v>0</v>
      </c>
      <c r="D124"/>
      <c r="F124" s="51" t="s">
        <v>291</v>
      </c>
      <c r="G124" s="89">
        <v>11</v>
      </c>
      <c r="I124" s="979">
        <v>263065.42</v>
      </c>
    </row>
    <row r="125" spans="1:9" ht="14.5">
      <c r="A125" s="51" t="s">
        <v>1622</v>
      </c>
      <c r="B125" s="1148" t="s">
        <v>1610</v>
      </c>
      <c r="C125" s="1119">
        <f>SUMIFS('RPT (DA Internal)'!K:K,'RPT (DA Internal)'!H:H,A125,'RPT (DA Internal)'!C:C,B125)</f>
        <v>0</v>
      </c>
      <c r="D125"/>
      <c r="I125" s="979"/>
    </row>
    <row r="126" spans="1:9" ht="14.5">
      <c r="A126" s="51" t="s">
        <v>1622</v>
      </c>
      <c r="B126" s="1148" t="s">
        <v>1611</v>
      </c>
      <c r="C126" s="1119">
        <f>SUMIFS('RPT (DA Internal)'!K:K,'RPT (DA Internal)'!H:H,A126,'RPT (DA Internal)'!C:C,B126)</f>
        <v>0</v>
      </c>
      <c r="D126"/>
      <c r="I126" s="979"/>
    </row>
    <row r="127" spans="1:9" ht="14.5">
      <c r="A127" s="51" t="s">
        <v>1622</v>
      </c>
      <c r="B127" s="1148" t="s">
        <v>1559</v>
      </c>
      <c r="C127" s="1119">
        <f>SUMIFS('RPT (DA Internal)'!K:K,'RPT (DA Internal)'!H:H,A127,'RPT (DA Internal)'!C:C,B127)</f>
        <v>17961325.56865501</v>
      </c>
      <c r="D127"/>
      <c r="I127" s="979"/>
    </row>
    <row r="128" spans="1:9" ht="14.5">
      <c r="A128" s="51" t="s">
        <v>1622</v>
      </c>
      <c r="B128" s="1148" t="s">
        <v>1612</v>
      </c>
      <c r="C128" s="1119">
        <f>SUMIFS('RPT (DA Internal)'!K:K,'RPT (DA Internal)'!H:H,A128,'RPT (DA Internal)'!C:C,B128)</f>
        <v>18802736.014155</v>
      </c>
      <c r="D128"/>
      <c r="I128" s="979"/>
    </row>
    <row r="129" spans="1:10" ht="14.5">
      <c r="A129" s="51" t="s">
        <v>1622</v>
      </c>
      <c r="B129" s="1148" t="s">
        <v>1613</v>
      </c>
      <c r="C129" s="1119">
        <f>SUMIFS('RPT (DA Internal)'!K:K,'RPT (DA Internal)'!H:H,A129,'RPT (DA Internal)'!C:C,B129)</f>
        <v>59238.67379999999</v>
      </c>
      <c r="D129"/>
      <c r="I129" s="979"/>
    </row>
    <row r="130" spans="1:10" ht="14.5">
      <c r="A130" s="51" t="s">
        <v>1622</v>
      </c>
      <c r="B130" s="1148" t="s">
        <v>1614</v>
      </c>
      <c r="C130" s="1119">
        <f>SUMIFS('RPT (DA Internal)'!K:K,'RPT (DA Internal)'!H:H,A130,'RPT (DA Internal)'!C:C,B130)</f>
        <v>0</v>
      </c>
      <c r="D130"/>
      <c r="I130" s="979"/>
    </row>
    <row r="131" spans="1:10" ht="14.5">
      <c r="A131" s="51" t="s">
        <v>1622</v>
      </c>
      <c r="B131" s="1148" t="s">
        <v>1615</v>
      </c>
      <c r="C131" s="1119">
        <f>SUMIFS('RPT (DA Internal)'!K:K,'RPT (DA Internal)'!H:H,A131,'RPT (DA Internal)'!C:C,B131)</f>
        <v>0</v>
      </c>
      <c r="D131"/>
      <c r="I131" s="979"/>
    </row>
    <row r="132" spans="1:10" ht="14.5">
      <c r="A132" s="51" t="s">
        <v>1622</v>
      </c>
      <c r="B132" s="1148" t="s">
        <v>1550</v>
      </c>
      <c r="C132" s="1119">
        <f>SUMIFS('RPT (DA Internal)'!K:K,'RPT (DA Internal)'!H:H,A132,'RPT (DA Internal)'!C:C,B132)</f>
        <v>0</v>
      </c>
      <c r="D132"/>
      <c r="I132" s="979"/>
    </row>
    <row r="133" spans="1:10" ht="14.5">
      <c r="A133" s="51" t="s">
        <v>1622</v>
      </c>
      <c r="B133" s="1118" t="s">
        <v>1617</v>
      </c>
      <c r="C133" s="1119">
        <f>SUMIFS('RPT (DA Internal)'!K:K,'RPT (DA Internal)'!H:H,A133,'RPT (DA Internal)'!C:C,B133)</f>
        <v>0</v>
      </c>
      <c r="D133"/>
      <c r="I133" s="979"/>
    </row>
    <row r="134" spans="1:10" ht="14.5">
      <c r="A134" s="51" t="s">
        <v>1622</v>
      </c>
      <c r="B134" s="1118" t="s">
        <v>1617</v>
      </c>
      <c r="C134" s="1119">
        <f>SUMIFS('RPT (DA Internal)'!K:K,'RPT (DA Internal)'!H:H,A134,'RPT (DA Internal)'!C:C,B134)</f>
        <v>0</v>
      </c>
      <c r="D134"/>
      <c r="I134" s="979"/>
    </row>
    <row r="135" spans="1:10" ht="14.5">
      <c r="A135" s="51" t="s">
        <v>1622</v>
      </c>
      <c r="B135" s="1118" t="s">
        <v>1617</v>
      </c>
      <c r="C135" s="1119">
        <f>SUMIFS('RPT (DA Internal)'!K:K,'RPT (DA Internal)'!H:H,A135,'RPT (DA Internal)'!C:C,B135)</f>
        <v>0</v>
      </c>
      <c r="D135"/>
      <c r="I135" s="979"/>
    </row>
    <row r="136" spans="1:10" ht="14.5">
      <c r="A136" s="51" t="s">
        <v>1622</v>
      </c>
      <c r="B136" s="1118" t="s">
        <v>1617</v>
      </c>
      <c r="C136" s="1119">
        <f>SUMIFS('RPT (DA Internal)'!K:K,'RPT (DA Internal)'!H:H,A136,'RPT (DA Internal)'!C:C,B136)</f>
        <v>0</v>
      </c>
      <c r="D136"/>
      <c r="I136" s="979"/>
    </row>
    <row r="137" spans="1:10">
      <c r="B137" s="587"/>
      <c r="C137" s="930"/>
      <c r="D137" s="741"/>
      <c r="I137" s="930"/>
    </row>
    <row r="138" spans="1:10">
      <c r="B138" s="587"/>
      <c r="C138" s="930"/>
      <c r="I138" s="930"/>
    </row>
    <row r="139" spans="1:10">
      <c r="B139" s="587"/>
      <c r="C139" s="262"/>
      <c r="I139" s="262"/>
    </row>
    <row r="140" spans="1:10">
      <c r="B140" s="572"/>
      <c r="C140" s="1119">
        <f>SUM(C121:C139)</f>
        <v>37208381.991900012</v>
      </c>
      <c r="I140" s="977">
        <v>4536154.1099999994</v>
      </c>
      <c r="J140" s="741"/>
    </row>
    <row r="141" spans="1:10">
      <c r="B141" s="572" t="s">
        <v>1623</v>
      </c>
      <c r="C141" s="262"/>
      <c r="I141" s="262"/>
    </row>
    <row r="142" spans="1:10" ht="23">
      <c r="B142" s="576" t="s">
        <v>1591</v>
      </c>
      <c r="C142" s="262"/>
      <c r="I142" s="262"/>
    </row>
    <row r="143" spans="1:10">
      <c r="B143" s="572" t="s">
        <v>1624</v>
      </c>
      <c r="C143" s="262"/>
      <c r="I143" s="262"/>
    </row>
    <row r="144" spans="1:10">
      <c r="A144" s="51" t="s">
        <v>1625</v>
      </c>
      <c r="B144" s="1121" t="s">
        <v>1614</v>
      </c>
      <c r="C144" s="1119">
        <f>SUMIFS('RPT (DA Internal)'!K:K,'RPT (DA Internal)'!G:G,A144,'RPT (DA Internal)'!C:C,B144)</f>
        <v>0</v>
      </c>
      <c r="F144" s="51" t="s">
        <v>1604</v>
      </c>
      <c r="G144" s="89">
        <v>8</v>
      </c>
      <c r="I144" s="977">
        <v>0</v>
      </c>
    </row>
    <row r="145" spans="1:9">
      <c r="A145" s="51" t="s">
        <v>1625</v>
      </c>
      <c r="B145" s="1121" t="s">
        <v>1612</v>
      </c>
      <c r="C145" s="1119">
        <f>SUMIFS('RPT (DA Internal)'!K:K,'RPT (DA Internal)'!G:G,A145,'RPT (DA Internal)'!C:C,B145)</f>
        <v>329321.85000000003</v>
      </c>
      <c r="F145" s="51" t="s">
        <v>1625</v>
      </c>
      <c r="G145" s="89">
        <v>9</v>
      </c>
      <c r="I145" s="977">
        <v>51656.770000000004</v>
      </c>
    </row>
    <row r="146" spans="1:9">
      <c r="A146" s="51" t="s">
        <v>1625</v>
      </c>
      <c r="B146" s="1121" t="s">
        <v>1559</v>
      </c>
      <c r="C146" s="1119">
        <f>SUMIFS('RPT (DA Internal)'!K:K,'RPT (DA Internal)'!G:G,A146,'RPT (DA Internal)'!C:C,B146)</f>
        <v>11779.58</v>
      </c>
      <c r="F146" s="51" t="s">
        <v>1625</v>
      </c>
      <c r="G146" s="89">
        <v>9</v>
      </c>
      <c r="I146" s="977">
        <v>2554.7399999999998</v>
      </c>
    </row>
    <row r="147" spans="1:9">
      <c r="B147" s="572" t="s">
        <v>1626</v>
      </c>
      <c r="C147" s="262"/>
      <c r="I147" s="262"/>
    </row>
    <row r="148" spans="1:9">
      <c r="B148" s="931" t="s">
        <v>1627</v>
      </c>
      <c r="C148" s="930">
        <v>0</v>
      </c>
      <c r="I148" s="930">
        <v>0</v>
      </c>
    </row>
    <row r="149" spans="1:9" ht="23">
      <c r="B149" s="576" t="s">
        <v>1591</v>
      </c>
      <c r="C149" s="262"/>
      <c r="I149" s="262"/>
    </row>
    <row r="150" spans="1:9">
      <c r="B150" s="572" t="s">
        <v>1628</v>
      </c>
      <c r="C150" s="262"/>
      <c r="I150" s="262"/>
    </row>
    <row r="151" spans="1:9">
      <c r="A151" s="51" t="s">
        <v>1629</v>
      </c>
      <c r="B151" s="1121" t="s">
        <v>1612</v>
      </c>
      <c r="C151" s="1119">
        <f>SUMIFS('RPT (DA Internal)'!K:K,'RPT (DA Internal)'!G:G,A151,'RPT (DA Internal)'!C:C,B151)</f>
        <v>222964.86</v>
      </c>
      <c r="D151" s="51" t="s">
        <v>1630</v>
      </c>
      <c r="F151" s="51" t="s">
        <v>1630</v>
      </c>
      <c r="G151" s="89">
        <v>11</v>
      </c>
      <c r="I151" s="979">
        <v>74835.850000000006</v>
      </c>
    </row>
    <row r="152" spans="1:9">
      <c r="B152" s="572" t="s">
        <v>1631</v>
      </c>
      <c r="C152" s="262"/>
      <c r="I152" s="262"/>
    </row>
    <row r="153" spans="1:9" ht="23">
      <c r="B153" s="576" t="s">
        <v>1591</v>
      </c>
      <c r="C153" s="262"/>
      <c r="I153" s="262"/>
    </row>
    <row r="154" spans="1:9">
      <c r="B154" s="578" t="s">
        <v>198</v>
      </c>
      <c r="C154" s="262"/>
      <c r="I154" s="262"/>
    </row>
    <row r="155" spans="1:9">
      <c r="A155" s="51" t="s">
        <v>1632</v>
      </c>
      <c r="B155" s="1121" t="s">
        <v>1612</v>
      </c>
      <c r="C155" s="1119">
        <f>SUMIFS('RPT (DA Internal)'!K:K,'RPT (DA Internal)'!G:G,A155,'RPT (DA Internal)'!C:C,B155)</f>
        <v>56037.279999999999</v>
      </c>
      <c r="D155" s="51" t="s">
        <v>1633</v>
      </c>
      <c r="F155" s="51" t="s">
        <v>1632</v>
      </c>
      <c r="G155" s="89">
        <v>10</v>
      </c>
      <c r="I155" s="977">
        <v>23221.82</v>
      </c>
    </row>
    <row r="156" spans="1:9">
      <c r="B156" s="932"/>
      <c r="C156" s="262"/>
      <c r="I156" s="262"/>
    </row>
    <row r="157" spans="1:9">
      <c r="B157" s="572" t="s">
        <v>1634</v>
      </c>
      <c r="C157" s="262"/>
      <c r="I157" s="262"/>
    </row>
    <row r="158" spans="1:9" ht="23">
      <c r="B158" s="576" t="s">
        <v>1591</v>
      </c>
      <c r="C158" s="262"/>
      <c r="I158" s="262"/>
    </row>
    <row r="159" spans="1:9">
      <c r="B159" s="572" t="s">
        <v>1635</v>
      </c>
      <c r="C159" s="262"/>
      <c r="I159" s="262"/>
    </row>
    <row r="160" spans="1:9" ht="12" customHeight="1">
      <c r="B160" s="576" t="s">
        <v>1591</v>
      </c>
      <c r="C160" s="262"/>
      <c r="I160" s="262"/>
    </row>
    <row r="161" spans="1:9">
      <c r="B161" s="572" t="s">
        <v>1636</v>
      </c>
      <c r="C161" s="262"/>
      <c r="I161" s="262"/>
    </row>
    <row r="162" spans="1:9" ht="12" customHeight="1">
      <c r="A162" s="51" t="s">
        <v>1632</v>
      </c>
      <c r="B162" s="1121" t="s">
        <v>1550</v>
      </c>
      <c r="C162" s="1119">
        <f>SUMIFS('RPT (DA Internal)'!K:K,'RPT (DA Internal)'!G:G,A162,'RPT (DA Internal)'!C:C,B162)</f>
        <v>1154272.51</v>
      </c>
      <c r="D162" s="51" t="s">
        <v>1637</v>
      </c>
      <c r="F162" s="51" t="s">
        <v>1632</v>
      </c>
      <c r="G162" s="89">
        <v>10</v>
      </c>
      <c r="I162" s="977">
        <v>73215.05</v>
      </c>
    </row>
    <row r="163" spans="1:9" ht="12" customHeight="1">
      <c r="B163" s="572" t="s">
        <v>1638</v>
      </c>
      <c r="C163" s="262"/>
      <c r="I163" s="262"/>
    </row>
    <row r="164" spans="1:9" ht="23">
      <c r="B164" s="576" t="s">
        <v>1591</v>
      </c>
      <c r="C164" s="262"/>
      <c r="I164" s="262"/>
    </row>
    <row r="165" spans="1:9" ht="12" customHeight="1">
      <c r="B165" s="572" t="s">
        <v>1639</v>
      </c>
      <c r="C165" s="262"/>
      <c r="I165" s="262"/>
    </row>
    <row r="166" spans="1:9" ht="23">
      <c r="B166" s="576" t="s">
        <v>1591</v>
      </c>
      <c r="C166" s="262"/>
      <c r="I166" s="262"/>
    </row>
    <row r="167" spans="1:9" ht="12" customHeight="1">
      <c r="B167" s="572" t="s">
        <v>1640</v>
      </c>
      <c r="C167" s="262"/>
      <c r="I167" s="262"/>
    </row>
    <row r="168" spans="1:9" ht="12" customHeight="1">
      <c r="B168" s="576" t="s">
        <v>1591</v>
      </c>
      <c r="C168" s="262"/>
      <c r="I168" s="262"/>
    </row>
    <row r="169" spans="1:9">
      <c r="B169" s="580" t="s">
        <v>1641</v>
      </c>
      <c r="C169" s="262"/>
      <c r="I169" s="262"/>
    </row>
    <row r="170" spans="1:9">
      <c r="A170" s="51" t="s">
        <v>1604</v>
      </c>
      <c r="B170" s="1121" t="s">
        <v>1610</v>
      </c>
      <c r="C170" s="1119">
        <f>SUMIFS('RPT (DA Internal)'!K:K,'RPT (DA Internal)'!G:G,A170,'RPT (DA Internal)'!C:C,B170)</f>
        <v>22026</v>
      </c>
      <c r="D170" s="51" t="s">
        <v>1642</v>
      </c>
      <c r="F170" s="51" t="s">
        <v>1604</v>
      </c>
      <c r="G170" s="89">
        <v>8</v>
      </c>
      <c r="I170" s="977">
        <v>5507</v>
      </c>
    </row>
    <row r="171" spans="1:9">
      <c r="B171" s="240"/>
      <c r="C171" s="262"/>
      <c r="I171" s="262"/>
    </row>
    <row r="172" spans="1:9">
      <c r="B172" s="239" t="s">
        <v>1643</v>
      </c>
      <c r="C172" s="262"/>
      <c r="I172" s="262"/>
    </row>
    <row r="173" spans="1:9">
      <c r="B173" s="572" t="s">
        <v>1590</v>
      </c>
      <c r="C173" s="262"/>
      <c r="I173" s="262"/>
    </row>
    <row r="174" spans="1:9" ht="23">
      <c r="B174" s="576" t="s">
        <v>1591</v>
      </c>
      <c r="C174" s="262"/>
      <c r="I174" s="262"/>
    </row>
    <row r="175" spans="1:9">
      <c r="B175" s="572" t="s">
        <v>1644</v>
      </c>
      <c r="C175" s="262"/>
      <c r="I175" s="262"/>
    </row>
    <row r="176" spans="1:9">
      <c r="B176" s="574" t="s">
        <v>1645</v>
      </c>
      <c r="C176" s="262"/>
      <c r="I176" s="262"/>
    </row>
    <row r="177" spans="2:9">
      <c r="B177" s="572" t="s">
        <v>1646</v>
      </c>
      <c r="C177" s="262"/>
      <c r="I177" s="262"/>
    </row>
    <row r="178" spans="2:9" ht="23">
      <c r="B178" s="576" t="s">
        <v>1591</v>
      </c>
      <c r="C178" s="262"/>
      <c r="I178" s="262"/>
    </row>
    <row r="179" spans="2:9">
      <c r="B179" s="572" t="s">
        <v>1598</v>
      </c>
      <c r="C179" s="262"/>
      <c r="I179" s="262"/>
    </row>
    <row r="180" spans="2:9" ht="23">
      <c r="B180" s="576" t="s">
        <v>1591</v>
      </c>
      <c r="C180" s="262"/>
      <c r="I180" s="262"/>
    </row>
    <row r="181" spans="2:9">
      <c r="B181" s="580" t="s">
        <v>1647</v>
      </c>
      <c r="C181" s="262"/>
      <c r="I181" s="262"/>
    </row>
    <row r="182" spans="2:9" ht="23">
      <c r="B182" s="576" t="s">
        <v>1591</v>
      </c>
      <c r="C182" s="262"/>
      <c r="I182" s="262"/>
    </row>
    <row r="183" spans="2:9" ht="5.25" customHeight="1">
      <c r="B183" s="274"/>
      <c r="C183" s="262"/>
      <c r="I183" s="262"/>
    </row>
    <row r="184" spans="2:9">
      <c r="B184" s="239" t="s">
        <v>1648</v>
      </c>
      <c r="C184" s="262"/>
      <c r="I184" s="262"/>
    </row>
    <row r="185" spans="2:9">
      <c r="B185" s="572" t="s">
        <v>1649</v>
      </c>
      <c r="C185" s="262"/>
      <c r="I185" s="262"/>
    </row>
    <row r="186" spans="2:9" ht="23">
      <c r="B186" s="576" t="s">
        <v>1650</v>
      </c>
      <c r="C186" s="262"/>
      <c r="I186" s="262"/>
    </row>
    <row r="187" spans="2:9">
      <c r="B187" s="579" t="s">
        <v>1651</v>
      </c>
      <c r="C187" s="310"/>
      <c r="I187" s="310"/>
    </row>
    <row r="188" spans="2:9">
      <c r="B188" s="240"/>
      <c r="C188" s="262"/>
      <c r="I188" s="262"/>
    </row>
    <row r="189" spans="2:9">
      <c r="B189" s="572" t="s">
        <v>1652</v>
      </c>
      <c r="C189" s="262"/>
      <c r="I189" s="262"/>
    </row>
    <row r="190" spans="2:9" ht="23">
      <c r="B190" s="576" t="s">
        <v>1653</v>
      </c>
      <c r="C190" s="262"/>
      <c r="I190" s="262"/>
    </row>
    <row r="191" spans="2:9">
      <c r="B191" s="574"/>
      <c r="C191" s="262"/>
      <c r="I191" s="262"/>
    </row>
    <row r="192" spans="2:9">
      <c r="B192" s="572" t="s">
        <v>1654</v>
      </c>
      <c r="C192" s="262"/>
      <c r="I192" s="262"/>
    </row>
    <row r="193" spans="1:9" ht="23">
      <c r="B193" s="576" t="s">
        <v>1653</v>
      </c>
      <c r="C193" s="262"/>
      <c r="I193" s="262"/>
    </row>
    <row r="194" spans="1:9" ht="12" customHeight="1">
      <c r="B194" s="574"/>
      <c r="C194" s="262"/>
      <c r="I194" s="262"/>
    </row>
    <row r="195" spans="1:9">
      <c r="B195" s="239" t="s">
        <v>1655</v>
      </c>
      <c r="C195" s="262"/>
      <c r="I195" s="262"/>
    </row>
    <row r="196" spans="1:9">
      <c r="B196" s="572" t="s">
        <v>1656</v>
      </c>
      <c r="C196" s="262"/>
      <c r="I196" s="262"/>
    </row>
    <row r="197" spans="1:9" ht="23">
      <c r="B197" s="576" t="s">
        <v>1657</v>
      </c>
      <c r="C197" s="262"/>
      <c r="I197" s="262"/>
    </row>
    <row r="198" spans="1:9">
      <c r="B198" s="580" t="s">
        <v>1647</v>
      </c>
      <c r="C198" s="262"/>
      <c r="I198" s="262"/>
    </row>
    <row r="199" spans="1:9" ht="23">
      <c r="B199" s="576" t="s">
        <v>1657</v>
      </c>
      <c r="C199" s="262"/>
      <c r="I199" s="262"/>
    </row>
    <row r="200" spans="1:9">
      <c r="B200" s="576"/>
      <c r="C200" s="262"/>
      <c r="I200" s="262"/>
    </row>
    <row r="201" spans="1:9">
      <c r="B201" s="573" t="s">
        <v>1658</v>
      </c>
      <c r="C201" s="262"/>
      <c r="I201" s="262"/>
    </row>
    <row r="202" spans="1:9">
      <c r="B202" s="572" t="s">
        <v>1659</v>
      </c>
      <c r="C202" s="262"/>
      <c r="I202" s="262"/>
    </row>
    <row r="203" spans="1:9" ht="23">
      <c r="B203" s="576" t="s">
        <v>1657</v>
      </c>
      <c r="C203" s="262"/>
      <c r="I203" s="262"/>
    </row>
    <row r="204" spans="1:9">
      <c r="B204" s="587" t="s">
        <v>1660</v>
      </c>
      <c r="C204" s="262"/>
      <c r="I204" s="262"/>
    </row>
    <row r="205" spans="1:9">
      <c r="B205" s="587"/>
      <c r="C205" s="262"/>
      <c r="I205" s="262"/>
    </row>
    <row r="206" spans="1:9">
      <c r="B206" s="933"/>
      <c r="C206" s="929"/>
      <c r="I206" s="929"/>
    </row>
    <row r="207" spans="1:9" ht="15">
      <c r="A207" s="1114" t="s">
        <v>1661</v>
      </c>
      <c r="B207" s="1148" t="s">
        <v>1605</v>
      </c>
      <c r="C207" s="1119">
        <f>SUMIFS('RPT (DA Internal)'!K:K,'RPT (DA Internal)'!G:G,A207,'RPT (DA Internal)'!C:C,B207)</f>
        <v>0</v>
      </c>
      <c r="F207" s="51" t="s">
        <v>1661</v>
      </c>
      <c r="G207" s="89">
        <v>3</v>
      </c>
      <c r="I207" s="977">
        <v>0</v>
      </c>
    </row>
    <row r="208" spans="1:9" ht="15">
      <c r="A208" s="1114" t="s">
        <v>1661</v>
      </c>
      <c r="B208" s="1148" t="s">
        <v>1607</v>
      </c>
      <c r="C208" s="1119">
        <f>SUMIFS('RPT (DA Internal)'!K:K,'RPT (DA Internal)'!G:G,A208,'RPT (DA Internal)'!C:C,B208)</f>
        <v>107791.41</v>
      </c>
      <c r="F208" s="51" t="s">
        <v>1661</v>
      </c>
      <c r="G208" s="89">
        <v>3</v>
      </c>
      <c r="I208" s="977">
        <v>391357.29</v>
      </c>
    </row>
    <row r="209" spans="1:9" ht="15">
      <c r="A209" s="1114" t="s">
        <v>1661</v>
      </c>
      <c r="B209" s="1148" t="s">
        <v>1608</v>
      </c>
      <c r="C209" s="1119">
        <f>SUMIFS('RPT (DA Internal)'!K:K,'RPT (DA Internal)'!G:G,A209,'RPT (DA Internal)'!C:C,B209)</f>
        <v>3268456.45</v>
      </c>
      <c r="F209" s="51" t="s">
        <v>1661</v>
      </c>
      <c r="G209" s="89">
        <v>3</v>
      </c>
      <c r="I209" s="977">
        <v>0</v>
      </c>
    </row>
    <row r="210" spans="1:9" ht="15">
      <c r="A210" s="1114" t="s">
        <v>1661</v>
      </c>
      <c r="B210" s="1148" t="s">
        <v>1609</v>
      </c>
      <c r="C210" s="1119">
        <f>SUMIFS('RPT (DA Internal)'!K:K,'RPT (DA Internal)'!G:G,A210,'RPT (DA Internal)'!C:C,B210)</f>
        <v>0</v>
      </c>
      <c r="F210" s="51" t="s">
        <v>1661</v>
      </c>
      <c r="G210" s="89">
        <v>3</v>
      </c>
      <c r="I210" s="977">
        <v>3306651.85</v>
      </c>
    </row>
    <row r="211" spans="1:9" ht="15">
      <c r="A211" s="1114" t="s">
        <v>1661</v>
      </c>
      <c r="B211" s="1148" t="s">
        <v>1610</v>
      </c>
      <c r="C211" s="1119">
        <f>SUMIFS('RPT (DA Internal)'!K:K,'RPT (DA Internal)'!G:G,A211,'RPT (DA Internal)'!C:C,B211)</f>
        <v>224757.42</v>
      </c>
      <c r="F211" s="51" t="s">
        <v>1661</v>
      </c>
      <c r="G211" s="89">
        <v>3</v>
      </c>
      <c r="I211" s="977">
        <v>0</v>
      </c>
    </row>
    <row r="212" spans="1:9" ht="15">
      <c r="A212" s="1114" t="s">
        <v>1661</v>
      </c>
      <c r="B212" s="1148" t="s">
        <v>1611</v>
      </c>
      <c r="C212" s="1119">
        <f>SUMIFS('RPT (DA Internal)'!K:K,'RPT (DA Internal)'!G:G,A212,'RPT (DA Internal)'!C:C,B212)</f>
        <v>2802.5</v>
      </c>
      <c r="F212" s="51" t="s">
        <v>1661</v>
      </c>
      <c r="G212" s="89">
        <v>3</v>
      </c>
      <c r="I212" s="977">
        <v>0</v>
      </c>
    </row>
    <row r="213" spans="1:9" ht="15">
      <c r="A213" s="1114" t="s">
        <v>1661</v>
      </c>
      <c r="B213" s="1148" t="s">
        <v>1559</v>
      </c>
      <c r="C213" s="1119">
        <f>SUMIFS('RPT (DA Internal)'!K:K,'RPT (DA Internal)'!G:G,A213,'RPT (DA Internal)'!C:C,B213)</f>
        <v>314425.91900483868</v>
      </c>
      <c r="F213" s="51" t="s">
        <v>1661</v>
      </c>
      <c r="G213" s="89">
        <v>3</v>
      </c>
      <c r="I213" s="977">
        <v>0</v>
      </c>
    </row>
    <row r="214" spans="1:9" ht="15">
      <c r="A214" s="1114" t="s">
        <v>1661</v>
      </c>
      <c r="B214" s="1148" t="s">
        <v>1612</v>
      </c>
      <c r="C214" s="1119">
        <f>SUMIFS('RPT (DA Internal)'!K:K,'RPT (DA Internal)'!G:G,A214,'RPT (DA Internal)'!C:C,B214)</f>
        <v>2163263.51533351</v>
      </c>
      <c r="F214" s="51" t="s">
        <v>1661</v>
      </c>
      <c r="G214" s="89">
        <v>3</v>
      </c>
      <c r="I214" s="977">
        <v>0</v>
      </c>
    </row>
    <row r="215" spans="1:9" ht="15">
      <c r="A215" s="1114" t="s">
        <v>1661</v>
      </c>
      <c r="B215" s="1148" t="s">
        <v>1613</v>
      </c>
      <c r="C215" s="1119">
        <f>SUMIFS('RPT (DA Internal)'!K:K,'RPT (DA Internal)'!G:G,A215,'RPT (DA Internal)'!C:C,B215)</f>
        <v>89350.58</v>
      </c>
      <c r="F215" s="51" t="s">
        <v>1661</v>
      </c>
      <c r="G215" s="89">
        <v>3</v>
      </c>
      <c r="I215" s="977">
        <v>0</v>
      </c>
    </row>
    <row r="216" spans="1:9" ht="15">
      <c r="A216" s="1114" t="s">
        <v>1661</v>
      </c>
      <c r="B216" s="1148" t="s">
        <v>1614</v>
      </c>
      <c r="C216" s="1119">
        <f>SUMIFS('RPT (DA Internal)'!K:K,'RPT (DA Internal)'!G:G,A216,'RPT (DA Internal)'!C:C,B216)</f>
        <v>0</v>
      </c>
      <c r="F216" s="51" t="s">
        <v>1661</v>
      </c>
      <c r="G216" s="89">
        <v>3</v>
      </c>
      <c r="I216" s="977">
        <v>0</v>
      </c>
    </row>
    <row r="217" spans="1:9" ht="15">
      <c r="A217" s="1114" t="s">
        <v>1661</v>
      </c>
      <c r="B217" s="1148" t="s">
        <v>1615</v>
      </c>
      <c r="C217" s="1119">
        <f>SUMIFS('RPT (DA Internal)'!K:K,'RPT (DA Internal)'!G:G,A217,'RPT (DA Internal)'!C:C,B217)</f>
        <v>0</v>
      </c>
      <c r="F217" s="51" t="s">
        <v>1661</v>
      </c>
      <c r="G217" s="89">
        <v>3</v>
      </c>
      <c r="I217" s="977">
        <v>0</v>
      </c>
    </row>
    <row r="218" spans="1:9" ht="15">
      <c r="A218" s="1114" t="s">
        <v>1661</v>
      </c>
      <c r="B218" s="1148" t="s">
        <v>1550</v>
      </c>
      <c r="C218" s="1119">
        <f>SUMIFS('RPT (DA Internal)'!K:K,'RPT (DA Internal)'!G:G,A218,'RPT (DA Internal)'!C:C,B218)</f>
        <v>0</v>
      </c>
      <c r="F218" s="51" t="s">
        <v>1661</v>
      </c>
      <c r="G218" s="89">
        <v>3</v>
      </c>
      <c r="I218" s="977">
        <v>0</v>
      </c>
    </row>
    <row r="219" spans="1:9" ht="15">
      <c r="A219" s="1114" t="s">
        <v>1661</v>
      </c>
      <c r="B219" s="1118" t="s">
        <v>1617</v>
      </c>
      <c r="C219" s="1119">
        <f>SUMIFS('RPT (DA Internal)'!K:K,'RPT (DA Internal)'!G:G,A219,'RPT (DA Internal)'!C:C,B219)</f>
        <v>0</v>
      </c>
      <c r="F219" s="51" t="s">
        <v>1661</v>
      </c>
      <c r="G219" s="89">
        <v>3</v>
      </c>
      <c r="I219" s="977">
        <v>0</v>
      </c>
    </row>
    <row r="220" spans="1:9" ht="15">
      <c r="A220" s="1114" t="s">
        <v>1661</v>
      </c>
      <c r="B220" s="1118" t="s">
        <v>1617</v>
      </c>
      <c r="C220" s="1119">
        <f>SUMIFS('RPT (DA Internal)'!K:K,'RPT (DA Internal)'!G:G,A220,'RPT (DA Internal)'!C:C,B220)</f>
        <v>0</v>
      </c>
      <c r="F220" s="51" t="s">
        <v>1661</v>
      </c>
      <c r="G220" s="89">
        <v>3</v>
      </c>
      <c r="I220" s="977">
        <v>75571.5</v>
      </c>
    </row>
    <row r="221" spans="1:9" ht="15">
      <c r="A221" s="1114" t="s">
        <v>1661</v>
      </c>
      <c r="B221" s="1118" t="s">
        <v>1617</v>
      </c>
      <c r="C221" s="1119">
        <f>SUMIFS('RPT (DA Internal)'!K:K,'RPT (DA Internal)'!G:G,A221,'RPT (DA Internal)'!C:C,B221)</f>
        <v>0</v>
      </c>
      <c r="F221" s="51" t="s">
        <v>1661</v>
      </c>
      <c r="G221" s="89">
        <v>3</v>
      </c>
      <c r="I221" s="977">
        <v>0</v>
      </c>
    </row>
    <row r="222" spans="1:9" ht="15">
      <c r="A222" s="1114" t="s">
        <v>1661</v>
      </c>
      <c r="B222" s="1118" t="s">
        <v>1617</v>
      </c>
      <c r="C222" s="1119">
        <f>SUMIFS('RPT (DA Internal)'!K:K,'RPT (DA Internal)'!G:G,A222,'RPT (DA Internal)'!C:C,B222)</f>
        <v>0</v>
      </c>
      <c r="F222" s="51" t="s">
        <v>1661</v>
      </c>
      <c r="G222" s="89">
        <v>3</v>
      </c>
      <c r="I222" s="977">
        <v>0</v>
      </c>
    </row>
    <row r="223" spans="1:9" ht="15">
      <c r="A223" s="1114" t="s">
        <v>1661</v>
      </c>
      <c r="B223" s="1118" t="s">
        <v>1617</v>
      </c>
      <c r="C223" s="1119">
        <f>SUMIFS('RPT (DA Internal)'!K:K,'RPT (DA Internal)'!G:G,A223,'RPT (DA Internal)'!C:C,B223)</f>
        <v>0</v>
      </c>
      <c r="F223" s="51" t="s">
        <v>1661</v>
      </c>
      <c r="G223" s="89">
        <v>3</v>
      </c>
      <c r="I223" s="977">
        <v>0</v>
      </c>
    </row>
    <row r="224" spans="1:9" ht="15">
      <c r="A224" s="1114" t="s">
        <v>1661</v>
      </c>
      <c r="B224" s="1118" t="s">
        <v>1617</v>
      </c>
      <c r="C224" s="1119">
        <f>SUMIFS('RPT (DA Internal)'!K:K,'RPT (DA Internal)'!G:G,A224,'RPT (DA Internal)'!C:C,B224)</f>
        <v>0</v>
      </c>
      <c r="F224" s="51" t="s">
        <v>1661</v>
      </c>
      <c r="G224" s="89">
        <v>3</v>
      </c>
      <c r="I224" s="977">
        <v>0</v>
      </c>
    </row>
    <row r="225" spans="1:9" ht="15">
      <c r="A225" s="1114" t="s">
        <v>1661</v>
      </c>
      <c r="B225" s="1118" t="s">
        <v>1617</v>
      </c>
      <c r="C225" s="1119">
        <f>SUMIFS('RPT (DA Internal)'!K:K,'RPT (DA Internal)'!G:G,A225,'RPT (DA Internal)'!C:C,B225)</f>
        <v>0</v>
      </c>
      <c r="F225" s="51" t="s">
        <v>1661</v>
      </c>
      <c r="G225" s="89">
        <v>3</v>
      </c>
      <c r="I225" s="977">
        <v>0</v>
      </c>
    </row>
    <row r="226" spans="1:9" ht="15">
      <c r="A226" s="1114" t="s">
        <v>1661</v>
      </c>
      <c r="B226" s="1118" t="s">
        <v>1617</v>
      </c>
      <c r="C226" s="1119">
        <f>SUMIFS('RPT (DA Internal)'!K:K,'RPT (DA Internal)'!G:G,A226,'RPT (DA Internal)'!C:C,B226)</f>
        <v>0</v>
      </c>
      <c r="F226" s="51" t="s">
        <v>1661</v>
      </c>
      <c r="G226" s="89">
        <v>3</v>
      </c>
      <c r="I226" s="977">
        <v>2802.5</v>
      </c>
    </row>
    <row r="227" spans="1:9">
      <c r="B227" s="933"/>
      <c r="C227" s="929"/>
      <c r="I227" s="929"/>
    </row>
    <row r="228" spans="1:9">
      <c r="B228" s="933"/>
      <c r="C228" s="929"/>
      <c r="I228" s="929"/>
    </row>
    <row r="229" spans="1:9">
      <c r="B229" s="587"/>
      <c r="C229" s="751"/>
      <c r="I229" s="751"/>
    </row>
    <row r="230" spans="1:9">
      <c r="B230" s="587"/>
      <c r="C230" s="751"/>
      <c r="I230" s="751"/>
    </row>
    <row r="231" spans="1:9" ht="23">
      <c r="B231" s="576" t="s">
        <v>1657</v>
      </c>
      <c r="C231" s="751"/>
      <c r="I231" s="751"/>
    </row>
    <row r="232" spans="1:9">
      <c r="B232" s="274"/>
      <c r="C232" s="1119">
        <f>SUM(C206:C231)</f>
        <v>6170847.7943383493</v>
      </c>
      <c r="D232" s="50">
        <f>'Financial Assets'!E94</f>
        <v>6170848.2699999996</v>
      </c>
      <c r="E232" s="613">
        <f>D232-C232</f>
        <v>0.47566165030002594</v>
      </c>
      <c r="I232" s="979">
        <v>4549237.4400000004</v>
      </c>
    </row>
    <row r="233" spans="1:9">
      <c r="B233" s="571"/>
      <c r="C233" s="754"/>
      <c r="I233" s="754"/>
    </row>
    <row r="234" spans="1:9">
      <c r="B234" s="88" t="s">
        <v>1662</v>
      </c>
      <c r="C234" s="730"/>
      <c r="D234" s="20"/>
      <c r="E234" s="20"/>
      <c r="I234" s="730"/>
    </row>
    <row r="235" spans="1:9" ht="12" thickBot="1">
      <c r="B235" s="89" t="s">
        <v>1663</v>
      </c>
      <c r="C235" s="730"/>
      <c r="D235" s="20"/>
      <c r="E235" s="20"/>
      <c r="I235" s="730"/>
    </row>
    <row r="236" spans="1:9" ht="12" customHeight="1">
      <c r="B236" s="934" t="s">
        <v>0</v>
      </c>
      <c r="C236" s="935" t="str">
        <f>C57</f>
        <v>31st Mar 2023</v>
      </c>
      <c r="I236" s="935" t="s">
        <v>1577</v>
      </c>
    </row>
    <row r="237" spans="1:9" ht="12" customHeight="1">
      <c r="B237" s="173" t="s">
        <v>1664</v>
      </c>
      <c r="C237" s="790"/>
      <c r="I237" s="790"/>
    </row>
    <row r="238" spans="1:9" ht="12" customHeight="1">
      <c r="B238" s="173"/>
      <c r="C238" s="790"/>
      <c r="I238" s="790"/>
    </row>
    <row r="239" spans="1:9">
      <c r="B239" s="576"/>
      <c r="C239" s="749"/>
      <c r="I239" s="749"/>
    </row>
    <row r="240" spans="1:9">
      <c r="B240" s="241"/>
      <c r="C240" s="749"/>
      <c r="D240" s="20"/>
      <c r="I240" s="749"/>
    </row>
    <row r="241" spans="1:9">
      <c r="B241" s="239" t="s">
        <v>1665</v>
      </c>
      <c r="C241" s="749"/>
      <c r="D241" s="20"/>
      <c r="I241" s="749"/>
    </row>
    <row r="242" spans="1:9" ht="14.5">
      <c r="A242" s="51" t="s">
        <v>1666</v>
      </c>
      <c r="B242" s="1118" t="s">
        <v>1550</v>
      </c>
      <c r="C242" s="1119">
        <f>SUMIFS('RPT (DA Internal)'!K:K,'RPT (DA Internal)'!G:G,A242,'RPT (DA Internal)'!C:C,B242)</f>
        <v>12848499.369999999</v>
      </c>
      <c r="D242"/>
      <c r="F242" s="51" t="s">
        <v>1666</v>
      </c>
      <c r="G242" s="89">
        <v>4</v>
      </c>
      <c r="I242" s="977">
        <v>7341999.9900000002</v>
      </c>
    </row>
    <row r="243" spans="1:9">
      <c r="B243" s="93"/>
      <c r="C243" s="749"/>
      <c r="D243" s="20"/>
      <c r="I243" s="749"/>
    </row>
    <row r="244" spans="1:9" ht="12" customHeight="1">
      <c r="B244" s="239" t="s">
        <v>1667</v>
      </c>
      <c r="C244" s="749"/>
      <c r="I244" s="749"/>
    </row>
    <row r="245" spans="1:9" ht="15">
      <c r="A245" s="1114" t="s">
        <v>1668</v>
      </c>
      <c r="B245" s="1118" t="s">
        <v>1550</v>
      </c>
      <c r="C245" s="1119">
        <f>SUMIFS('RPT (DA Internal)'!K:K,'RPT (DA Internal)'!G:G,A245,'RPT (DA Internal)'!C:C,B245)</f>
        <v>778815.91</v>
      </c>
      <c r="F245" s="51" t="s">
        <v>1668</v>
      </c>
      <c r="G245" s="89">
        <v>5</v>
      </c>
      <c r="I245" s="977">
        <v>181830.77</v>
      </c>
    </row>
    <row r="246" spans="1:9">
      <c r="B246" s="259"/>
      <c r="C246" s="749"/>
      <c r="D246" s="20"/>
      <c r="I246" s="749"/>
    </row>
    <row r="247" spans="1:9">
      <c r="B247" s="584" t="s">
        <v>1669</v>
      </c>
      <c r="C247" s="791"/>
      <c r="I247" s="791"/>
    </row>
    <row r="248" spans="1:9" ht="23">
      <c r="B248" s="576" t="s">
        <v>1591</v>
      </c>
      <c r="C248" s="749"/>
      <c r="I248" s="749"/>
    </row>
    <row r="249" spans="1:9">
      <c r="B249" s="585"/>
      <c r="C249" s="791"/>
      <c r="I249" s="791"/>
    </row>
    <row r="250" spans="1:9">
      <c r="B250" s="584" t="s">
        <v>1670</v>
      </c>
      <c r="C250" s="791"/>
      <c r="I250" s="791"/>
    </row>
    <row r="251" spans="1:9">
      <c r="B251" s="584"/>
      <c r="C251" s="791"/>
      <c r="I251" s="791"/>
    </row>
    <row r="252" spans="1:9">
      <c r="B252" s="584"/>
      <c r="C252" s="791"/>
      <c r="I252" s="791"/>
    </row>
    <row r="253" spans="1:9">
      <c r="B253" s="584"/>
      <c r="C253" s="791"/>
      <c r="I253" s="791"/>
    </row>
    <row r="254" spans="1:9" ht="15">
      <c r="A254" s="1114" t="s">
        <v>1668</v>
      </c>
      <c r="B254" s="1148" t="s">
        <v>1605</v>
      </c>
      <c r="C254" s="1119">
        <f>SUMIFS('RPT (DA Internal)'!K:K,'RPT (DA Internal)'!G:G,A254,'RPT (DA Internal)'!C:C,B254)</f>
        <v>188168.91</v>
      </c>
      <c r="F254" s="51" t="s">
        <v>1668</v>
      </c>
      <c r="G254" s="89">
        <v>5</v>
      </c>
      <c r="I254" s="977">
        <v>0</v>
      </c>
    </row>
    <row r="255" spans="1:9" ht="15">
      <c r="A255" s="1114" t="s">
        <v>1668</v>
      </c>
      <c r="B255" s="1148" t="s">
        <v>1607</v>
      </c>
      <c r="C255" s="1119">
        <f>SUMIFS('RPT (DA Internal)'!K:K,'RPT (DA Internal)'!G:G,A255,'RPT (DA Internal)'!C:C,B255)</f>
        <v>0</v>
      </c>
      <c r="F255" s="51" t="s">
        <v>1668</v>
      </c>
      <c r="G255" s="89">
        <v>5</v>
      </c>
      <c r="I255" s="977">
        <v>0</v>
      </c>
    </row>
    <row r="256" spans="1:9" ht="15">
      <c r="A256" s="1114" t="s">
        <v>1668</v>
      </c>
      <c r="B256" s="1148" t="s">
        <v>1608</v>
      </c>
      <c r="C256" s="1119">
        <f>SUMIFS('RPT (DA Internal)'!K:K,'RPT (DA Internal)'!G:G,A256,'RPT (DA Internal)'!C:C,B256)</f>
        <v>0</v>
      </c>
      <c r="F256" s="51" t="s">
        <v>1668</v>
      </c>
      <c r="G256" s="89">
        <v>5</v>
      </c>
      <c r="I256" s="977">
        <v>172205.91</v>
      </c>
    </row>
    <row r="257" spans="1:9" ht="15">
      <c r="A257" s="1114" t="s">
        <v>1668</v>
      </c>
      <c r="B257" s="1148" t="s">
        <v>1609</v>
      </c>
      <c r="C257" s="1119">
        <f>SUMIFS('RPT (DA Internal)'!K:K,'RPT (DA Internal)'!G:G,A257,'RPT (DA Internal)'!C:C,B257)</f>
        <v>608868</v>
      </c>
      <c r="F257" s="51" t="s">
        <v>1668</v>
      </c>
      <c r="G257" s="89">
        <v>5</v>
      </c>
      <c r="I257" s="977">
        <v>0</v>
      </c>
    </row>
    <row r="258" spans="1:9" ht="15">
      <c r="A258" s="1114" t="s">
        <v>1668</v>
      </c>
      <c r="B258" s="1148" t="s">
        <v>1610</v>
      </c>
      <c r="C258" s="1119">
        <f>SUMIFS('RPT (DA Internal)'!K:K,'RPT (DA Internal)'!G:G,A258,'RPT (DA Internal)'!C:C,B258)</f>
        <v>0</v>
      </c>
      <c r="F258" s="51" t="s">
        <v>1668</v>
      </c>
      <c r="G258" s="89">
        <v>5</v>
      </c>
      <c r="I258" s="977">
        <v>0</v>
      </c>
    </row>
    <row r="259" spans="1:9" ht="15">
      <c r="A259" s="1114" t="s">
        <v>1668</v>
      </c>
      <c r="B259" s="1148" t="s">
        <v>1611</v>
      </c>
      <c r="C259" s="1119">
        <f>SUMIFS('RPT (DA Internal)'!K:K,'RPT (DA Internal)'!G:G,A259,'RPT (DA Internal)'!C:C,B259)</f>
        <v>0</v>
      </c>
      <c r="F259" s="51" t="s">
        <v>1668</v>
      </c>
      <c r="G259" s="89">
        <v>5</v>
      </c>
      <c r="I259" s="977">
        <v>608868</v>
      </c>
    </row>
    <row r="260" spans="1:9" ht="15">
      <c r="A260" s="1114" t="s">
        <v>1668</v>
      </c>
      <c r="B260" s="1148" t="s">
        <v>1559</v>
      </c>
      <c r="C260" s="1119">
        <f>SUMIFS('RPT (DA Internal)'!K:K,'RPT (DA Internal)'!G:G,A260,'RPT (DA Internal)'!C:C,B260)</f>
        <v>0</v>
      </c>
      <c r="F260" s="51" t="s">
        <v>1668</v>
      </c>
      <c r="G260" s="89">
        <v>5</v>
      </c>
      <c r="I260" s="977">
        <v>0</v>
      </c>
    </row>
    <row r="261" spans="1:9" ht="15">
      <c r="A261" s="1114" t="s">
        <v>1668</v>
      </c>
      <c r="B261" s="1148" t="s">
        <v>1612</v>
      </c>
      <c r="C261" s="1119">
        <f>SUMIFS('RPT (DA Internal)'!K:K,'RPT (DA Internal)'!G:G,A261,'RPT (DA Internal)'!C:C,B261)</f>
        <v>20899.990000000002</v>
      </c>
      <c r="F261" s="51" t="s">
        <v>1668</v>
      </c>
      <c r="G261" s="89">
        <v>5</v>
      </c>
      <c r="I261" s="977">
        <v>0</v>
      </c>
    </row>
    <row r="262" spans="1:9" ht="15">
      <c r="A262" s="1114" t="s">
        <v>1668</v>
      </c>
      <c r="B262" s="1148" t="s">
        <v>1613</v>
      </c>
      <c r="C262" s="1119">
        <f>SUMIFS('RPT (DA Internal)'!K:K,'RPT (DA Internal)'!G:G,A262,'RPT (DA Internal)'!C:C,B262)</f>
        <v>0</v>
      </c>
      <c r="F262" s="51" t="s">
        <v>1668</v>
      </c>
      <c r="G262" s="89">
        <v>5</v>
      </c>
      <c r="I262" s="977">
        <v>0</v>
      </c>
    </row>
    <row r="263" spans="1:9" ht="15">
      <c r="A263" s="1114" t="s">
        <v>1668</v>
      </c>
      <c r="B263" s="1148" t="s">
        <v>1614</v>
      </c>
      <c r="C263" s="1119">
        <f>SUMIFS('RPT (DA Internal)'!K:K,'RPT (DA Internal)'!G:G,A263,'RPT (DA Internal)'!C:C,B263)</f>
        <v>2804.65</v>
      </c>
      <c r="F263" s="51" t="s">
        <v>1668</v>
      </c>
      <c r="G263" s="89">
        <v>5</v>
      </c>
      <c r="I263" s="977">
        <v>0</v>
      </c>
    </row>
    <row r="264" spans="1:9" ht="15">
      <c r="A264" s="1114" t="s">
        <v>1668</v>
      </c>
      <c r="B264" s="1148" t="s">
        <v>1615</v>
      </c>
      <c r="C264" s="1119">
        <f>SUMIFS('RPT (DA Internal)'!K:K,'RPT (DA Internal)'!G:G,A264,'RPT (DA Internal)'!C:C,B264)</f>
        <v>1176.51</v>
      </c>
      <c r="F264" s="51" t="s">
        <v>1668</v>
      </c>
      <c r="G264" s="89">
        <v>5</v>
      </c>
      <c r="I264" s="977">
        <v>0</v>
      </c>
    </row>
    <row r="265" spans="1:9" ht="15">
      <c r="A265" s="1114"/>
      <c r="B265" s="1148" t="s">
        <v>1550</v>
      </c>
      <c r="C265" s="1119">
        <f>SUMIFS('RPT (DA Internal)'!K:K,'RPT (DA Internal)'!G:G,A265,'RPT (DA Internal)'!C:C,B265)</f>
        <v>0</v>
      </c>
      <c r="F265" s="51" t="s">
        <v>1668</v>
      </c>
      <c r="G265" s="89">
        <v>5</v>
      </c>
      <c r="I265" s="977">
        <v>0</v>
      </c>
    </row>
    <row r="266" spans="1:9" ht="15">
      <c r="A266" s="1114" t="s">
        <v>1668</v>
      </c>
      <c r="B266" s="1118" t="s">
        <v>1617</v>
      </c>
      <c r="C266" s="1119">
        <f>SUMIFS('RPT (DA Internal)'!K:K,'RPT (DA Internal)'!G:G,A266,'RPT (DA Internal)'!C:C,B266)</f>
        <v>0</v>
      </c>
      <c r="F266" s="51" t="s">
        <v>1668</v>
      </c>
      <c r="G266" s="89">
        <v>5</v>
      </c>
      <c r="I266" s="977">
        <v>0</v>
      </c>
    </row>
    <row r="267" spans="1:9" ht="15">
      <c r="A267" s="1114" t="s">
        <v>1668</v>
      </c>
      <c r="B267" s="1118" t="s">
        <v>1617</v>
      </c>
      <c r="C267" s="1119">
        <f>SUMIFS('RPT (DA Internal)'!K:K,'RPT (DA Internal)'!G:G,A267,'RPT (DA Internal)'!C:C,B267)</f>
        <v>0</v>
      </c>
      <c r="F267" s="51" t="s">
        <v>1668</v>
      </c>
      <c r="G267" s="89">
        <v>5</v>
      </c>
      <c r="I267" s="977">
        <v>0</v>
      </c>
    </row>
    <row r="268" spans="1:9" ht="15">
      <c r="A268" s="1114" t="s">
        <v>1668</v>
      </c>
      <c r="B268" s="1118" t="s">
        <v>1617</v>
      </c>
      <c r="C268" s="1119">
        <f>SUMIFS('RPT (DA Internal)'!K:K,'RPT (DA Internal)'!G:G,A268,'RPT (DA Internal)'!C:C,B268)</f>
        <v>0</v>
      </c>
      <c r="F268" s="51" t="s">
        <v>1668</v>
      </c>
      <c r="G268" s="89">
        <v>5</v>
      </c>
      <c r="I268" s="977">
        <v>0</v>
      </c>
    </row>
    <row r="269" spans="1:9" ht="15">
      <c r="A269" s="1114" t="s">
        <v>1668</v>
      </c>
      <c r="B269" s="1118" t="s">
        <v>1617</v>
      </c>
      <c r="C269" s="1119">
        <f>SUMIFS('RPT (DA Internal)'!K:K,'RPT (DA Internal)'!G:G,A269,'RPT (DA Internal)'!C:C,B269)</f>
        <v>0</v>
      </c>
      <c r="F269" s="51" t="s">
        <v>1668</v>
      </c>
      <c r="G269" s="89">
        <v>5</v>
      </c>
      <c r="I269" s="977">
        <v>0</v>
      </c>
    </row>
    <row r="270" spans="1:9" ht="15">
      <c r="A270" s="1114" t="s">
        <v>1668</v>
      </c>
      <c r="B270" s="1118" t="s">
        <v>1617</v>
      </c>
      <c r="C270" s="1119">
        <f>SUMIFS('RPT (DA Internal)'!K:K,'RPT (DA Internal)'!G:G,A270,'RPT (DA Internal)'!C:C,B270)</f>
        <v>0</v>
      </c>
      <c r="F270" s="51" t="s">
        <v>1668</v>
      </c>
      <c r="G270" s="89">
        <v>5</v>
      </c>
      <c r="I270" s="977">
        <v>2635</v>
      </c>
    </row>
    <row r="271" spans="1:9" ht="15">
      <c r="A271" s="1114" t="s">
        <v>1668</v>
      </c>
      <c r="B271" s="1118" t="s">
        <v>1617</v>
      </c>
      <c r="C271" s="1119">
        <f>SUMIFS('RPT (DA Internal)'!K:K,'RPT (DA Internal)'!G:G,A271,'RPT (DA Internal)'!C:C,B271)</f>
        <v>0</v>
      </c>
      <c r="F271" s="51" t="s">
        <v>1668</v>
      </c>
      <c r="G271" s="89">
        <v>5</v>
      </c>
      <c r="I271" s="977">
        <v>2804.65</v>
      </c>
    </row>
    <row r="272" spans="1:9" ht="15">
      <c r="A272" s="1114" t="s">
        <v>1668</v>
      </c>
      <c r="B272" s="1118" t="s">
        <v>1617</v>
      </c>
      <c r="C272" s="1119">
        <f>SUMIFS('RPT (DA Internal)'!K:K,'RPT (DA Internal)'!G:G,A272,'RPT (DA Internal)'!C:C,B272)</f>
        <v>0</v>
      </c>
      <c r="F272" s="51" t="s">
        <v>1668</v>
      </c>
      <c r="G272" s="89">
        <v>5</v>
      </c>
      <c r="I272" s="977">
        <v>0</v>
      </c>
    </row>
    <row r="273" spans="2:9">
      <c r="B273" s="1118" t="s">
        <v>1617</v>
      </c>
      <c r="C273" s="791"/>
      <c r="I273" s="791"/>
    </row>
    <row r="274" spans="2:9">
      <c r="B274" s="584"/>
      <c r="C274" s="791"/>
      <c r="I274" s="791"/>
    </row>
    <row r="275" spans="2:9">
      <c r="B275" s="584"/>
      <c r="C275" s="791"/>
      <c r="I275" s="791"/>
    </row>
    <row r="276" spans="2:9" ht="23">
      <c r="B276" s="576" t="s">
        <v>1591</v>
      </c>
      <c r="C276" s="791"/>
      <c r="I276" s="791"/>
    </row>
    <row r="277" spans="2:9">
      <c r="B277" s="585"/>
      <c r="C277" s="791"/>
      <c r="I277" s="791"/>
    </row>
    <row r="278" spans="2:9" ht="12" thickBot="1">
      <c r="B278" s="175" t="s">
        <v>1671</v>
      </c>
      <c r="C278" s="1122">
        <f>SUM(C239:C277)</f>
        <v>14449233.34</v>
      </c>
      <c r="D278" s="85">
        <f>'Financial Liablities'!D55+'Financial Liablities'!F31</f>
        <v>14449233.34</v>
      </c>
      <c r="E278" s="613">
        <f>D278-C278</f>
        <v>0</v>
      </c>
      <c r="I278" s="980">
        <v>9007606.0100000016</v>
      </c>
    </row>
    <row r="279" spans="2:9" ht="12" thickBot="1">
      <c r="B279" s="238"/>
      <c r="C279" s="256"/>
      <c r="D279" s="20"/>
      <c r="I279" s="256"/>
    </row>
    <row r="280" spans="2:9">
      <c r="B280" s="934" t="s">
        <v>0</v>
      </c>
      <c r="C280" s="935" t="str">
        <f>C236</f>
        <v>31st Mar 2023</v>
      </c>
      <c r="D280" s="20"/>
      <c r="I280" s="935" t="s">
        <v>1577</v>
      </c>
    </row>
    <row r="281" spans="2:9">
      <c r="B281" s="173" t="s">
        <v>1672</v>
      </c>
      <c r="C281" s="588"/>
      <c r="D281" s="20"/>
      <c r="I281" s="588"/>
    </row>
    <row r="282" spans="2:9" ht="23">
      <c r="B282" s="576" t="s">
        <v>1591</v>
      </c>
      <c r="C282" s="588"/>
      <c r="D282" s="20"/>
      <c r="I282" s="588"/>
    </row>
    <row r="283" spans="2:9">
      <c r="B283" s="275"/>
      <c r="C283" s="21"/>
      <c r="I283" s="21"/>
    </row>
    <row r="284" spans="2:9">
      <c r="B284" s="258" t="s">
        <v>1673</v>
      </c>
      <c r="C284" s="91"/>
      <c r="I284" s="91"/>
    </row>
    <row r="285" spans="2:9" ht="23">
      <c r="B285" s="576" t="s">
        <v>1591</v>
      </c>
      <c r="C285" s="91"/>
      <c r="I285" s="91"/>
    </row>
    <row r="286" spans="2:9">
      <c r="B286" s="275"/>
      <c r="C286" s="91"/>
      <c r="I286" s="91"/>
    </row>
    <row r="287" spans="2:9">
      <c r="B287" s="258" t="s">
        <v>1674</v>
      </c>
      <c r="C287" s="91"/>
      <c r="I287" s="91"/>
    </row>
    <row r="288" spans="2:9" ht="23">
      <c r="B288" s="576" t="s">
        <v>1591</v>
      </c>
      <c r="C288" s="91"/>
      <c r="I288" s="91"/>
    </row>
    <row r="289" spans="2:9">
      <c r="B289" s="275"/>
      <c r="C289" s="262"/>
      <c r="I289" s="262"/>
    </row>
    <row r="290" spans="2:9">
      <c r="B290" s="258" t="s">
        <v>1675</v>
      </c>
      <c r="C290" s="91"/>
      <c r="I290" s="91"/>
    </row>
    <row r="291" spans="2:9" ht="23">
      <c r="B291" s="576" t="s">
        <v>1591</v>
      </c>
      <c r="C291" s="91"/>
      <c r="I291" s="91"/>
    </row>
    <row r="292" spans="2:9">
      <c r="B292" s="275"/>
      <c r="C292" s="675"/>
      <c r="I292" s="675"/>
    </row>
    <row r="293" spans="2:9">
      <c r="B293" s="258" t="s">
        <v>1676</v>
      </c>
      <c r="C293" s="91"/>
      <c r="I293" s="91"/>
    </row>
    <row r="294" spans="2:9" ht="23">
      <c r="B294" s="576" t="s">
        <v>1591</v>
      </c>
      <c r="C294" s="91"/>
      <c r="I294" s="91"/>
    </row>
    <row r="295" spans="2:9">
      <c r="B295" s="275"/>
      <c r="C295" s="675"/>
      <c r="I295" s="675"/>
    </row>
    <row r="296" spans="2:9">
      <c r="B296" s="275"/>
      <c r="C296" s="675"/>
      <c r="I296" s="675"/>
    </row>
    <row r="297" spans="2:9">
      <c r="B297" s="275"/>
      <c r="C297" s="675"/>
      <c r="I297" s="675"/>
    </row>
    <row r="298" spans="2:9">
      <c r="B298" s="584" t="s">
        <v>1677</v>
      </c>
      <c r="C298" s="91"/>
      <c r="I298" s="91"/>
    </row>
    <row r="299" spans="2:9" ht="23">
      <c r="B299" s="576" t="s">
        <v>1591</v>
      </c>
      <c r="C299" s="91"/>
      <c r="I299" s="91"/>
    </row>
    <row r="300" spans="2:9">
      <c r="B300" s="275"/>
      <c r="C300" s="91"/>
      <c r="I300" s="91"/>
    </row>
    <row r="301" spans="2:9">
      <c r="B301" s="275"/>
      <c r="C301" s="91"/>
      <c r="I301" s="91"/>
    </row>
    <row r="302" spans="2:9" ht="12" thickBot="1">
      <c r="B302" s="175" t="s">
        <v>1678</v>
      </c>
      <c r="C302" s="41">
        <f>SUM(C281:C301)</f>
        <v>0</v>
      </c>
      <c r="D302" s="20"/>
      <c r="I302" s="41">
        <v>0</v>
      </c>
    </row>
    <row r="303" spans="2:9">
      <c r="B303" s="582"/>
      <c r="C303" s="277"/>
      <c r="D303" s="20"/>
      <c r="I303" s="277"/>
    </row>
    <row r="304" spans="2:9" ht="12" thickBot="1">
      <c r="B304" s="583" t="s">
        <v>1679</v>
      </c>
      <c r="C304" s="277"/>
      <c r="D304" s="57"/>
      <c r="I304" s="277"/>
    </row>
    <row r="305" spans="2:9">
      <c r="B305" s="522" t="s">
        <v>0</v>
      </c>
      <c r="C305" s="581" t="str">
        <f>C280</f>
        <v>31st Mar 2023</v>
      </c>
      <c r="D305" s="20"/>
      <c r="I305" s="581" t="s">
        <v>1577</v>
      </c>
    </row>
    <row r="306" spans="2:9" ht="12" customHeight="1">
      <c r="B306" s="239" t="s">
        <v>1680</v>
      </c>
      <c r="C306" s="141"/>
      <c r="D306" s="20" t="s">
        <v>1591</v>
      </c>
      <c r="I306" s="141"/>
    </row>
    <row r="307" spans="2:9">
      <c r="B307" s="240" t="s">
        <v>1681</v>
      </c>
      <c r="C307" s="21"/>
      <c r="D307" s="20"/>
      <c r="I307" s="21"/>
    </row>
    <row r="308" spans="2:9">
      <c r="B308" s="240" t="s">
        <v>1682</v>
      </c>
      <c r="C308" s="21"/>
      <c r="D308" s="20"/>
      <c r="I308" s="21"/>
    </row>
    <row r="309" spans="2:9">
      <c r="B309" s="240" t="s">
        <v>1683</v>
      </c>
      <c r="C309" s="21"/>
      <c r="D309" s="20"/>
      <c r="I309" s="21"/>
    </row>
    <row r="310" spans="2:9">
      <c r="B310" s="240" t="s">
        <v>1684</v>
      </c>
      <c r="C310" s="21"/>
      <c r="D310" s="20"/>
      <c r="I310" s="21"/>
    </row>
    <row r="311" spans="2:9">
      <c r="B311" s="240" t="s">
        <v>1059</v>
      </c>
      <c r="C311" s="21"/>
      <c r="D311" s="20"/>
      <c r="I311" s="21"/>
    </row>
    <row r="312" spans="2:9" ht="12" thickBot="1">
      <c r="B312" s="175" t="s">
        <v>1685</v>
      </c>
      <c r="C312" s="100">
        <v>0</v>
      </c>
      <c r="D312" s="20"/>
      <c r="I312" s="100">
        <v>0</v>
      </c>
    </row>
    <row r="313" spans="2:9">
      <c r="D313" s="20"/>
    </row>
  </sheetData>
  <autoFilter ref="A68:J313" xr:uid="{00000000-0009-0000-0000-000019000000}"/>
  <customSheetViews>
    <customSheetView guid="{96F1B851-9F8A-4FD0-811B-FD39A764D1E6}" topLeftCell="A72">
      <selection activeCell="D97" sqref="D97"/>
      <rowBreaks count="2" manualBreakCount="2">
        <brk id="69" max="16383" man="1"/>
        <brk id="167" max="6" man="1"/>
      </rowBreaks>
      <pageMargins left="0" right="0" top="0" bottom="0" header="0" footer="0"/>
      <pageSetup paperSize="9" scale="64" orientation="portrait" r:id="rId1"/>
    </customSheetView>
    <customSheetView guid="{FAF6636C-C982-4E87-BB0F-333AB9C785FB}">
      <pageMargins left="0" right="0" top="0" bottom="0" header="0" footer="0"/>
    </customSheetView>
    <customSheetView guid="{A78E47A5-AEA5-4FAA-816D-26AC70AB2BA5}" showGridLines="0" topLeftCell="A96">
      <selection activeCell="A12" sqref="A12:XFD12"/>
      <pageMargins left="0" right="0" top="0" bottom="0" header="0" footer="0"/>
    </customSheetView>
  </customSheetViews>
  <mergeCells count="4">
    <mergeCell ref="D9:D10"/>
    <mergeCell ref="C9:C10"/>
    <mergeCell ref="B9:B10"/>
    <mergeCell ref="I9:I10"/>
  </mergeCells>
  <pageMargins left="0.7" right="0.34" top="0.75" bottom="0.75" header="0.3" footer="0.3"/>
  <pageSetup paperSize="9" scale="55" orientation="portrait" r:id="rId2"/>
  <rowBreaks count="2" manualBreakCount="2">
    <brk id="187" max="4" man="1"/>
    <brk id="278" max="4" man="1"/>
  </rowBreak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0" tint="-0.14999847407452621"/>
  </sheetPr>
  <dimension ref="A1:T221"/>
  <sheetViews>
    <sheetView zoomScale="85" zoomScaleNormal="85" workbookViewId="0">
      <pane xSplit="4" topLeftCell="H1" activePane="topRight" state="frozen"/>
      <selection pane="topRight" activeCell="J8" sqref="J8"/>
    </sheetView>
  </sheetViews>
  <sheetFormatPr defaultColWidth="9.1796875" defaultRowHeight="15"/>
  <cols>
    <col min="1" max="1" width="13.54296875" style="1095" customWidth="1"/>
    <col min="2" max="2" width="17" style="1096" customWidth="1"/>
    <col min="3" max="3" width="38.1796875" style="1095" customWidth="1"/>
    <col min="4" max="4" width="14.26953125" style="1095" customWidth="1"/>
    <col min="5" max="5" width="12.54296875" style="1096" customWidth="1"/>
    <col min="6" max="6" width="9.26953125" style="1096" bestFit="1" customWidth="1"/>
    <col min="7" max="7" width="32.453125" style="1097" bestFit="1" customWidth="1"/>
    <col min="8" max="8" width="23.26953125" style="1095" customWidth="1"/>
    <col min="9" max="9" width="30.7265625" style="1095" customWidth="1"/>
    <col min="10" max="10" width="9.81640625" style="1096" customWidth="1"/>
    <col min="11" max="11" width="14" style="1095" bestFit="1" customWidth="1"/>
    <col min="12" max="12" width="12.7265625" style="1095" customWidth="1"/>
    <col min="13" max="13" width="14.54296875" style="1095" bestFit="1" customWidth="1"/>
    <col min="14" max="14" width="19" style="1095" customWidth="1"/>
    <col min="15" max="15" width="12.7265625" style="1095" bestFit="1" customWidth="1"/>
    <col min="16" max="16" width="45.453125" style="1095" customWidth="1"/>
    <col min="17" max="18" width="9.1796875" style="1095" customWidth="1"/>
    <col min="19" max="19" width="17.1796875" style="1095" bestFit="1" customWidth="1"/>
    <col min="20" max="20" width="14.54296875" style="1095" bestFit="1" customWidth="1"/>
    <col min="21" max="16384" width="9.1796875" style="1095"/>
  </cols>
  <sheetData>
    <row r="1" spans="1:17">
      <c r="A1" s="1094" t="s">
        <v>1686</v>
      </c>
    </row>
    <row r="2" spans="1:17">
      <c r="A2" s="1094"/>
      <c r="M2" s="1098" t="s">
        <v>1687</v>
      </c>
      <c r="N2" s="1099" t="s">
        <v>1688</v>
      </c>
    </row>
    <row r="3" spans="1:17">
      <c r="A3" s="1100" t="s">
        <v>1689</v>
      </c>
      <c r="C3" s="1101" t="s">
        <v>3</v>
      </c>
      <c r="D3" s="1102" t="s">
        <v>1690</v>
      </c>
      <c r="H3" s="1103" t="s">
        <v>1691</v>
      </c>
      <c r="I3" s="1097"/>
      <c r="J3" s="1104" t="s">
        <v>1692</v>
      </c>
      <c r="P3" s="1099" t="s">
        <v>1693</v>
      </c>
      <c r="Q3" s="1105" t="s">
        <v>1694</v>
      </c>
    </row>
    <row r="4" spans="1:17">
      <c r="A4" s="1106" t="s">
        <v>1695</v>
      </c>
      <c r="C4" s="1101" t="s">
        <v>1696</v>
      </c>
      <c r="D4" s="1102" t="s">
        <v>1697</v>
      </c>
      <c r="H4" s="1107" t="s">
        <v>1698</v>
      </c>
      <c r="K4" s="1095">
        <v>0.47566165216267109</v>
      </c>
    </row>
    <row r="5" spans="1:17" ht="16">
      <c r="A5" s="1106" t="s">
        <v>1699</v>
      </c>
      <c r="C5" s="1101" t="s">
        <v>11</v>
      </c>
      <c r="D5" s="1102" t="s">
        <v>1700</v>
      </c>
      <c r="H5" s="1105" t="s">
        <v>1694</v>
      </c>
      <c r="K5" s="1095">
        <v>6170848.2700000014</v>
      </c>
      <c r="N5" s="1108" t="s">
        <v>1692</v>
      </c>
    </row>
    <row r="6" spans="1:17">
      <c r="E6" s="1095"/>
      <c r="K6" s="1095">
        <v>6170847.7943383493</v>
      </c>
    </row>
    <row r="7" spans="1:17">
      <c r="E7" s="1095"/>
    </row>
    <row r="8" spans="1:17" ht="45">
      <c r="A8" s="1110" t="s">
        <v>1701</v>
      </c>
      <c r="B8" s="1109" t="s">
        <v>1702</v>
      </c>
      <c r="C8" s="1109" t="s">
        <v>1703</v>
      </c>
      <c r="D8" s="1110" t="s">
        <v>1704</v>
      </c>
      <c r="E8" s="1109" t="s">
        <v>1705</v>
      </c>
      <c r="F8" s="1109" t="s">
        <v>1706</v>
      </c>
      <c r="G8" s="1111" t="s">
        <v>1707</v>
      </c>
      <c r="H8" s="1109" t="s">
        <v>1708</v>
      </c>
      <c r="I8" s="1109" t="s">
        <v>1709</v>
      </c>
      <c r="J8" s="1110" t="s">
        <v>1710</v>
      </c>
      <c r="K8" s="1112" t="s">
        <v>1711</v>
      </c>
      <c r="L8" s="1112" t="s">
        <v>1712</v>
      </c>
      <c r="M8" s="1112" t="s">
        <v>1713</v>
      </c>
      <c r="N8" s="1112" t="s">
        <v>830</v>
      </c>
    </row>
    <row r="9" spans="1:17">
      <c r="A9" s="1113" t="s">
        <v>1690</v>
      </c>
      <c r="B9" s="1113" t="s">
        <v>1714</v>
      </c>
      <c r="C9" s="1114" t="s">
        <v>1607</v>
      </c>
      <c r="D9" s="1113" t="s">
        <v>1715</v>
      </c>
      <c r="E9" s="1113" t="s">
        <v>1716</v>
      </c>
      <c r="F9" s="1113" t="s">
        <v>1717</v>
      </c>
      <c r="G9" s="1115" t="s">
        <v>1661</v>
      </c>
      <c r="H9" s="1114" t="s">
        <v>1718</v>
      </c>
      <c r="I9" s="1114" t="s">
        <v>1719</v>
      </c>
      <c r="J9" s="1113" t="s">
        <v>11</v>
      </c>
      <c r="K9" s="1116">
        <v>107791.41</v>
      </c>
      <c r="L9" s="1114"/>
      <c r="M9" s="1114"/>
      <c r="N9" s="1114"/>
      <c r="P9" s="1095" t="s">
        <v>1627</v>
      </c>
      <c r="Q9" s="1103" t="s">
        <v>1691</v>
      </c>
    </row>
    <row r="10" spans="1:17">
      <c r="A10" s="1113" t="s">
        <v>1690</v>
      </c>
      <c r="B10" s="1113" t="s">
        <v>1714</v>
      </c>
      <c r="C10" s="1114" t="s">
        <v>1608</v>
      </c>
      <c r="D10" s="1113" t="s">
        <v>1720</v>
      </c>
      <c r="E10" s="1113" t="s">
        <v>1716</v>
      </c>
      <c r="F10" s="1113" t="s">
        <v>1717</v>
      </c>
      <c r="G10" s="1115" t="s">
        <v>1661</v>
      </c>
      <c r="H10" s="1114" t="s">
        <v>1718</v>
      </c>
      <c r="I10" s="1114" t="s">
        <v>1719</v>
      </c>
      <c r="J10" s="1113" t="s">
        <v>11</v>
      </c>
      <c r="K10" s="1116">
        <v>3268456.45</v>
      </c>
      <c r="L10" s="1114"/>
      <c r="M10" s="1114"/>
      <c r="N10" s="1114"/>
      <c r="P10" s="1095" t="s">
        <v>1721</v>
      </c>
      <c r="Q10" s="1103" t="s">
        <v>1691</v>
      </c>
    </row>
    <row r="11" spans="1:17">
      <c r="A11" s="1113" t="s">
        <v>1690</v>
      </c>
      <c r="B11" s="1113" t="s">
        <v>1722</v>
      </c>
      <c r="C11" s="1114" t="s">
        <v>1610</v>
      </c>
      <c r="D11" s="1113" t="s">
        <v>1723</v>
      </c>
      <c r="E11" s="1113" t="s">
        <v>1716</v>
      </c>
      <c r="F11" s="1113" t="s">
        <v>1717</v>
      </c>
      <c r="G11" s="1115" t="s">
        <v>1661</v>
      </c>
      <c r="H11" s="1114" t="s">
        <v>1718</v>
      </c>
      <c r="I11" s="1114" t="s">
        <v>1719</v>
      </c>
      <c r="J11" s="1113" t="s">
        <v>11</v>
      </c>
      <c r="K11" s="1116">
        <v>224757.42</v>
      </c>
      <c r="L11" s="1114"/>
      <c r="M11" s="1114"/>
      <c r="N11" s="1114">
        <v>61200.114363512599</v>
      </c>
      <c r="P11" s="1095" t="s">
        <v>1724</v>
      </c>
      <c r="Q11" s="1103" t="s">
        <v>1691</v>
      </c>
    </row>
    <row r="12" spans="1:17">
      <c r="A12" s="1113" t="s">
        <v>1690</v>
      </c>
      <c r="B12" s="1113" t="s">
        <v>1725</v>
      </c>
      <c r="C12" s="1114" t="s">
        <v>1611</v>
      </c>
      <c r="D12" s="1113" t="s">
        <v>1726</v>
      </c>
      <c r="E12" s="1113" t="s">
        <v>1716</v>
      </c>
      <c r="F12" s="1113" t="s">
        <v>1717</v>
      </c>
      <c r="G12" s="1115" t="s">
        <v>1661</v>
      </c>
      <c r="H12" s="1114" t="s">
        <v>1718</v>
      </c>
      <c r="I12" s="1114" t="s">
        <v>1719</v>
      </c>
      <c r="J12" s="1113" t="s">
        <v>11</v>
      </c>
      <c r="K12" s="1116">
        <v>2802.5</v>
      </c>
      <c r="L12" s="1114"/>
      <c r="M12" s="1114"/>
      <c r="N12" s="1114">
        <v>3000</v>
      </c>
      <c r="P12" s="1095" t="s">
        <v>1727</v>
      </c>
      <c r="Q12" s="1103" t="s">
        <v>1691</v>
      </c>
    </row>
    <row r="13" spans="1:17">
      <c r="A13" s="1113" t="s">
        <v>1690</v>
      </c>
      <c r="B13" s="1113" t="s">
        <v>1728</v>
      </c>
      <c r="C13" s="1114" t="s">
        <v>1559</v>
      </c>
      <c r="D13" s="1113" t="s">
        <v>1729</v>
      </c>
      <c r="E13" s="1113" t="s">
        <v>1716</v>
      </c>
      <c r="F13" s="1113" t="s">
        <v>1717</v>
      </c>
      <c r="G13" s="1115" t="s">
        <v>1661</v>
      </c>
      <c r="H13" s="1114" t="s">
        <v>1718</v>
      </c>
      <c r="I13" s="1114" t="s">
        <v>1719</v>
      </c>
      <c r="J13" s="1113" t="s">
        <v>11</v>
      </c>
      <c r="K13" s="1116">
        <v>317693.69900483871</v>
      </c>
      <c r="L13" s="1114" t="s">
        <v>1730</v>
      </c>
      <c r="M13" s="1114"/>
      <c r="N13" s="1114"/>
      <c r="O13" s="1149"/>
      <c r="P13" s="1095" t="s">
        <v>1729</v>
      </c>
      <c r="Q13" s="1103" t="s">
        <v>1691</v>
      </c>
    </row>
    <row r="14" spans="1:17">
      <c r="A14" s="1113" t="s">
        <v>1690</v>
      </c>
      <c r="B14" s="1113" t="s">
        <v>1728</v>
      </c>
      <c r="C14" s="1114" t="s">
        <v>1559</v>
      </c>
      <c r="D14" s="1113" t="s">
        <v>1729</v>
      </c>
      <c r="E14" s="1113" t="s">
        <v>1716</v>
      </c>
      <c r="F14" s="1113" t="s">
        <v>1717</v>
      </c>
      <c r="G14" s="1115" t="s">
        <v>1661</v>
      </c>
      <c r="H14" s="1114" t="s">
        <v>1718</v>
      </c>
      <c r="I14" s="1114" t="s">
        <v>1719</v>
      </c>
      <c r="J14" s="1113" t="s">
        <v>11</v>
      </c>
      <c r="K14" s="1116">
        <v>-3267.78</v>
      </c>
      <c r="L14" s="1114" t="s">
        <v>1731</v>
      </c>
      <c r="M14" s="1114"/>
      <c r="N14" s="1114"/>
      <c r="P14" s="1095" t="s">
        <v>1729</v>
      </c>
      <c r="Q14" s="1103" t="s">
        <v>1691</v>
      </c>
    </row>
    <row r="15" spans="1:17">
      <c r="A15" s="1113" t="s">
        <v>1690</v>
      </c>
      <c r="B15" s="1113" t="s">
        <v>1728</v>
      </c>
      <c r="C15" s="1114" t="s">
        <v>1612</v>
      </c>
      <c r="D15" s="1113" t="s">
        <v>1732</v>
      </c>
      <c r="E15" s="1113" t="s">
        <v>1716</v>
      </c>
      <c r="F15" s="1113" t="s">
        <v>1717</v>
      </c>
      <c r="G15" s="1115" t="s">
        <v>1661</v>
      </c>
      <c r="H15" s="1114" t="s">
        <v>1718</v>
      </c>
      <c r="I15" s="1114" t="s">
        <v>1719</v>
      </c>
      <c r="J15" s="1113" t="s">
        <v>11</v>
      </c>
      <c r="K15" s="1116">
        <v>2515735.1853335099</v>
      </c>
      <c r="L15" s="1114" t="s">
        <v>1730</v>
      </c>
      <c r="M15" s="1114"/>
      <c r="N15" s="1114"/>
      <c r="P15" s="1095" t="s">
        <v>1732</v>
      </c>
      <c r="Q15" s="1103" t="s">
        <v>1691</v>
      </c>
    </row>
    <row r="16" spans="1:17">
      <c r="A16" s="1113" t="s">
        <v>1690</v>
      </c>
      <c r="B16" s="1113" t="s">
        <v>1728</v>
      </c>
      <c r="C16" s="1114" t="s">
        <v>1612</v>
      </c>
      <c r="D16" s="1113" t="s">
        <v>1732</v>
      </c>
      <c r="E16" s="1113" t="s">
        <v>1716</v>
      </c>
      <c r="F16" s="1113" t="s">
        <v>1717</v>
      </c>
      <c r="G16" s="1115" t="s">
        <v>1661</v>
      </c>
      <c r="H16" s="1114" t="s">
        <v>1718</v>
      </c>
      <c r="I16" s="1114" t="s">
        <v>1719</v>
      </c>
      <c r="J16" s="1113" t="s">
        <v>11</v>
      </c>
      <c r="K16" s="1116">
        <v>-352471.67</v>
      </c>
      <c r="L16" s="1114" t="s">
        <v>1731</v>
      </c>
      <c r="M16" s="1114"/>
      <c r="N16" s="1114"/>
      <c r="P16" s="1095" t="s">
        <v>1732</v>
      </c>
      <c r="Q16" s="1103" t="s">
        <v>1691</v>
      </c>
    </row>
    <row r="17" spans="1:17">
      <c r="A17" s="1113" t="s">
        <v>1690</v>
      </c>
      <c r="B17" s="1113" t="s">
        <v>1728</v>
      </c>
      <c r="C17" s="1114" t="s">
        <v>1613</v>
      </c>
      <c r="D17" s="1113" t="s">
        <v>1733</v>
      </c>
      <c r="E17" s="1113" t="s">
        <v>1716</v>
      </c>
      <c r="F17" s="1113" t="s">
        <v>1717</v>
      </c>
      <c r="G17" s="1115" t="s">
        <v>1661</v>
      </c>
      <c r="H17" s="1114" t="s">
        <v>1718</v>
      </c>
      <c r="I17" s="1114" t="s">
        <v>1719</v>
      </c>
      <c r="J17" s="1113" t="s">
        <v>11</v>
      </c>
      <c r="K17" s="1116">
        <v>89350.58</v>
      </c>
      <c r="L17" s="1114"/>
      <c r="M17" s="1114"/>
      <c r="N17" s="1114"/>
      <c r="P17" s="1095" t="s">
        <v>1734</v>
      </c>
      <c r="Q17" s="1103" t="s">
        <v>1691</v>
      </c>
    </row>
    <row r="18" spans="1:17">
      <c r="A18" s="1113"/>
      <c r="B18" s="1113"/>
      <c r="C18" s="1114"/>
      <c r="D18" s="1113"/>
      <c r="E18" s="1113"/>
      <c r="F18" s="1113"/>
      <c r="G18" s="1115"/>
      <c r="H18" s="1114"/>
      <c r="I18" s="1114"/>
      <c r="J18" s="1113"/>
      <c r="K18" s="1117"/>
      <c r="L18" s="1114"/>
      <c r="M18" s="1114"/>
      <c r="N18" s="1114"/>
      <c r="Q18"/>
    </row>
    <row r="19" spans="1:17">
      <c r="A19" s="1113" t="s">
        <v>1690</v>
      </c>
      <c r="B19" s="1113" t="s">
        <v>1714</v>
      </c>
      <c r="C19" s="1114" t="s">
        <v>1605</v>
      </c>
      <c r="D19" s="1113" t="s">
        <v>1735</v>
      </c>
      <c r="E19" s="1113" t="s">
        <v>1716</v>
      </c>
      <c r="F19" s="1113" t="s">
        <v>1736</v>
      </c>
      <c r="G19" s="1115" t="s">
        <v>1668</v>
      </c>
      <c r="H19" s="1114" t="s">
        <v>1737</v>
      </c>
      <c r="I19" s="1114" t="s">
        <v>1738</v>
      </c>
      <c r="J19" s="1113" t="s">
        <v>11</v>
      </c>
      <c r="K19" s="1116">
        <v>188168.91</v>
      </c>
      <c r="L19" s="1117" t="s">
        <v>1739</v>
      </c>
      <c r="M19" s="1114"/>
      <c r="N19" s="1114"/>
      <c r="P19" s="1095" t="s">
        <v>1740</v>
      </c>
      <c r="Q19" s="1103" t="s">
        <v>1691</v>
      </c>
    </row>
    <row r="20" spans="1:17">
      <c r="A20" s="1113" t="s">
        <v>1690</v>
      </c>
      <c r="B20" s="1113" t="s">
        <v>1714</v>
      </c>
      <c r="C20" s="1114" t="s">
        <v>1609</v>
      </c>
      <c r="D20" s="1113" t="s">
        <v>1741</v>
      </c>
      <c r="E20" s="1113" t="s">
        <v>1716</v>
      </c>
      <c r="F20" s="1113" t="s">
        <v>1736</v>
      </c>
      <c r="G20" s="1115" t="s">
        <v>1668</v>
      </c>
      <c r="H20" s="1114" t="s">
        <v>1737</v>
      </c>
      <c r="I20" s="1114" t="s">
        <v>1738</v>
      </c>
      <c r="J20" s="1113" t="s">
        <v>11</v>
      </c>
      <c r="K20" s="1116">
        <v>608868</v>
      </c>
      <c r="L20" s="1117" t="s">
        <v>1739</v>
      </c>
      <c r="M20" s="1114"/>
      <c r="N20" s="1114"/>
      <c r="P20" s="1095" t="s">
        <v>1742</v>
      </c>
      <c r="Q20" s="1103" t="s">
        <v>1691</v>
      </c>
    </row>
    <row r="21" spans="1:17">
      <c r="A21" s="1113" t="s">
        <v>1690</v>
      </c>
      <c r="B21" s="1113" t="s">
        <v>1728</v>
      </c>
      <c r="C21" s="1114" t="s">
        <v>1614</v>
      </c>
      <c r="D21" s="1113" t="s">
        <v>1743</v>
      </c>
      <c r="E21" s="1113" t="s">
        <v>1716</v>
      </c>
      <c r="F21" s="1113" t="s">
        <v>1736</v>
      </c>
      <c r="G21" s="1115" t="s">
        <v>1668</v>
      </c>
      <c r="H21" s="1114" t="s">
        <v>1737</v>
      </c>
      <c r="I21" s="1114" t="s">
        <v>1738</v>
      </c>
      <c r="J21" s="1113" t="s">
        <v>11</v>
      </c>
      <c r="K21" s="1116">
        <v>2804.65</v>
      </c>
      <c r="L21" s="1117" t="s">
        <v>1739</v>
      </c>
      <c r="M21" s="1114"/>
      <c r="N21" s="1114"/>
      <c r="P21" s="1095" t="s">
        <v>1744</v>
      </c>
      <c r="Q21" s="1103" t="s">
        <v>1691</v>
      </c>
    </row>
    <row r="22" spans="1:17">
      <c r="A22" s="1113" t="s">
        <v>1690</v>
      </c>
      <c r="B22" s="1113" t="s">
        <v>1728</v>
      </c>
      <c r="C22" s="1114" t="s">
        <v>1615</v>
      </c>
      <c r="D22" s="1113" t="s">
        <v>1745</v>
      </c>
      <c r="E22" s="1113" t="s">
        <v>1716</v>
      </c>
      <c r="F22" s="1113" t="s">
        <v>1736</v>
      </c>
      <c r="G22" s="1115" t="s">
        <v>1668</v>
      </c>
      <c r="H22" s="1114" t="s">
        <v>1737</v>
      </c>
      <c r="I22" s="1114" t="s">
        <v>1738</v>
      </c>
      <c r="J22" s="1113" t="s">
        <v>11</v>
      </c>
      <c r="K22" s="1116">
        <v>1176.51</v>
      </c>
      <c r="L22" s="1117" t="s">
        <v>1739</v>
      </c>
      <c r="M22" s="1114"/>
      <c r="N22" s="1114"/>
      <c r="P22" s="1095" t="s">
        <v>1746</v>
      </c>
      <c r="Q22" s="1103" t="s">
        <v>1691</v>
      </c>
    </row>
    <row r="23" spans="1:17">
      <c r="A23" s="1113" t="s">
        <v>1690</v>
      </c>
      <c r="B23" s="1113" t="s">
        <v>1728</v>
      </c>
      <c r="C23" s="1114" t="s">
        <v>1612</v>
      </c>
      <c r="D23" s="1113" t="s">
        <v>1732</v>
      </c>
      <c r="E23" s="1113" t="s">
        <v>1716</v>
      </c>
      <c r="F23" s="1113" t="s">
        <v>1736</v>
      </c>
      <c r="G23" s="1115" t="s">
        <v>1668</v>
      </c>
      <c r="H23" s="1114" t="s">
        <v>1737</v>
      </c>
      <c r="I23" s="1114" t="s">
        <v>1738</v>
      </c>
      <c r="J23" s="1113" t="s">
        <v>11</v>
      </c>
      <c r="K23" s="1116">
        <v>20899.990000000002</v>
      </c>
      <c r="L23" s="1117" t="s">
        <v>1747</v>
      </c>
      <c r="M23" s="1114"/>
      <c r="N23" s="1114"/>
      <c r="P23" s="1095" t="s">
        <v>1748</v>
      </c>
      <c r="Q23" s="1103" t="s">
        <v>1691</v>
      </c>
    </row>
    <row r="24" spans="1:17">
      <c r="A24" s="1113" t="s">
        <v>1690</v>
      </c>
      <c r="B24" s="1113" t="s">
        <v>1749</v>
      </c>
      <c r="C24" s="1114" t="s">
        <v>1550</v>
      </c>
      <c r="D24" s="1113" t="s">
        <v>1750</v>
      </c>
      <c r="E24" s="1113" t="s">
        <v>1716</v>
      </c>
      <c r="F24" s="1113" t="s">
        <v>1736</v>
      </c>
      <c r="G24" s="1115" t="s">
        <v>1668</v>
      </c>
      <c r="H24" s="1114" t="s">
        <v>1737</v>
      </c>
      <c r="I24" s="1114" t="s">
        <v>1738</v>
      </c>
      <c r="J24" s="1113" t="s">
        <v>11</v>
      </c>
      <c r="K24" s="1116">
        <v>778815.91</v>
      </c>
      <c r="L24" s="1117" t="s">
        <v>1739</v>
      </c>
      <c r="M24" s="1114"/>
      <c r="N24" s="1114"/>
      <c r="P24" s="1095" t="s">
        <v>1751</v>
      </c>
      <c r="Q24" s="1103" t="s">
        <v>1691</v>
      </c>
    </row>
    <row r="25" spans="1:17">
      <c r="A25" s="1113"/>
      <c r="B25" s="1113"/>
      <c r="C25" s="1114"/>
      <c r="D25" s="1113"/>
      <c r="E25" s="1113"/>
      <c r="F25" s="1113"/>
      <c r="G25" s="1115"/>
      <c r="H25" s="1114"/>
      <c r="I25" s="1114"/>
      <c r="J25" s="1113"/>
      <c r="K25" s="1117"/>
      <c r="L25" s="1114"/>
      <c r="M25" s="1114"/>
      <c r="N25" s="1114"/>
      <c r="Q25"/>
    </row>
    <row r="26" spans="1:17">
      <c r="A26" s="1113" t="s">
        <v>1690</v>
      </c>
      <c r="B26" s="1113" t="s">
        <v>1749</v>
      </c>
      <c r="C26" s="1114" t="s">
        <v>1550</v>
      </c>
      <c r="D26" s="1113" t="s">
        <v>1750</v>
      </c>
      <c r="E26" s="1113" t="s">
        <v>1716</v>
      </c>
      <c r="F26" s="1113" t="s">
        <v>1736</v>
      </c>
      <c r="G26" s="1115" t="s">
        <v>1666</v>
      </c>
      <c r="H26" s="1114" t="s">
        <v>1752</v>
      </c>
      <c r="I26" s="1114" t="s">
        <v>1753</v>
      </c>
      <c r="J26" s="1113" t="s">
        <v>11</v>
      </c>
      <c r="K26" s="1116">
        <v>12848499.369999999</v>
      </c>
      <c r="L26" s="1114"/>
      <c r="M26" s="1114"/>
      <c r="N26" s="1114"/>
      <c r="P26" s="1095" t="s">
        <v>1751</v>
      </c>
      <c r="Q26" s="1103" t="s">
        <v>1691</v>
      </c>
    </row>
    <row r="27" spans="1:17">
      <c r="A27" s="1113"/>
      <c r="B27" s="1113"/>
      <c r="C27" s="1114"/>
      <c r="D27" s="1113"/>
      <c r="E27" s="1113"/>
      <c r="F27" s="1113"/>
      <c r="G27" s="1115"/>
      <c r="H27" s="1114"/>
      <c r="I27" s="1114"/>
      <c r="J27" s="1113"/>
      <c r="K27" s="1117"/>
      <c r="L27" s="1114"/>
      <c r="M27" s="1114"/>
      <c r="N27" s="1114"/>
      <c r="Q27"/>
    </row>
    <row r="28" spans="1:17">
      <c r="A28" s="1113"/>
      <c r="B28" s="1113"/>
      <c r="C28" s="1114"/>
      <c r="D28" s="1113"/>
      <c r="E28" s="1113"/>
      <c r="F28" s="1113"/>
      <c r="G28" s="1115"/>
      <c r="H28" s="1114"/>
      <c r="I28" s="1114"/>
      <c r="J28" s="1113"/>
      <c r="K28" s="1117"/>
      <c r="L28" s="1114"/>
      <c r="M28" s="1114"/>
      <c r="N28" s="1114"/>
      <c r="Q28"/>
    </row>
    <row r="29" spans="1:17">
      <c r="A29" s="1113" t="s">
        <v>1690</v>
      </c>
      <c r="B29" s="1113" t="s">
        <v>1722</v>
      </c>
      <c r="C29" s="1114" t="s">
        <v>1610</v>
      </c>
      <c r="D29" s="1113" t="s">
        <v>1723</v>
      </c>
      <c r="E29" s="1113" t="s">
        <v>92</v>
      </c>
      <c r="F29" s="1113" t="s">
        <v>1754</v>
      </c>
      <c r="G29" s="1115" t="s">
        <v>1604</v>
      </c>
      <c r="H29" s="1114" t="s">
        <v>1755</v>
      </c>
      <c r="I29" s="1114" t="s">
        <v>1756</v>
      </c>
      <c r="J29" s="1113" t="s">
        <v>11</v>
      </c>
      <c r="K29" s="1089">
        <v>22026</v>
      </c>
      <c r="L29" s="1114" t="s">
        <v>1757</v>
      </c>
      <c r="M29" s="1114"/>
      <c r="N29" s="1114">
        <v>5997.549353301566</v>
      </c>
      <c r="P29" s="1095" t="s">
        <v>1724</v>
      </c>
      <c r="Q29" s="1103" t="s">
        <v>1691</v>
      </c>
    </row>
    <row r="30" spans="1:17">
      <c r="A30" s="1113"/>
      <c r="B30" s="1113"/>
      <c r="C30" s="1114"/>
      <c r="D30" s="1113"/>
      <c r="E30" s="1113"/>
      <c r="F30" s="1113"/>
      <c r="G30" s="1115"/>
      <c r="H30" s="1114"/>
      <c r="I30" s="1114"/>
      <c r="J30" s="1113"/>
      <c r="K30" s="1117"/>
      <c r="L30" s="1114"/>
      <c r="M30" s="1114"/>
      <c r="N30" s="1114"/>
      <c r="Q30"/>
    </row>
    <row r="31" spans="1:17">
      <c r="A31" s="1113" t="s">
        <v>1690</v>
      </c>
      <c r="B31" s="1113" t="s">
        <v>1728</v>
      </c>
      <c r="C31" s="1114" t="s">
        <v>1559</v>
      </c>
      <c r="D31" s="1113" t="s">
        <v>1729</v>
      </c>
      <c r="E31" s="1113" t="s">
        <v>92</v>
      </c>
      <c r="F31" s="1113" t="s">
        <v>1754</v>
      </c>
      <c r="G31" s="1115" t="s">
        <v>1625</v>
      </c>
      <c r="H31" s="1114" t="s">
        <v>1755</v>
      </c>
      <c r="I31" s="1114" t="s">
        <v>1756</v>
      </c>
      <c r="J31" s="1113" t="s">
        <v>11</v>
      </c>
      <c r="K31" s="1089">
        <v>11779.58</v>
      </c>
      <c r="L31" s="1114"/>
      <c r="M31" s="1114"/>
      <c r="N31" s="1114"/>
      <c r="P31" s="1095" t="s">
        <v>1729</v>
      </c>
      <c r="Q31" s="1103" t="s">
        <v>1691</v>
      </c>
    </row>
    <row r="32" spans="1:17">
      <c r="A32" s="1113" t="s">
        <v>1690</v>
      </c>
      <c r="B32" s="1113" t="s">
        <v>1728</v>
      </c>
      <c r="C32" s="1114" t="s">
        <v>1612</v>
      </c>
      <c r="D32" s="1113" t="s">
        <v>1732</v>
      </c>
      <c r="E32" s="1113" t="s">
        <v>92</v>
      </c>
      <c r="F32" s="1113" t="s">
        <v>1754</v>
      </c>
      <c r="G32" s="1115" t="s">
        <v>1625</v>
      </c>
      <c r="H32" s="1114" t="s">
        <v>1755</v>
      </c>
      <c r="I32" s="1114" t="s">
        <v>1756</v>
      </c>
      <c r="J32" s="1113" t="s">
        <v>11</v>
      </c>
      <c r="K32" s="1089">
        <v>329321.85000000003</v>
      </c>
      <c r="L32" s="1114"/>
      <c r="M32" s="1114"/>
      <c r="N32" s="1114"/>
      <c r="P32" s="1095" t="s">
        <v>1732</v>
      </c>
      <c r="Q32" s="1103" t="s">
        <v>1691</v>
      </c>
    </row>
    <row r="33" spans="1:20">
      <c r="A33" s="1113"/>
      <c r="B33" s="1113"/>
      <c r="C33" s="1114"/>
      <c r="D33" s="1113"/>
      <c r="E33" s="1113"/>
      <c r="F33" s="1113"/>
      <c r="G33" s="1115"/>
      <c r="H33" s="1114"/>
      <c r="I33" s="1114"/>
      <c r="J33" s="1113"/>
      <c r="K33" s="1117"/>
      <c r="L33" s="1114"/>
      <c r="M33" s="1114"/>
      <c r="N33" s="1114"/>
      <c r="Q33"/>
    </row>
    <row r="34" spans="1:20">
      <c r="A34" s="1113" t="s">
        <v>1690</v>
      </c>
      <c r="B34" s="1113" t="s">
        <v>1728</v>
      </c>
      <c r="C34" s="1114" t="s">
        <v>1612</v>
      </c>
      <c r="D34" s="1113" t="s">
        <v>1732</v>
      </c>
      <c r="E34" s="1113" t="s">
        <v>92</v>
      </c>
      <c r="F34" s="1113" t="s">
        <v>1754</v>
      </c>
      <c r="G34" s="1115" t="s">
        <v>1632</v>
      </c>
      <c r="H34" s="1114" t="s">
        <v>1758</v>
      </c>
      <c r="I34" s="1114" t="s">
        <v>1759</v>
      </c>
      <c r="J34" s="1113" t="s">
        <v>11</v>
      </c>
      <c r="K34" s="1089">
        <v>56037.279999999999</v>
      </c>
      <c r="L34" s="1114" t="s">
        <v>1616</v>
      </c>
      <c r="M34" s="1114"/>
      <c r="N34" s="1114"/>
      <c r="P34" s="1095" t="s">
        <v>1732</v>
      </c>
      <c r="Q34" s="1103" t="s">
        <v>1691</v>
      </c>
    </row>
    <row r="35" spans="1:20">
      <c r="A35" s="1113" t="s">
        <v>1690</v>
      </c>
      <c r="B35" s="1113" t="s">
        <v>1749</v>
      </c>
      <c r="C35" s="1114" t="s">
        <v>1550</v>
      </c>
      <c r="D35" s="1113" t="s">
        <v>1750</v>
      </c>
      <c r="E35" s="1113" t="s">
        <v>92</v>
      </c>
      <c r="F35" s="1113" t="s">
        <v>1754</v>
      </c>
      <c r="G35" s="1115" t="s">
        <v>1632</v>
      </c>
      <c r="H35" s="1114" t="s">
        <v>1758</v>
      </c>
      <c r="I35" s="1114" t="s">
        <v>1759</v>
      </c>
      <c r="J35" s="1113" t="s">
        <v>11</v>
      </c>
      <c r="K35" s="1089">
        <v>1154272.51</v>
      </c>
      <c r="L35" s="1114" t="s">
        <v>1618</v>
      </c>
      <c r="M35" s="1114"/>
      <c r="N35" s="1114"/>
      <c r="P35" s="1095" t="s">
        <v>1751</v>
      </c>
      <c r="Q35" s="1103" t="s">
        <v>1691</v>
      </c>
    </row>
    <row r="36" spans="1:20">
      <c r="A36" s="1113"/>
      <c r="B36" s="1113"/>
      <c r="C36" s="1114"/>
      <c r="D36" s="1113"/>
      <c r="E36" s="1113"/>
      <c r="F36" s="1113"/>
      <c r="G36" s="1115"/>
      <c r="H36" s="1114"/>
      <c r="I36" s="1114"/>
      <c r="J36" s="1113"/>
      <c r="K36" s="1114"/>
      <c r="L36" s="1114"/>
      <c r="M36" s="1114"/>
      <c r="N36" s="1114"/>
    </row>
    <row r="37" spans="1:20">
      <c r="A37" s="1113" t="s">
        <v>1690</v>
      </c>
      <c r="B37" s="1113" t="s">
        <v>1728</v>
      </c>
      <c r="C37" s="1114" t="s">
        <v>1612</v>
      </c>
      <c r="D37" s="1113" t="s">
        <v>1732</v>
      </c>
      <c r="E37" s="1113" t="s">
        <v>92</v>
      </c>
      <c r="F37" s="1113" t="s">
        <v>1754</v>
      </c>
      <c r="G37" s="1115" t="s">
        <v>1629</v>
      </c>
      <c r="H37" s="1114" t="s">
        <v>1760</v>
      </c>
      <c r="I37" s="1114" t="s">
        <v>918</v>
      </c>
      <c r="J37" s="1113" t="s">
        <v>11</v>
      </c>
      <c r="K37" s="1089">
        <v>222964.86</v>
      </c>
      <c r="L37" s="1114"/>
      <c r="M37" s="1114"/>
      <c r="N37" s="1114"/>
      <c r="P37" s="1095" t="s">
        <v>1732</v>
      </c>
      <c r="Q37" s="1103" t="s">
        <v>1691</v>
      </c>
    </row>
    <row r="38" spans="1:20">
      <c r="A38" s="1113"/>
      <c r="B38" s="1113"/>
      <c r="C38" s="1114"/>
      <c r="D38" s="1113"/>
      <c r="E38" s="1113"/>
      <c r="F38" s="1113"/>
      <c r="G38" s="1115"/>
      <c r="H38" s="1114"/>
      <c r="I38" s="1114"/>
      <c r="J38" s="1113"/>
      <c r="K38" s="1114"/>
      <c r="L38" s="1114"/>
      <c r="M38" s="1114"/>
      <c r="N38" s="1114"/>
    </row>
    <row r="39" spans="1:20">
      <c r="A39" s="1113" t="s">
        <v>1690</v>
      </c>
      <c r="B39" s="1113" t="s">
        <v>1714</v>
      </c>
      <c r="C39" s="1114" t="s">
        <v>1608</v>
      </c>
      <c r="D39" s="1113" t="s">
        <v>1720</v>
      </c>
      <c r="E39" s="1113" t="s">
        <v>92</v>
      </c>
      <c r="F39" s="1113" t="s">
        <v>911</v>
      </c>
      <c r="G39" s="1115" t="s">
        <v>1761</v>
      </c>
      <c r="H39" s="1114" t="s">
        <v>1622</v>
      </c>
      <c r="I39" s="1114" t="s">
        <v>260</v>
      </c>
      <c r="J39" s="1113" t="s">
        <v>11</v>
      </c>
      <c r="K39" s="1089">
        <v>385081.73529000022</v>
      </c>
      <c r="L39" s="1114"/>
      <c r="M39" s="1114"/>
      <c r="N39" s="1114"/>
      <c r="P39" s="1095" t="s">
        <v>1721</v>
      </c>
      <c r="Q39" s="1103" t="s">
        <v>1691</v>
      </c>
      <c r="S39" s="1146">
        <v>312295.46000000008</v>
      </c>
      <c r="T39" s="1147">
        <v>-72786.275290000136</v>
      </c>
    </row>
    <row r="40" spans="1:20">
      <c r="A40" s="1113" t="s">
        <v>1690</v>
      </c>
      <c r="B40" s="1113" t="s">
        <v>1728</v>
      </c>
      <c r="C40" s="1114" t="s">
        <v>1559</v>
      </c>
      <c r="D40" s="1113" t="s">
        <v>1729</v>
      </c>
      <c r="E40" s="1113" t="s">
        <v>92</v>
      </c>
      <c r="F40" s="1113" t="s">
        <v>911</v>
      </c>
      <c r="G40" s="1115" t="s">
        <v>1761</v>
      </c>
      <c r="H40" s="1114" t="s">
        <v>1622</v>
      </c>
      <c r="I40" s="1114" t="s">
        <v>260</v>
      </c>
      <c r="J40" s="1113" t="s">
        <v>11</v>
      </c>
      <c r="K40" s="1089">
        <v>17961325.56865501</v>
      </c>
      <c r="L40" s="1114"/>
      <c r="M40" s="1114"/>
      <c r="N40" s="1114"/>
      <c r="P40" s="1095" t="s">
        <v>1729</v>
      </c>
      <c r="Q40" s="1103" t="s">
        <v>1691</v>
      </c>
      <c r="S40" s="1146">
        <v>17987290.589999989</v>
      </c>
      <c r="T40" s="1147">
        <v>25965.021344978362</v>
      </c>
    </row>
    <row r="41" spans="1:20">
      <c r="A41" s="1113" t="s">
        <v>1690</v>
      </c>
      <c r="B41" s="1113" t="s">
        <v>1728</v>
      </c>
      <c r="C41" s="1114" t="s">
        <v>1612</v>
      </c>
      <c r="D41" s="1113" t="s">
        <v>1732</v>
      </c>
      <c r="E41" s="1113" t="s">
        <v>92</v>
      </c>
      <c r="F41" s="1113" t="s">
        <v>911</v>
      </c>
      <c r="G41" s="1115" t="s">
        <v>1761</v>
      </c>
      <c r="H41" s="1114" t="s">
        <v>1622</v>
      </c>
      <c r="I41" s="1114" t="s">
        <v>260</v>
      </c>
      <c r="J41" s="1113" t="s">
        <v>11</v>
      </c>
      <c r="K41" s="1089">
        <v>18802736.014155</v>
      </c>
      <c r="L41" s="1114" t="s">
        <v>1762</v>
      </c>
      <c r="M41" s="1114"/>
      <c r="N41" s="1114"/>
      <c r="P41" s="1095" t="s">
        <v>1732</v>
      </c>
      <c r="Q41" s="1103" t="s">
        <v>1691</v>
      </c>
      <c r="S41" s="1146">
        <v>17565454.870000001</v>
      </c>
      <c r="T41" s="1147">
        <v>-1237281.1441549994</v>
      </c>
    </row>
    <row r="42" spans="1:20">
      <c r="A42" s="1113" t="s">
        <v>1690</v>
      </c>
      <c r="B42" s="1113" t="s">
        <v>1728</v>
      </c>
      <c r="C42" s="1114" t="s">
        <v>1613</v>
      </c>
      <c r="D42" s="1113" t="s">
        <v>1733</v>
      </c>
      <c r="E42" s="1113" t="s">
        <v>92</v>
      </c>
      <c r="F42" s="1113" t="s">
        <v>911</v>
      </c>
      <c r="G42" s="1115" t="s">
        <v>1761</v>
      </c>
      <c r="H42" s="1114" t="s">
        <v>1622</v>
      </c>
      <c r="I42" s="1114" t="s">
        <v>260</v>
      </c>
      <c r="J42" s="1113" t="s">
        <v>11</v>
      </c>
      <c r="K42" s="1089">
        <v>59238.67379999999</v>
      </c>
      <c r="L42" s="1114" t="s">
        <v>1763</v>
      </c>
      <c r="M42" s="1114"/>
      <c r="N42" s="1114"/>
      <c r="P42" s="1095" t="s">
        <v>1734</v>
      </c>
      <c r="Q42" s="1103" t="s">
        <v>1691</v>
      </c>
      <c r="S42" s="1146">
        <v>1076784.06</v>
      </c>
      <c r="T42" s="1147">
        <v>1017545.3862000001</v>
      </c>
    </row>
    <row r="43" spans="1:20">
      <c r="A43" s="1113"/>
      <c r="B43" s="1113"/>
      <c r="C43" s="1114"/>
      <c r="D43" s="1113"/>
      <c r="E43" s="1113"/>
      <c r="F43" s="1113"/>
      <c r="G43" s="1115"/>
      <c r="H43" s="1114"/>
      <c r="I43" s="1114"/>
      <c r="J43" s="1113"/>
      <c r="K43" s="1114"/>
      <c r="L43" s="1114"/>
      <c r="M43" s="1114"/>
      <c r="N43" s="1114"/>
    </row>
    <row r="44" spans="1:20">
      <c r="A44" s="1113"/>
      <c r="B44" s="1113"/>
      <c r="C44" s="1114"/>
      <c r="D44" s="1113"/>
      <c r="E44" s="1113"/>
      <c r="F44" s="1113"/>
      <c r="G44" s="1115"/>
      <c r="H44" s="1114"/>
      <c r="I44" s="1114"/>
      <c r="J44" s="1113"/>
      <c r="K44" s="1114"/>
      <c r="L44" s="1114"/>
      <c r="M44" s="1114"/>
      <c r="N44" s="1114"/>
    </row>
    <row r="45" spans="1:20">
      <c r="A45" s="1113"/>
      <c r="B45" s="1113"/>
      <c r="C45" s="1114"/>
      <c r="D45" s="1113"/>
      <c r="E45" s="1113"/>
      <c r="F45" s="1113"/>
      <c r="G45" s="1115"/>
      <c r="H45" s="1114"/>
      <c r="I45" s="1114"/>
      <c r="J45" s="1113"/>
      <c r="K45" s="1114"/>
      <c r="L45" s="1114"/>
      <c r="M45" s="1114"/>
      <c r="N45" s="1114"/>
    </row>
    <row r="46" spans="1:20">
      <c r="A46" s="1113"/>
      <c r="B46" s="1113"/>
      <c r="C46" s="1114"/>
      <c r="D46" s="1113"/>
      <c r="E46" s="1113"/>
      <c r="F46" s="1113"/>
      <c r="G46" s="1115"/>
      <c r="H46" s="1114"/>
      <c r="I46" s="1114"/>
      <c r="J46" s="1113"/>
      <c r="K46" s="1114"/>
      <c r="L46" s="1114"/>
      <c r="M46" s="1114"/>
      <c r="N46" s="1114"/>
    </row>
    <row r="47" spans="1:20">
      <c r="A47" s="1113"/>
      <c r="B47" s="1113"/>
      <c r="C47" s="1114"/>
      <c r="D47" s="1113"/>
      <c r="E47" s="1113"/>
      <c r="F47" s="1113"/>
      <c r="G47" s="1115"/>
      <c r="H47" s="1114"/>
      <c r="I47" s="1114"/>
      <c r="J47" s="1113"/>
      <c r="K47" s="1114"/>
      <c r="L47" s="1114"/>
      <c r="M47" s="1114"/>
      <c r="N47" s="1114"/>
    </row>
    <row r="48" spans="1:20">
      <c r="A48" s="1113"/>
      <c r="B48" s="1113"/>
      <c r="C48" s="1114"/>
      <c r="D48" s="1113"/>
      <c r="E48" s="1113"/>
      <c r="F48" s="1113"/>
      <c r="G48" s="1115"/>
      <c r="H48" s="1114"/>
      <c r="I48" s="1114"/>
      <c r="J48" s="1113"/>
      <c r="K48" s="1114"/>
      <c r="L48" s="1114"/>
      <c r="M48" s="1114"/>
      <c r="N48" s="1114"/>
    </row>
    <row r="49" spans="1:14">
      <c r="A49" s="1113"/>
      <c r="B49" s="1113"/>
      <c r="C49" s="1114"/>
      <c r="D49" s="1113"/>
      <c r="E49" s="1113"/>
      <c r="F49" s="1113"/>
      <c r="G49" s="1115"/>
      <c r="H49" s="1114"/>
      <c r="I49" s="1114"/>
      <c r="J49" s="1113"/>
      <c r="K49" s="1114"/>
      <c r="L49" s="1114"/>
      <c r="M49" s="1114"/>
      <c r="N49" s="1114"/>
    </row>
    <row r="50" spans="1:14">
      <c r="A50" s="1113"/>
      <c r="B50" s="1113"/>
      <c r="C50" s="1114"/>
      <c r="D50" s="1113"/>
      <c r="E50" s="1113"/>
      <c r="F50" s="1113"/>
      <c r="G50" s="1115"/>
      <c r="H50" s="1114"/>
      <c r="I50" s="1114"/>
      <c r="J50" s="1113"/>
      <c r="K50" s="1114"/>
      <c r="L50" s="1114"/>
      <c r="M50" s="1114"/>
      <c r="N50" s="1114"/>
    </row>
    <row r="51" spans="1:14">
      <c r="A51" s="1113"/>
      <c r="B51" s="1113"/>
      <c r="C51" s="1114"/>
      <c r="D51" s="1113"/>
      <c r="E51" s="1113"/>
      <c r="F51" s="1113"/>
      <c r="G51" s="1115"/>
      <c r="H51" s="1114"/>
      <c r="I51" s="1114"/>
      <c r="J51" s="1113"/>
      <c r="K51" s="1114"/>
      <c r="L51" s="1114"/>
      <c r="M51" s="1114"/>
      <c r="N51" s="1114"/>
    </row>
    <row r="52" spans="1:14">
      <c r="A52" s="1113"/>
      <c r="B52" s="1113"/>
      <c r="C52" s="1114"/>
      <c r="D52" s="1113"/>
      <c r="E52" s="1113"/>
      <c r="F52" s="1113"/>
      <c r="G52" s="1115"/>
      <c r="H52" s="1114"/>
      <c r="I52" s="1114"/>
      <c r="J52" s="1113"/>
      <c r="K52" s="1114"/>
      <c r="L52" s="1114"/>
      <c r="M52" s="1114"/>
      <c r="N52" s="1114"/>
    </row>
    <row r="53" spans="1:14">
      <c r="A53" s="1113"/>
      <c r="B53" s="1113"/>
      <c r="C53" s="1114"/>
      <c r="D53" s="1113"/>
      <c r="E53" s="1113"/>
      <c r="F53" s="1113"/>
      <c r="G53" s="1115"/>
      <c r="H53" s="1114"/>
      <c r="I53" s="1114"/>
      <c r="J53" s="1113"/>
      <c r="K53" s="1114"/>
      <c r="L53" s="1114"/>
      <c r="M53" s="1114"/>
      <c r="N53" s="1114"/>
    </row>
    <row r="54" spans="1:14">
      <c r="A54" s="1113"/>
      <c r="B54" s="1113"/>
      <c r="C54" s="1114"/>
      <c r="D54" s="1113"/>
      <c r="E54" s="1113"/>
      <c r="F54" s="1113"/>
      <c r="G54" s="1115"/>
      <c r="H54" s="1114"/>
      <c r="I54" s="1114"/>
      <c r="J54" s="1113"/>
      <c r="K54" s="1114"/>
      <c r="L54" s="1114"/>
      <c r="M54" s="1114"/>
      <c r="N54" s="1114"/>
    </row>
    <row r="55" spans="1:14">
      <c r="A55" s="1113"/>
      <c r="B55" s="1113"/>
      <c r="C55" s="1114"/>
      <c r="D55" s="1113"/>
      <c r="E55" s="1113"/>
      <c r="F55" s="1113"/>
      <c r="G55" s="1115"/>
      <c r="H55" s="1114"/>
      <c r="I55" s="1114"/>
      <c r="J55" s="1113"/>
      <c r="K55" s="1114"/>
      <c r="L55" s="1114"/>
      <c r="M55" s="1114"/>
      <c r="N55" s="1114"/>
    </row>
    <row r="56" spans="1:14">
      <c r="A56" s="1113"/>
      <c r="B56" s="1113"/>
      <c r="C56" s="1114"/>
      <c r="D56" s="1113"/>
      <c r="E56" s="1113"/>
      <c r="F56" s="1113"/>
      <c r="G56" s="1115"/>
      <c r="H56" s="1114"/>
      <c r="I56" s="1114"/>
      <c r="J56" s="1113"/>
      <c r="K56" s="1114"/>
      <c r="L56" s="1114"/>
      <c r="M56" s="1114"/>
      <c r="N56" s="1114"/>
    </row>
    <row r="57" spans="1:14">
      <c r="A57" s="1113"/>
      <c r="B57" s="1113"/>
      <c r="C57" s="1114"/>
      <c r="D57" s="1113"/>
      <c r="E57" s="1113"/>
      <c r="F57" s="1113"/>
      <c r="G57" s="1115"/>
      <c r="H57" s="1114"/>
      <c r="I57" s="1114"/>
      <c r="J57" s="1113"/>
      <c r="K57" s="1114"/>
      <c r="L57" s="1114"/>
      <c r="M57" s="1114"/>
      <c r="N57" s="1114"/>
    </row>
    <row r="58" spans="1:14">
      <c r="A58" s="1113"/>
      <c r="B58" s="1113"/>
      <c r="C58" s="1114"/>
      <c r="D58" s="1113"/>
      <c r="E58" s="1113"/>
      <c r="F58" s="1113"/>
      <c r="G58" s="1115"/>
      <c r="H58" s="1114"/>
      <c r="I58" s="1114"/>
      <c r="J58" s="1113"/>
      <c r="K58" s="1114"/>
      <c r="L58" s="1114"/>
      <c r="M58" s="1114"/>
      <c r="N58" s="1114"/>
    </row>
    <row r="59" spans="1:14">
      <c r="A59" s="1113"/>
      <c r="B59" s="1113"/>
      <c r="C59" s="1114"/>
      <c r="D59" s="1113"/>
      <c r="E59" s="1113"/>
      <c r="F59" s="1113"/>
      <c r="G59" s="1115"/>
      <c r="H59" s="1114"/>
      <c r="I59" s="1114"/>
      <c r="J59" s="1113"/>
      <c r="K59" s="1114"/>
      <c r="L59" s="1114"/>
      <c r="M59" s="1114"/>
      <c r="N59" s="1114"/>
    </row>
    <row r="60" spans="1:14">
      <c r="A60" s="1113"/>
      <c r="B60" s="1113"/>
      <c r="C60" s="1114"/>
      <c r="D60" s="1113"/>
      <c r="E60" s="1113"/>
      <c r="F60" s="1113"/>
      <c r="G60" s="1115"/>
      <c r="H60" s="1114"/>
      <c r="I60" s="1114"/>
      <c r="J60" s="1113"/>
      <c r="K60" s="1114"/>
      <c r="L60" s="1114"/>
      <c r="M60" s="1114"/>
      <c r="N60" s="1114"/>
    </row>
    <row r="61" spans="1:14">
      <c r="A61" s="1113"/>
      <c r="B61" s="1113"/>
      <c r="C61" s="1114"/>
      <c r="D61" s="1113"/>
      <c r="E61" s="1113"/>
      <c r="F61" s="1113"/>
      <c r="G61" s="1115"/>
      <c r="H61" s="1114"/>
      <c r="I61" s="1114"/>
      <c r="J61" s="1113"/>
      <c r="K61" s="1114"/>
      <c r="L61" s="1114"/>
      <c r="M61" s="1114"/>
      <c r="N61" s="1114"/>
    </row>
    <row r="62" spans="1:14">
      <c r="A62" s="1113"/>
      <c r="B62" s="1113"/>
      <c r="C62" s="1114"/>
      <c r="D62" s="1113"/>
      <c r="E62" s="1113"/>
      <c r="F62" s="1113"/>
      <c r="G62" s="1115"/>
      <c r="H62" s="1114"/>
      <c r="I62" s="1114"/>
      <c r="J62" s="1113"/>
      <c r="K62" s="1114"/>
      <c r="L62" s="1114"/>
      <c r="M62" s="1114"/>
      <c r="N62" s="1114"/>
    </row>
    <row r="63" spans="1:14">
      <c r="A63" s="1113"/>
      <c r="B63" s="1113"/>
      <c r="C63" s="1114"/>
      <c r="D63" s="1113"/>
      <c r="E63" s="1113"/>
      <c r="F63" s="1113"/>
      <c r="G63" s="1115"/>
      <c r="H63" s="1114"/>
      <c r="I63" s="1114"/>
      <c r="J63" s="1113"/>
      <c r="K63" s="1114"/>
      <c r="L63" s="1114"/>
      <c r="M63" s="1114"/>
      <c r="N63" s="1114"/>
    </row>
    <row r="64" spans="1:14">
      <c r="A64" s="1113"/>
      <c r="B64" s="1113"/>
      <c r="C64" s="1114"/>
      <c r="D64" s="1113"/>
      <c r="E64" s="1113"/>
      <c r="F64" s="1113"/>
      <c r="G64" s="1115"/>
      <c r="H64" s="1114"/>
      <c r="I64" s="1114"/>
      <c r="J64" s="1113"/>
      <c r="K64" s="1114"/>
      <c r="L64" s="1114"/>
      <c r="M64" s="1114"/>
      <c r="N64" s="1114"/>
    </row>
    <row r="65" spans="1:14">
      <c r="A65" s="1113"/>
      <c r="B65" s="1113"/>
      <c r="C65" s="1114"/>
      <c r="D65" s="1113"/>
      <c r="E65" s="1113"/>
      <c r="F65" s="1113"/>
      <c r="G65" s="1115"/>
      <c r="H65" s="1114"/>
      <c r="I65" s="1114"/>
      <c r="J65" s="1113"/>
      <c r="K65" s="1114"/>
      <c r="L65" s="1114"/>
      <c r="M65" s="1114"/>
      <c r="N65" s="1114"/>
    </row>
    <row r="66" spans="1:14">
      <c r="A66" s="1113"/>
      <c r="B66" s="1113"/>
      <c r="C66" s="1114"/>
      <c r="D66" s="1113"/>
      <c r="E66" s="1113"/>
      <c r="F66" s="1113"/>
      <c r="G66" s="1115"/>
      <c r="H66" s="1114"/>
      <c r="I66" s="1114"/>
      <c r="J66" s="1113"/>
      <c r="K66" s="1114"/>
      <c r="L66" s="1114"/>
      <c r="M66" s="1114"/>
      <c r="N66" s="1114"/>
    </row>
    <row r="67" spans="1:14">
      <c r="A67" s="1113"/>
      <c r="B67" s="1113"/>
      <c r="C67" s="1114"/>
      <c r="D67" s="1113"/>
      <c r="E67" s="1113"/>
      <c r="F67" s="1113"/>
      <c r="G67" s="1115"/>
      <c r="H67" s="1114"/>
      <c r="I67" s="1114"/>
      <c r="J67" s="1113"/>
      <c r="K67" s="1114"/>
      <c r="L67" s="1114"/>
      <c r="M67" s="1114"/>
      <c r="N67" s="1114"/>
    </row>
    <row r="68" spans="1:14">
      <c r="A68" s="1113"/>
      <c r="B68" s="1113"/>
      <c r="C68" s="1114"/>
      <c r="D68" s="1113"/>
      <c r="E68" s="1113"/>
      <c r="F68" s="1113"/>
      <c r="G68" s="1115"/>
      <c r="H68" s="1114"/>
      <c r="I68" s="1114"/>
      <c r="J68" s="1113"/>
      <c r="K68" s="1114"/>
      <c r="L68" s="1114"/>
      <c r="M68" s="1114"/>
      <c r="N68" s="1114"/>
    </row>
    <row r="69" spans="1:14">
      <c r="A69" s="1113"/>
      <c r="B69" s="1113"/>
      <c r="C69" s="1114"/>
      <c r="D69" s="1113"/>
      <c r="E69" s="1113"/>
      <c r="F69" s="1113"/>
      <c r="G69" s="1115"/>
      <c r="H69" s="1114"/>
      <c r="I69" s="1114"/>
      <c r="J69" s="1113"/>
      <c r="K69" s="1114"/>
      <c r="L69" s="1114"/>
      <c r="M69" s="1114"/>
      <c r="N69" s="1114"/>
    </row>
    <row r="70" spans="1:14">
      <c r="A70" s="1113"/>
      <c r="B70" s="1113"/>
      <c r="C70" s="1114"/>
      <c r="D70" s="1113"/>
      <c r="E70" s="1113"/>
      <c r="F70" s="1113"/>
      <c r="G70" s="1115"/>
      <c r="H70" s="1114"/>
      <c r="I70" s="1114"/>
      <c r="J70" s="1113"/>
      <c r="K70" s="1114"/>
      <c r="L70" s="1114"/>
      <c r="M70" s="1114"/>
      <c r="N70" s="1114"/>
    </row>
    <row r="71" spans="1:14">
      <c r="A71" s="1113"/>
      <c r="B71" s="1113"/>
      <c r="C71" s="1114"/>
      <c r="D71" s="1113"/>
      <c r="E71" s="1113"/>
      <c r="F71" s="1113"/>
      <c r="G71" s="1115"/>
      <c r="H71" s="1114"/>
      <c r="I71" s="1114"/>
      <c r="J71" s="1113"/>
      <c r="K71" s="1114"/>
      <c r="L71" s="1114"/>
      <c r="M71" s="1114"/>
      <c r="N71" s="1114"/>
    </row>
    <row r="72" spans="1:14">
      <c r="A72" s="1113"/>
      <c r="B72" s="1113"/>
      <c r="C72" s="1114"/>
      <c r="D72" s="1113"/>
      <c r="E72" s="1113"/>
      <c r="F72" s="1113"/>
      <c r="G72" s="1115"/>
      <c r="H72" s="1114"/>
      <c r="I72" s="1114"/>
      <c r="J72" s="1113"/>
      <c r="K72" s="1114"/>
      <c r="L72" s="1114"/>
      <c r="M72" s="1114"/>
      <c r="N72" s="1114"/>
    </row>
    <row r="73" spans="1:14">
      <c r="A73" s="1113"/>
      <c r="B73" s="1113"/>
      <c r="C73" s="1114"/>
      <c r="D73" s="1113"/>
      <c r="E73" s="1113"/>
      <c r="F73" s="1113"/>
      <c r="G73" s="1115"/>
      <c r="H73" s="1114"/>
      <c r="I73" s="1114"/>
      <c r="J73" s="1113"/>
      <c r="K73" s="1114"/>
      <c r="L73" s="1114"/>
      <c r="M73" s="1114"/>
      <c r="N73" s="1114"/>
    </row>
    <row r="74" spans="1:14">
      <c r="A74" s="1113"/>
      <c r="B74" s="1113"/>
      <c r="C74" s="1114"/>
      <c r="D74" s="1113"/>
      <c r="E74" s="1113"/>
      <c r="F74" s="1113"/>
      <c r="G74" s="1115"/>
      <c r="H74" s="1114"/>
      <c r="I74" s="1114"/>
      <c r="J74" s="1113"/>
      <c r="K74" s="1114"/>
      <c r="L74" s="1114"/>
      <c r="M74" s="1114"/>
      <c r="N74" s="1114"/>
    </row>
    <row r="75" spans="1:14">
      <c r="A75" s="1113"/>
      <c r="B75" s="1113"/>
      <c r="C75" s="1114"/>
      <c r="D75" s="1113"/>
      <c r="E75" s="1113"/>
      <c r="F75" s="1113"/>
      <c r="G75" s="1115"/>
      <c r="H75" s="1114"/>
      <c r="I75" s="1114"/>
      <c r="J75" s="1113"/>
      <c r="K75" s="1114"/>
      <c r="L75" s="1114"/>
      <c r="M75" s="1114"/>
      <c r="N75" s="1114"/>
    </row>
    <row r="76" spans="1:14">
      <c r="A76" s="1113"/>
      <c r="B76" s="1113"/>
      <c r="C76" s="1114"/>
      <c r="D76" s="1113"/>
      <c r="E76" s="1113"/>
      <c r="F76" s="1113"/>
      <c r="G76" s="1115"/>
      <c r="H76" s="1114"/>
      <c r="I76" s="1114"/>
      <c r="J76" s="1113"/>
      <c r="K76" s="1114"/>
      <c r="L76" s="1114"/>
      <c r="M76" s="1114"/>
      <c r="N76" s="1114"/>
    </row>
    <row r="77" spans="1:14">
      <c r="A77" s="1113"/>
      <c r="B77" s="1113"/>
      <c r="C77" s="1114"/>
      <c r="D77" s="1113"/>
      <c r="E77" s="1113"/>
      <c r="F77" s="1113"/>
      <c r="G77" s="1115"/>
      <c r="H77" s="1114"/>
      <c r="I77" s="1114"/>
      <c r="J77" s="1113"/>
      <c r="K77" s="1114"/>
      <c r="L77" s="1114"/>
      <c r="M77" s="1114"/>
      <c r="N77" s="1114"/>
    </row>
    <row r="78" spans="1:14">
      <c r="A78" s="1113"/>
      <c r="B78" s="1113"/>
      <c r="C78" s="1114"/>
      <c r="D78" s="1113"/>
      <c r="E78" s="1113"/>
      <c r="F78" s="1113"/>
      <c r="G78" s="1115"/>
      <c r="H78" s="1114"/>
      <c r="I78" s="1114"/>
      <c r="J78" s="1113"/>
      <c r="K78" s="1114"/>
      <c r="L78" s="1114"/>
      <c r="M78" s="1114"/>
      <c r="N78" s="1114"/>
    </row>
    <row r="79" spans="1:14">
      <c r="A79" s="1113"/>
      <c r="B79" s="1113"/>
      <c r="C79" s="1114"/>
      <c r="D79" s="1113"/>
      <c r="E79" s="1113"/>
      <c r="F79" s="1113"/>
      <c r="G79" s="1115"/>
      <c r="H79" s="1114"/>
      <c r="I79" s="1114"/>
      <c r="J79" s="1113"/>
      <c r="K79" s="1114"/>
      <c r="L79" s="1114"/>
      <c r="M79" s="1114"/>
      <c r="N79" s="1114"/>
    </row>
    <row r="80" spans="1:14">
      <c r="A80" s="1113"/>
      <c r="B80" s="1113"/>
      <c r="C80" s="1114"/>
      <c r="D80" s="1113"/>
      <c r="E80" s="1113"/>
      <c r="F80" s="1113"/>
      <c r="G80" s="1115"/>
      <c r="H80" s="1114"/>
      <c r="I80" s="1114"/>
      <c r="J80" s="1113"/>
      <c r="K80" s="1114"/>
      <c r="L80" s="1114"/>
      <c r="M80" s="1114"/>
      <c r="N80" s="1114"/>
    </row>
    <row r="81" spans="1:14">
      <c r="A81" s="1113"/>
      <c r="B81" s="1113"/>
      <c r="C81" s="1114"/>
      <c r="D81" s="1113"/>
      <c r="E81" s="1113"/>
      <c r="F81" s="1113"/>
      <c r="G81" s="1115"/>
      <c r="H81" s="1114"/>
      <c r="I81" s="1114"/>
      <c r="J81" s="1113"/>
      <c r="K81" s="1114"/>
      <c r="L81" s="1114"/>
      <c r="M81" s="1114"/>
      <c r="N81" s="1114"/>
    </row>
    <row r="82" spans="1:14">
      <c r="A82" s="1113"/>
      <c r="B82" s="1113"/>
      <c r="C82" s="1114"/>
      <c r="D82" s="1113"/>
      <c r="E82" s="1113"/>
      <c r="F82" s="1113"/>
      <c r="G82" s="1115"/>
      <c r="H82" s="1114"/>
      <c r="I82" s="1114"/>
      <c r="J82" s="1113"/>
      <c r="K82" s="1114"/>
      <c r="L82" s="1114"/>
      <c r="M82" s="1114"/>
      <c r="N82" s="1114"/>
    </row>
    <row r="83" spans="1:14">
      <c r="A83" s="1113"/>
      <c r="B83" s="1113"/>
      <c r="C83" s="1114"/>
      <c r="D83" s="1113"/>
      <c r="E83" s="1113"/>
      <c r="F83" s="1113"/>
      <c r="G83" s="1115"/>
      <c r="H83" s="1114"/>
      <c r="I83" s="1114"/>
      <c r="J83" s="1113"/>
      <c r="K83" s="1114"/>
      <c r="L83" s="1114"/>
      <c r="M83" s="1114"/>
      <c r="N83" s="1114"/>
    </row>
    <row r="84" spans="1:14">
      <c r="A84" s="1113"/>
      <c r="B84" s="1113"/>
      <c r="C84" s="1114"/>
      <c r="D84" s="1113"/>
      <c r="E84" s="1113"/>
      <c r="F84" s="1113"/>
      <c r="G84" s="1115"/>
      <c r="H84" s="1114"/>
      <c r="I84" s="1114"/>
      <c r="J84" s="1113"/>
      <c r="K84" s="1114"/>
      <c r="L84" s="1114"/>
      <c r="M84" s="1114"/>
      <c r="N84" s="1114"/>
    </row>
    <row r="85" spans="1:14">
      <c r="A85" s="1113"/>
      <c r="B85" s="1113"/>
      <c r="C85" s="1114"/>
      <c r="D85" s="1113"/>
      <c r="E85" s="1113"/>
      <c r="F85" s="1113"/>
      <c r="G85" s="1115"/>
      <c r="H85" s="1114"/>
      <c r="I85" s="1114"/>
      <c r="J85" s="1113"/>
      <c r="K85" s="1114"/>
      <c r="L85" s="1114"/>
      <c r="M85" s="1114"/>
      <c r="N85" s="1114"/>
    </row>
    <row r="86" spans="1:14">
      <c r="A86" s="1113"/>
      <c r="B86" s="1113"/>
      <c r="C86" s="1114"/>
      <c r="D86" s="1113"/>
      <c r="E86" s="1113"/>
      <c r="F86" s="1113"/>
      <c r="G86" s="1115"/>
      <c r="H86" s="1114"/>
      <c r="I86" s="1114"/>
      <c r="J86" s="1113"/>
      <c r="K86" s="1114"/>
      <c r="L86" s="1114"/>
      <c r="M86" s="1114"/>
      <c r="N86" s="1114"/>
    </row>
    <row r="87" spans="1:14">
      <c r="A87" s="1113"/>
      <c r="B87" s="1113"/>
      <c r="C87" s="1114"/>
      <c r="D87" s="1113"/>
      <c r="E87" s="1113"/>
      <c r="F87" s="1113"/>
      <c r="G87" s="1115"/>
      <c r="H87" s="1114"/>
      <c r="I87" s="1114"/>
      <c r="J87" s="1113"/>
      <c r="K87" s="1114"/>
      <c r="L87" s="1114"/>
      <c r="M87" s="1114"/>
      <c r="N87" s="1114"/>
    </row>
    <row r="88" spans="1:14">
      <c r="A88" s="1113"/>
      <c r="B88" s="1113"/>
      <c r="C88" s="1114"/>
      <c r="D88" s="1113"/>
      <c r="E88" s="1113"/>
      <c r="F88" s="1113"/>
      <c r="G88" s="1115"/>
      <c r="H88" s="1114"/>
      <c r="I88" s="1114"/>
      <c r="J88" s="1113"/>
      <c r="K88" s="1114"/>
      <c r="L88" s="1114"/>
      <c r="M88" s="1114"/>
      <c r="N88" s="1114"/>
    </row>
    <row r="89" spans="1:14">
      <c r="A89" s="1113"/>
      <c r="B89" s="1113"/>
      <c r="C89" s="1114"/>
      <c r="D89" s="1113"/>
      <c r="E89" s="1113"/>
      <c r="F89" s="1113"/>
      <c r="G89" s="1115"/>
      <c r="H89" s="1114"/>
      <c r="I89" s="1114"/>
      <c r="J89" s="1113"/>
      <c r="K89" s="1114"/>
      <c r="L89" s="1114"/>
      <c r="M89" s="1114"/>
      <c r="N89" s="1114"/>
    </row>
    <row r="90" spans="1:14">
      <c r="A90" s="1113"/>
      <c r="B90" s="1113"/>
      <c r="C90" s="1114"/>
      <c r="D90" s="1113"/>
      <c r="E90" s="1113"/>
      <c r="F90" s="1113"/>
      <c r="G90" s="1115"/>
      <c r="H90" s="1114"/>
      <c r="I90" s="1114"/>
      <c r="J90" s="1113"/>
      <c r="K90" s="1114"/>
      <c r="L90" s="1114"/>
      <c r="M90" s="1114"/>
      <c r="N90" s="1114"/>
    </row>
    <row r="91" spans="1:14">
      <c r="A91" s="1113"/>
      <c r="B91" s="1113"/>
      <c r="C91" s="1114"/>
      <c r="D91" s="1113"/>
      <c r="E91" s="1113"/>
      <c r="F91" s="1113"/>
      <c r="G91" s="1115"/>
      <c r="H91" s="1114"/>
      <c r="I91" s="1114"/>
      <c r="J91" s="1113"/>
      <c r="K91" s="1114"/>
      <c r="L91" s="1114"/>
      <c r="M91" s="1114"/>
      <c r="N91" s="1114"/>
    </row>
    <row r="92" spans="1:14">
      <c r="A92" s="1113"/>
      <c r="B92" s="1113"/>
      <c r="C92" s="1114"/>
      <c r="D92" s="1113"/>
      <c r="E92" s="1113"/>
      <c r="F92" s="1113"/>
      <c r="G92" s="1115"/>
      <c r="H92" s="1114"/>
      <c r="I92" s="1114"/>
      <c r="J92" s="1113"/>
      <c r="K92" s="1114"/>
      <c r="L92" s="1114"/>
      <c r="M92" s="1114"/>
      <c r="N92" s="1114"/>
    </row>
    <row r="93" spans="1:14">
      <c r="A93" s="1113"/>
      <c r="B93" s="1113"/>
      <c r="C93" s="1114"/>
      <c r="D93" s="1113"/>
      <c r="E93" s="1113"/>
      <c r="F93" s="1113"/>
      <c r="G93" s="1115"/>
      <c r="H93" s="1114"/>
      <c r="I93" s="1114"/>
      <c r="J93" s="1113"/>
      <c r="K93" s="1114"/>
      <c r="L93" s="1114"/>
      <c r="M93" s="1114"/>
      <c r="N93" s="1114"/>
    </row>
    <row r="94" spans="1:14">
      <c r="A94" s="1113"/>
      <c r="B94" s="1113"/>
      <c r="C94" s="1114"/>
      <c r="D94" s="1113"/>
      <c r="E94" s="1113"/>
      <c r="F94" s="1113"/>
      <c r="G94" s="1115"/>
      <c r="H94" s="1114"/>
      <c r="I94" s="1114"/>
      <c r="J94" s="1113"/>
      <c r="K94" s="1114"/>
      <c r="L94" s="1114"/>
      <c r="M94" s="1114"/>
      <c r="N94" s="1114"/>
    </row>
    <row r="95" spans="1:14">
      <c r="A95" s="1113"/>
      <c r="B95" s="1113"/>
      <c r="C95" s="1114"/>
      <c r="D95" s="1113"/>
      <c r="E95" s="1113"/>
      <c r="F95" s="1113"/>
      <c r="G95" s="1115"/>
      <c r="H95" s="1114"/>
      <c r="I95" s="1114"/>
      <c r="J95" s="1113"/>
      <c r="K95" s="1114"/>
      <c r="L95" s="1114"/>
      <c r="M95" s="1114"/>
      <c r="N95" s="1114"/>
    </row>
    <row r="96" spans="1:14">
      <c r="A96" s="1113"/>
      <c r="B96" s="1113"/>
      <c r="C96" s="1114"/>
      <c r="D96" s="1113"/>
      <c r="E96" s="1113"/>
      <c r="F96" s="1113"/>
      <c r="G96" s="1115"/>
      <c r="H96" s="1114"/>
      <c r="I96" s="1114"/>
      <c r="J96" s="1113"/>
      <c r="K96" s="1114"/>
      <c r="L96" s="1114"/>
      <c r="M96" s="1114"/>
      <c r="N96" s="1114"/>
    </row>
    <row r="97" spans="1:14">
      <c r="A97" s="1113"/>
      <c r="B97" s="1113"/>
      <c r="C97" s="1114"/>
      <c r="D97" s="1113"/>
      <c r="E97" s="1113"/>
      <c r="F97" s="1113"/>
      <c r="G97" s="1115"/>
      <c r="H97" s="1114"/>
      <c r="I97" s="1114"/>
      <c r="J97" s="1113"/>
      <c r="K97" s="1114"/>
      <c r="L97" s="1114"/>
      <c r="M97" s="1114"/>
      <c r="N97" s="1114"/>
    </row>
    <row r="98" spans="1:14">
      <c r="A98" s="1113"/>
      <c r="B98" s="1113"/>
      <c r="C98" s="1114"/>
      <c r="D98" s="1113"/>
      <c r="E98" s="1113"/>
      <c r="F98" s="1113"/>
      <c r="G98" s="1115"/>
      <c r="H98" s="1114"/>
      <c r="I98" s="1114"/>
      <c r="J98" s="1113"/>
      <c r="K98" s="1114"/>
      <c r="L98" s="1114"/>
      <c r="M98" s="1114"/>
      <c r="N98" s="1114"/>
    </row>
    <row r="99" spans="1:14">
      <c r="A99" s="1113"/>
      <c r="B99" s="1113"/>
      <c r="C99" s="1114"/>
      <c r="D99" s="1113"/>
      <c r="E99" s="1113"/>
      <c r="F99" s="1113"/>
      <c r="G99" s="1115"/>
      <c r="H99" s="1114"/>
      <c r="I99" s="1114"/>
      <c r="J99" s="1113"/>
      <c r="K99" s="1114"/>
      <c r="L99" s="1114"/>
      <c r="M99" s="1114"/>
      <c r="N99" s="1114"/>
    </row>
    <row r="100" spans="1:14">
      <c r="A100" s="1113"/>
      <c r="B100" s="1113"/>
      <c r="C100" s="1114"/>
      <c r="D100" s="1113"/>
      <c r="E100" s="1113"/>
      <c r="F100" s="1113"/>
      <c r="G100" s="1115"/>
      <c r="H100" s="1114"/>
      <c r="I100" s="1114"/>
      <c r="J100" s="1113"/>
      <c r="K100" s="1114"/>
      <c r="L100" s="1114"/>
      <c r="M100" s="1114"/>
      <c r="N100" s="1114"/>
    </row>
    <row r="101" spans="1:14">
      <c r="A101" s="1113"/>
      <c r="B101" s="1113"/>
      <c r="C101" s="1114"/>
      <c r="D101" s="1113"/>
      <c r="E101" s="1113"/>
      <c r="F101" s="1113"/>
      <c r="G101" s="1115"/>
      <c r="H101" s="1114"/>
      <c r="I101" s="1114"/>
      <c r="J101" s="1113"/>
      <c r="K101" s="1114"/>
      <c r="L101" s="1114"/>
      <c r="M101" s="1114"/>
      <c r="N101" s="1114"/>
    </row>
    <row r="102" spans="1:14">
      <c r="A102" s="1113"/>
      <c r="B102" s="1113"/>
      <c r="C102" s="1114"/>
      <c r="D102" s="1113"/>
      <c r="E102" s="1113"/>
      <c r="F102" s="1113"/>
      <c r="G102" s="1115"/>
      <c r="H102" s="1114"/>
      <c r="I102" s="1114"/>
      <c r="J102" s="1113"/>
      <c r="K102" s="1114"/>
      <c r="L102" s="1114"/>
      <c r="M102" s="1114"/>
      <c r="N102" s="1114"/>
    </row>
    <row r="103" spans="1:14">
      <c r="A103" s="1113"/>
      <c r="B103" s="1113"/>
      <c r="C103" s="1114"/>
      <c r="D103" s="1113"/>
      <c r="E103" s="1113"/>
      <c r="F103" s="1113"/>
      <c r="G103" s="1115"/>
      <c r="H103" s="1114"/>
      <c r="I103" s="1114"/>
      <c r="J103" s="1113"/>
      <c r="K103" s="1114"/>
      <c r="L103" s="1114"/>
      <c r="M103" s="1114"/>
      <c r="N103" s="1114"/>
    </row>
    <row r="104" spans="1:14">
      <c r="A104" s="1113"/>
      <c r="B104" s="1113"/>
      <c r="C104" s="1114"/>
      <c r="D104" s="1113"/>
      <c r="E104" s="1113"/>
      <c r="F104" s="1113"/>
      <c r="G104" s="1115"/>
      <c r="H104" s="1114"/>
      <c r="I104" s="1114"/>
      <c r="J104" s="1113"/>
      <c r="K104" s="1114"/>
      <c r="L104" s="1114"/>
      <c r="M104" s="1114"/>
      <c r="N104" s="1114"/>
    </row>
    <row r="105" spans="1:14">
      <c r="A105" s="1113"/>
      <c r="B105" s="1113"/>
      <c r="C105" s="1114"/>
      <c r="D105" s="1113"/>
      <c r="E105" s="1113"/>
      <c r="F105" s="1113"/>
      <c r="G105" s="1115"/>
      <c r="H105" s="1114"/>
      <c r="I105" s="1114"/>
      <c r="J105" s="1113"/>
      <c r="K105" s="1114"/>
      <c r="L105" s="1114"/>
      <c r="M105" s="1114"/>
      <c r="N105" s="1114"/>
    </row>
    <row r="106" spans="1:14">
      <c r="A106" s="1113"/>
      <c r="B106" s="1113"/>
      <c r="C106" s="1114"/>
      <c r="D106" s="1113"/>
      <c r="E106" s="1113"/>
      <c r="F106" s="1113"/>
      <c r="G106" s="1115"/>
      <c r="H106" s="1114"/>
      <c r="I106" s="1114"/>
      <c r="J106" s="1113"/>
      <c r="K106" s="1114"/>
      <c r="L106" s="1114"/>
      <c r="M106" s="1114"/>
      <c r="N106" s="1114"/>
    </row>
    <row r="107" spans="1:14">
      <c r="A107" s="1113"/>
      <c r="B107" s="1113"/>
      <c r="C107" s="1114"/>
      <c r="D107" s="1113"/>
      <c r="E107" s="1113"/>
      <c r="F107" s="1113"/>
      <c r="G107" s="1115"/>
      <c r="H107" s="1114"/>
      <c r="I107" s="1114"/>
      <c r="J107" s="1113"/>
      <c r="K107" s="1114"/>
      <c r="L107" s="1114"/>
      <c r="M107" s="1114"/>
      <c r="N107" s="1114"/>
    </row>
    <row r="108" spans="1:14">
      <c r="A108" s="1113"/>
      <c r="B108" s="1113"/>
      <c r="C108" s="1114"/>
      <c r="D108" s="1113"/>
      <c r="E108" s="1113"/>
      <c r="F108" s="1113"/>
      <c r="G108" s="1115"/>
      <c r="H108" s="1114"/>
      <c r="I108" s="1114"/>
      <c r="J108" s="1113"/>
      <c r="K108" s="1114"/>
      <c r="L108" s="1114"/>
      <c r="M108" s="1114"/>
      <c r="N108" s="1114"/>
    </row>
    <row r="109" spans="1:14">
      <c r="A109" s="1113"/>
      <c r="B109" s="1113"/>
      <c r="C109" s="1114"/>
      <c r="D109" s="1113"/>
      <c r="E109" s="1113"/>
      <c r="F109" s="1113"/>
      <c r="G109" s="1115"/>
      <c r="H109" s="1114"/>
      <c r="I109" s="1114"/>
      <c r="J109" s="1113"/>
      <c r="K109" s="1114"/>
      <c r="L109" s="1114"/>
      <c r="M109" s="1114"/>
      <c r="N109" s="1114"/>
    </row>
    <row r="110" spans="1:14">
      <c r="A110" s="1113"/>
      <c r="B110" s="1113"/>
      <c r="C110" s="1114"/>
      <c r="D110" s="1113"/>
      <c r="E110" s="1113"/>
      <c r="F110" s="1113"/>
      <c r="G110" s="1115"/>
      <c r="H110" s="1114"/>
      <c r="I110" s="1114"/>
      <c r="J110" s="1113"/>
      <c r="K110" s="1114"/>
      <c r="L110" s="1114"/>
      <c r="M110" s="1114"/>
      <c r="N110" s="1114"/>
    </row>
    <row r="111" spans="1:14">
      <c r="A111" s="1113"/>
      <c r="B111" s="1113"/>
      <c r="C111" s="1114"/>
      <c r="D111" s="1113"/>
      <c r="E111" s="1113"/>
      <c r="F111" s="1113"/>
      <c r="G111" s="1115"/>
      <c r="H111" s="1114"/>
      <c r="I111" s="1114"/>
      <c r="J111" s="1113"/>
      <c r="K111" s="1114"/>
      <c r="L111" s="1114"/>
      <c r="M111" s="1114"/>
      <c r="N111" s="1114"/>
    </row>
    <row r="112" spans="1:14">
      <c r="A112" s="1113"/>
      <c r="B112" s="1113"/>
      <c r="C112" s="1114"/>
      <c r="D112" s="1113"/>
      <c r="E112" s="1113"/>
      <c r="F112" s="1113"/>
      <c r="G112" s="1115"/>
      <c r="H112" s="1114"/>
      <c r="I112" s="1114"/>
      <c r="J112" s="1113"/>
      <c r="K112" s="1114"/>
      <c r="L112" s="1114"/>
      <c r="M112" s="1114"/>
      <c r="N112" s="1114"/>
    </row>
    <row r="113" spans="1:14">
      <c r="A113" s="1113"/>
      <c r="B113" s="1113"/>
      <c r="C113" s="1114"/>
      <c r="D113" s="1113"/>
      <c r="E113" s="1113"/>
      <c r="F113" s="1113"/>
      <c r="G113" s="1115"/>
      <c r="H113" s="1114"/>
      <c r="I113" s="1114"/>
      <c r="J113" s="1113"/>
      <c r="K113" s="1114"/>
      <c r="L113" s="1114"/>
      <c r="M113" s="1114"/>
      <c r="N113" s="1114"/>
    </row>
    <row r="114" spans="1:14">
      <c r="A114" s="1113"/>
      <c r="B114" s="1113"/>
      <c r="C114" s="1114"/>
      <c r="D114" s="1113"/>
      <c r="E114" s="1113"/>
      <c r="F114" s="1113"/>
      <c r="G114" s="1115"/>
      <c r="H114" s="1114"/>
      <c r="I114" s="1114"/>
      <c r="J114" s="1113"/>
      <c r="K114" s="1114"/>
      <c r="L114" s="1114"/>
      <c r="M114" s="1114"/>
      <c r="N114" s="1114"/>
    </row>
    <row r="115" spans="1:14">
      <c r="A115" s="1113"/>
      <c r="B115" s="1113"/>
      <c r="C115" s="1114"/>
      <c r="D115" s="1113"/>
      <c r="E115" s="1113"/>
      <c r="F115" s="1113"/>
      <c r="G115" s="1115"/>
      <c r="H115" s="1114"/>
      <c r="I115" s="1114"/>
      <c r="J115" s="1113"/>
      <c r="K115" s="1114"/>
      <c r="L115" s="1114"/>
      <c r="M115" s="1114"/>
      <c r="N115" s="1114"/>
    </row>
    <row r="116" spans="1:14">
      <c r="A116" s="1113"/>
      <c r="B116" s="1113"/>
      <c r="C116" s="1114"/>
      <c r="D116" s="1113"/>
      <c r="E116" s="1113"/>
      <c r="F116" s="1113"/>
      <c r="G116" s="1115"/>
      <c r="H116" s="1114"/>
      <c r="I116" s="1114"/>
      <c r="J116" s="1113"/>
      <c r="K116" s="1114"/>
      <c r="L116" s="1114"/>
      <c r="M116" s="1114"/>
      <c r="N116" s="1114"/>
    </row>
    <row r="117" spans="1:14">
      <c r="A117" s="1113"/>
      <c r="B117" s="1113"/>
      <c r="C117" s="1114"/>
      <c r="D117" s="1113"/>
      <c r="E117" s="1113"/>
      <c r="F117" s="1113"/>
      <c r="G117" s="1115"/>
      <c r="H117" s="1114"/>
      <c r="I117" s="1114"/>
      <c r="J117" s="1113"/>
      <c r="K117" s="1114"/>
      <c r="L117" s="1114"/>
      <c r="M117" s="1114"/>
      <c r="N117" s="1114"/>
    </row>
    <row r="118" spans="1:14">
      <c r="A118" s="1113"/>
      <c r="B118" s="1113"/>
      <c r="C118" s="1114"/>
      <c r="D118" s="1113"/>
      <c r="E118" s="1113"/>
      <c r="F118" s="1113"/>
      <c r="G118" s="1115"/>
      <c r="H118" s="1114"/>
      <c r="I118" s="1114"/>
      <c r="J118" s="1113"/>
      <c r="K118" s="1114"/>
      <c r="L118" s="1114"/>
      <c r="M118" s="1114"/>
      <c r="N118" s="1114"/>
    </row>
    <row r="119" spans="1:14">
      <c r="A119" s="1113"/>
      <c r="B119" s="1113"/>
      <c r="C119" s="1114"/>
      <c r="D119" s="1113"/>
      <c r="E119" s="1113"/>
      <c r="F119" s="1113"/>
      <c r="G119" s="1115"/>
      <c r="H119" s="1114"/>
      <c r="I119" s="1114"/>
      <c r="J119" s="1113"/>
      <c r="K119" s="1114"/>
      <c r="L119" s="1114"/>
      <c r="M119" s="1114"/>
      <c r="N119" s="1114"/>
    </row>
    <row r="120" spans="1:14">
      <c r="A120" s="1113"/>
      <c r="B120" s="1113"/>
      <c r="C120" s="1114"/>
      <c r="D120" s="1113"/>
      <c r="E120" s="1113"/>
      <c r="F120" s="1113"/>
      <c r="G120" s="1115"/>
      <c r="H120" s="1114"/>
      <c r="I120" s="1114"/>
      <c r="J120" s="1113"/>
      <c r="K120" s="1114"/>
      <c r="L120" s="1114"/>
      <c r="M120" s="1114"/>
      <c r="N120" s="1114"/>
    </row>
    <row r="121" spans="1:14">
      <c r="A121" s="1113"/>
      <c r="B121" s="1113"/>
      <c r="C121" s="1114"/>
      <c r="D121" s="1113"/>
      <c r="E121" s="1113"/>
      <c r="F121" s="1113"/>
      <c r="G121" s="1115"/>
      <c r="H121" s="1114"/>
      <c r="I121" s="1114"/>
      <c r="J121" s="1113"/>
      <c r="K121" s="1114"/>
      <c r="L121" s="1114"/>
      <c r="M121" s="1114"/>
      <c r="N121" s="1114"/>
    </row>
    <row r="122" spans="1:14">
      <c r="A122" s="1113"/>
      <c r="B122" s="1113"/>
      <c r="C122" s="1114"/>
      <c r="D122" s="1113"/>
      <c r="E122" s="1113"/>
      <c r="F122" s="1113"/>
      <c r="G122" s="1115"/>
      <c r="H122" s="1114"/>
      <c r="I122" s="1114"/>
      <c r="J122" s="1113"/>
      <c r="K122" s="1114"/>
      <c r="L122" s="1114"/>
      <c r="M122" s="1114"/>
      <c r="N122" s="1114"/>
    </row>
    <row r="123" spans="1:14">
      <c r="A123" s="1113"/>
      <c r="B123" s="1113"/>
      <c r="C123" s="1114"/>
      <c r="D123" s="1113"/>
      <c r="E123" s="1113"/>
      <c r="F123" s="1113"/>
      <c r="G123" s="1115"/>
      <c r="H123" s="1114"/>
      <c r="I123" s="1114"/>
      <c r="J123" s="1113"/>
      <c r="K123" s="1114"/>
      <c r="L123" s="1114"/>
      <c r="M123" s="1114"/>
      <c r="N123" s="1114"/>
    </row>
    <row r="124" spans="1:14">
      <c r="A124" s="1113"/>
      <c r="B124" s="1113"/>
      <c r="C124" s="1114"/>
      <c r="D124" s="1113"/>
      <c r="E124" s="1113"/>
      <c r="F124" s="1113"/>
      <c r="G124" s="1115"/>
      <c r="H124" s="1114"/>
      <c r="I124" s="1114"/>
      <c r="J124" s="1113"/>
      <c r="K124" s="1114"/>
      <c r="L124" s="1114"/>
      <c r="M124" s="1114"/>
      <c r="N124" s="1114"/>
    </row>
    <row r="125" spans="1:14">
      <c r="A125" s="1113"/>
      <c r="B125" s="1113"/>
      <c r="C125" s="1114"/>
      <c r="D125" s="1113"/>
      <c r="E125" s="1113"/>
      <c r="F125" s="1113"/>
      <c r="G125" s="1115"/>
      <c r="H125" s="1114"/>
      <c r="I125" s="1114"/>
      <c r="J125" s="1113"/>
      <c r="K125" s="1114"/>
      <c r="L125" s="1114"/>
      <c r="M125" s="1114"/>
      <c r="N125" s="1114"/>
    </row>
    <row r="126" spans="1:14">
      <c r="A126" s="1113"/>
      <c r="B126" s="1113"/>
      <c r="C126" s="1114"/>
      <c r="D126" s="1113"/>
      <c r="E126" s="1113"/>
      <c r="F126" s="1113"/>
      <c r="G126" s="1115"/>
      <c r="H126" s="1114"/>
      <c r="I126" s="1114"/>
      <c r="J126" s="1113"/>
      <c r="K126" s="1114"/>
      <c r="L126" s="1114"/>
      <c r="M126" s="1114"/>
      <c r="N126" s="1114"/>
    </row>
    <row r="127" spans="1:14">
      <c r="A127" s="1113"/>
      <c r="B127" s="1113"/>
      <c r="C127" s="1114"/>
      <c r="D127" s="1113"/>
      <c r="E127" s="1113"/>
      <c r="F127" s="1113"/>
      <c r="G127" s="1115"/>
      <c r="H127" s="1114"/>
      <c r="I127" s="1114"/>
      <c r="J127" s="1113"/>
      <c r="K127" s="1114"/>
      <c r="L127" s="1114"/>
      <c r="M127" s="1114"/>
      <c r="N127" s="1114"/>
    </row>
    <row r="128" spans="1:14">
      <c r="A128" s="1113"/>
      <c r="B128" s="1113"/>
      <c r="C128" s="1114"/>
      <c r="D128" s="1113"/>
      <c r="E128" s="1113"/>
      <c r="F128" s="1113"/>
      <c r="G128" s="1115"/>
      <c r="H128" s="1114"/>
      <c r="I128" s="1114"/>
      <c r="J128" s="1113"/>
      <c r="K128" s="1114"/>
      <c r="L128" s="1114"/>
      <c r="M128" s="1114"/>
      <c r="N128" s="1114"/>
    </row>
    <row r="129" spans="1:14">
      <c r="A129" s="1113"/>
      <c r="B129" s="1113"/>
      <c r="C129" s="1114"/>
      <c r="D129" s="1113"/>
      <c r="E129" s="1113"/>
      <c r="F129" s="1113"/>
      <c r="G129" s="1115"/>
      <c r="H129" s="1114"/>
      <c r="I129" s="1114"/>
      <c r="J129" s="1113"/>
      <c r="K129" s="1114"/>
      <c r="L129" s="1114"/>
      <c r="M129" s="1114"/>
      <c r="N129" s="1114"/>
    </row>
    <row r="130" spans="1:14">
      <c r="A130" s="1113"/>
      <c r="B130" s="1113"/>
      <c r="C130" s="1114"/>
      <c r="D130" s="1113"/>
      <c r="E130" s="1113"/>
      <c r="F130" s="1113"/>
      <c r="G130" s="1115"/>
      <c r="H130" s="1114"/>
      <c r="I130" s="1114"/>
      <c r="J130" s="1113"/>
      <c r="K130" s="1114"/>
      <c r="L130" s="1114"/>
      <c r="M130" s="1114"/>
      <c r="N130" s="1114"/>
    </row>
    <row r="131" spans="1:14">
      <c r="A131" s="1113"/>
      <c r="B131" s="1113"/>
      <c r="C131" s="1114"/>
      <c r="D131" s="1113"/>
      <c r="E131" s="1113"/>
      <c r="F131" s="1113"/>
      <c r="G131" s="1115"/>
      <c r="H131" s="1114"/>
      <c r="I131" s="1114"/>
      <c r="J131" s="1113"/>
      <c r="K131" s="1114"/>
      <c r="L131" s="1114"/>
      <c r="M131" s="1114"/>
      <c r="N131" s="1114"/>
    </row>
    <row r="132" spans="1:14">
      <c r="A132" s="1113"/>
      <c r="B132" s="1113"/>
      <c r="C132" s="1114"/>
      <c r="D132" s="1113"/>
      <c r="E132" s="1113"/>
      <c r="F132" s="1113"/>
      <c r="G132" s="1115"/>
      <c r="H132" s="1114"/>
      <c r="I132" s="1114"/>
      <c r="J132" s="1113"/>
      <c r="K132" s="1114"/>
      <c r="L132" s="1114"/>
      <c r="M132" s="1114"/>
      <c r="N132" s="1114"/>
    </row>
    <row r="133" spans="1:14">
      <c r="A133" s="1113"/>
      <c r="B133" s="1113"/>
      <c r="C133" s="1114"/>
      <c r="D133" s="1113"/>
      <c r="E133" s="1113"/>
      <c r="F133" s="1113"/>
      <c r="G133" s="1115"/>
      <c r="H133" s="1114"/>
      <c r="I133" s="1114"/>
      <c r="J133" s="1113"/>
      <c r="K133" s="1114"/>
      <c r="L133" s="1114"/>
      <c r="M133" s="1114"/>
      <c r="N133" s="1114"/>
    </row>
    <row r="134" spans="1:14">
      <c r="A134" s="1113"/>
      <c r="B134" s="1113"/>
      <c r="C134" s="1114"/>
      <c r="D134" s="1113"/>
      <c r="E134" s="1113"/>
      <c r="F134" s="1113"/>
      <c r="G134" s="1115"/>
      <c r="H134" s="1114"/>
      <c r="I134" s="1114"/>
      <c r="J134" s="1113"/>
      <c r="K134" s="1114"/>
      <c r="L134" s="1114"/>
      <c r="M134" s="1114"/>
      <c r="N134" s="1114"/>
    </row>
    <row r="135" spans="1:14">
      <c r="A135" s="1113"/>
      <c r="B135" s="1113"/>
      <c r="C135" s="1114"/>
      <c r="D135" s="1113"/>
      <c r="E135" s="1113"/>
      <c r="F135" s="1113"/>
      <c r="G135" s="1115"/>
      <c r="H135" s="1114"/>
      <c r="I135" s="1114"/>
      <c r="J135" s="1113"/>
      <c r="K135" s="1114"/>
      <c r="L135" s="1114"/>
      <c r="M135" s="1114"/>
      <c r="N135" s="1114"/>
    </row>
    <row r="136" spans="1:14">
      <c r="A136" s="1113"/>
      <c r="B136" s="1113"/>
      <c r="C136" s="1114"/>
      <c r="D136" s="1113"/>
      <c r="E136" s="1113"/>
      <c r="F136" s="1113"/>
      <c r="G136" s="1115"/>
      <c r="H136" s="1114"/>
      <c r="I136" s="1114"/>
      <c r="J136" s="1113"/>
      <c r="K136" s="1114"/>
      <c r="L136" s="1114"/>
      <c r="M136" s="1114"/>
      <c r="N136" s="1114"/>
    </row>
    <row r="137" spans="1:14">
      <c r="A137" s="1113"/>
      <c r="B137" s="1113"/>
      <c r="C137" s="1114"/>
      <c r="D137" s="1113"/>
      <c r="E137" s="1113"/>
      <c r="F137" s="1113"/>
      <c r="G137" s="1115"/>
      <c r="H137" s="1114"/>
      <c r="I137" s="1114"/>
      <c r="J137" s="1113"/>
      <c r="K137" s="1114"/>
      <c r="L137" s="1114"/>
      <c r="M137" s="1114"/>
      <c r="N137" s="1114"/>
    </row>
    <row r="138" spans="1:14">
      <c r="A138" s="1113"/>
      <c r="B138" s="1113"/>
      <c r="C138" s="1114"/>
      <c r="D138" s="1113"/>
      <c r="E138" s="1113"/>
      <c r="F138" s="1113"/>
      <c r="G138" s="1115"/>
      <c r="H138" s="1114"/>
      <c r="I138" s="1114"/>
      <c r="J138" s="1113"/>
      <c r="K138" s="1114"/>
      <c r="L138" s="1114"/>
      <c r="M138" s="1114"/>
      <c r="N138" s="1114"/>
    </row>
    <row r="139" spans="1:14">
      <c r="A139" s="1113"/>
      <c r="B139" s="1113"/>
      <c r="C139" s="1114"/>
      <c r="D139" s="1113"/>
      <c r="E139" s="1113"/>
      <c r="F139" s="1113"/>
      <c r="G139" s="1115"/>
      <c r="H139" s="1114"/>
      <c r="I139" s="1114"/>
      <c r="J139" s="1113"/>
      <c r="K139" s="1114"/>
      <c r="L139" s="1114"/>
      <c r="M139" s="1114"/>
      <c r="N139" s="1114"/>
    </row>
    <row r="140" spans="1:14">
      <c r="A140" s="1113"/>
      <c r="B140" s="1113"/>
      <c r="C140" s="1114"/>
      <c r="D140" s="1113"/>
      <c r="E140" s="1113"/>
      <c r="F140" s="1113"/>
      <c r="G140" s="1115"/>
      <c r="H140" s="1114"/>
      <c r="I140" s="1114"/>
      <c r="J140" s="1113"/>
      <c r="K140" s="1114"/>
      <c r="L140" s="1114"/>
      <c r="M140" s="1114"/>
      <c r="N140" s="1114"/>
    </row>
    <row r="141" spans="1:14">
      <c r="A141" s="1113"/>
      <c r="B141" s="1113"/>
      <c r="C141" s="1114"/>
      <c r="D141" s="1113"/>
      <c r="E141" s="1113"/>
      <c r="F141" s="1113"/>
      <c r="G141" s="1115"/>
      <c r="H141" s="1114"/>
      <c r="I141" s="1114"/>
      <c r="J141" s="1113"/>
      <c r="K141" s="1114"/>
      <c r="L141" s="1114"/>
      <c r="M141" s="1114"/>
      <c r="N141" s="1114"/>
    </row>
    <row r="142" spans="1:14">
      <c r="A142" s="1113"/>
      <c r="B142" s="1113"/>
      <c r="C142" s="1114"/>
      <c r="D142" s="1113"/>
      <c r="E142" s="1113"/>
      <c r="F142" s="1113"/>
      <c r="G142" s="1115"/>
      <c r="H142" s="1114"/>
      <c r="I142" s="1114"/>
      <c r="J142" s="1113"/>
      <c r="K142" s="1114"/>
      <c r="L142" s="1114"/>
      <c r="M142" s="1114"/>
      <c r="N142" s="1114"/>
    </row>
    <row r="143" spans="1:14">
      <c r="A143" s="1113"/>
      <c r="B143" s="1113"/>
      <c r="C143" s="1114"/>
      <c r="D143" s="1113"/>
      <c r="E143" s="1113"/>
      <c r="F143" s="1113"/>
      <c r="G143" s="1115"/>
      <c r="H143" s="1114"/>
      <c r="I143" s="1114"/>
      <c r="J143" s="1113"/>
      <c r="K143" s="1114"/>
      <c r="L143" s="1114"/>
      <c r="M143" s="1114"/>
      <c r="N143" s="1114"/>
    </row>
    <row r="144" spans="1:14">
      <c r="A144" s="1113"/>
      <c r="B144" s="1113"/>
      <c r="C144" s="1114"/>
      <c r="D144" s="1113"/>
      <c r="E144" s="1113"/>
      <c r="F144" s="1113"/>
      <c r="G144" s="1115"/>
      <c r="H144" s="1114"/>
      <c r="I144" s="1114"/>
      <c r="J144" s="1113"/>
      <c r="K144" s="1114"/>
      <c r="L144" s="1114"/>
      <c r="M144" s="1114"/>
      <c r="N144" s="1114"/>
    </row>
    <row r="145" spans="1:14">
      <c r="A145" s="1113"/>
      <c r="B145" s="1113"/>
      <c r="C145" s="1114"/>
      <c r="D145" s="1113"/>
      <c r="E145" s="1113"/>
      <c r="F145" s="1113"/>
      <c r="G145" s="1115"/>
      <c r="H145" s="1114"/>
      <c r="I145" s="1114"/>
      <c r="J145" s="1113"/>
      <c r="K145" s="1114"/>
      <c r="L145" s="1114"/>
      <c r="M145" s="1114"/>
      <c r="N145" s="1114"/>
    </row>
    <row r="146" spans="1:14">
      <c r="A146" s="1113"/>
      <c r="B146" s="1113"/>
      <c r="C146" s="1114"/>
      <c r="D146" s="1113"/>
      <c r="E146" s="1113"/>
      <c r="F146" s="1113"/>
      <c r="G146" s="1115"/>
      <c r="H146" s="1114"/>
      <c r="I146" s="1114"/>
      <c r="J146" s="1113"/>
      <c r="K146" s="1114"/>
      <c r="L146" s="1114"/>
      <c r="M146" s="1114"/>
      <c r="N146" s="1114"/>
    </row>
    <row r="147" spans="1:14">
      <c r="A147" s="1113"/>
      <c r="B147" s="1113"/>
      <c r="C147" s="1114"/>
      <c r="D147" s="1113"/>
      <c r="E147" s="1113"/>
      <c r="F147" s="1113"/>
      <c r="G147" s="1115"/>
      <c r="H147" s="1114"/>
      <c r="I147" s="1114"/>
      <c r="J147" s="1113"/>
      <c r="K147" s="1114"/>
      <c r="L147" s="1114"/>
      <c r="M147" s="1114"/>
      <c r="N147" s="1114"/>
    </row>
    <row r="148" spans="1:14">
      <c r="A148" s="1113"/>
      <c r="B148" s="1113"/>
      <c r="C148" s="1114"/>
      <c r="D148" s="1113"/>
      <c r="E148" s="1113"/>
      <c r="F148" s="1113"/>
      <c r="G148" s="1115"/>
      <c r="H148" s="1114"/>
      <c r="I148" s="1114"/>
      <c r="J148" s="1113"/>
      <c r="K148" s="1114"/>
      <c r="L148" s="1114"/>
      <c r="M148" s="1114"/>
      <c r="N148" s="1114"/>
    </row>
    <row r="149" spans="1:14">
      <c r="A149" s="1113"/>
      <c r="B149" s="1113"/>
      <c r="C149" s="1114"/>
      <c r="D149" s="1113"/>
      <c r="E149" s="1113"/>
      <c r="F149" s="1113"/>
      <c r="G149" s="1115"/>
      <c r="H149" s="1114"/>
      <c r="I149" s="1114"/>
      <c r="J149" s="1113"/>
      <c r="K149" s="1114"/>
      <c r="L149" s="1114"/>
      <c r="M149" s="1114"/>
      <c r="N149" s="1114"/>
    </row>
    <row r="150" spans="1:14">
      <c r="A150" s="1113"/>
      <c r="B150" s="1113"/>
      <c r="C150" s="1114"/>
      <c r="D150" s="1113"/>
      <c r="E150" s="1113"/>
      <c r="F150" s="1113"/>
      <c r="G150" s="1115"/>
      <c r="H150" s="1114"/>
      <c r="I150" s="1114"/>
      <c r="J150" s="1113"/>
      <c r="K150" s="1114"/>
      <c r="L150" s="1114"/>
      <c r="M150" s="1114"/>
      <c r="N150" s="1114"/>
    </row>
    <row r="151" spans="1:14">
      <c r="A151" s="1113"/>
      <c r="B151" s="1113"/>
      <c r="C151" s="1114"/>
      <c r="D151" s="1113"/>
      <c r="E151" s="1113"/>
      <c r="F151" s="1113"/>
      <c r="G151" s="1115"/>
      <c r="H151" s="1114"/>
      <c r="I151" s="1114"/>
      <c r="J151" s="1113"/>
      <c r="K151" s="1114"/>
      <c r="L151" s="1114"/>
      <c r="M151" s="1114"/>
      <c r="N151" s="1114"/>
    </row>
    <row r="152" spans="1:14">
      <c r="A152" s="1113"/>
      <c r="B152" s="1113"/>
      <c r="C152" s="1114"/>
      <c r="D152" s="1113"/>
      <c r="E152" s="1113"/>
      <c r="F152" s="1113"/>
      <c r="G152" s="1115"/>
      <c r="H152" s="1114"/>
      <c r="I152" s="1114"/>
      <c r="J152" s="1113"/>
      <c r="K152" s="1114"/>
      <c r="L152" s="1114"/>
      <c r="M152" s="1114"/>
      <c r="N152" s="1114"/>
    </row>
    <row r="153" spans="1:14">
      <c r="A153" s="1113"/>
      <c r="B153" s="1113"/>
      <c r="C153" s="1114"/>
      <c r="D153" s="1113"/>
      <c r="E153" s="1113"/>
      <c r="F153" s="1113"/>
      <c r="G153" s="1115"/>
      <c r="H153" s="1114"/>
      <c r="I153" s="1114"/>
      <c r="J153" s="1113"/>
      <c r="K153" s="1114"/>
      <c r="L153" s="1114"/>
      <c r="M153" s="1114"/>
      <c r="N153" s="1114"/>
    </row>
    <row r="154" spans="1:14">
      <c r="A154" s="1113"/>
      <c r="B154" s="1113"/>
      <c r="C154" s="1114"/>
      <c r="D154" s="1113"/>
      <c r="E154" s="1113"/>
      <c r="F154" s="1113"/>
      <c r="G154" s="1115"/>
      <c r="H154" s="1114"/>
      <c r="I154" s="1114"/>
      <c r="J154" s="1113"/>
      <c r="K154" s="1114"/>
      <c r="L154" s="1114"/>
      <c r="M154" s="1114"/>
      <c r="N154" s="1114"/>
    </row>
    <row r="155" spans="1:14">
      <c r="A155" s="1113"/>
      <c r="B155" s="1113"/>
      <c r="C155" s="1114"/>
      <c r="D155" s="1113"/>
      <c r="E155" s="1113"/>
      <c r="F155" s="1113"/>
      <c r="G155" s="1115"/>
      <c r="H155" s="1114"/>
      <c r="I155" s="1114"/>
      <c r="J155" s="1113"/>
      <c r="K155" s="1114"/>
      <c r="L155" s="1114"/>
      <c r="M155" s="1114"/>
      <c r="N155" s="1114"/>
    </row>
    <row r="156" spans="1:14">
      <c r="A156" s="1113"/>
      <c r="B156" s="1113"/>
      <c r="C156" s="1114"/>
      <c r="D156" s="1113"/>
      <c r="E156" s="1113"/>
      <c r="F156" s="1113"/>
      <c r="G156" s="1115"/>
      <c r="H156" s="1114"/>
      <c r="I156" s="1114"/>
      <c r="J156" s="1113"/>
      <c r="K156" s="1114"/>
      <c r="L156" s="1114"/>
      <c r="M156" s="1114"/>
      <c r="N156" s="1114"/>
    </row>
    <row r="157" spans="1:14">
      <c r="A157" s="1113"/>
      <c r="B157" s="1113"/>
      <c r="C157" s="1114"/>
      <c r="D157" s="1113"/>
      <c r="E157" s="1113"/>
      <c r="F157" s="1113"/>
      <c r="G157" s="1115"/>
      <c r="H157" s="1114"/>
      <c r="I157" s="1114"/>
      <c r="J157" s="1113"/>
      <c r="K157" s="1114"/>
      <c r="L157" s="1114"/>
      <c r="M157" s="1114"/>
      <c r="N157" s="1114"/>
    </row>
    <row r="158" spans="1:14">
      <c r="A158" s="1113"/>
      <c r="B158" s="1113"/>
      <c r="C158" s="1114"/>
      <c r="D158" s="1113"/>
      <c r="E158" s="1113"/>
      <c r="F158" s="1113"/>
      <c r="G158" s="1115"/>
      <c r="H158" s="1114"/>
      <c r="I158" s="1114"/>
      <c r="J158" s="1113"/>
      <c r="K158" s="1114"/>
      <c r="L158" s="1114"/>
      <c r="M158" s="1114"/>
      <c r="N158" s="1114"/>
    </row>
    <row r="159" spans="1:14">
      <c r="A159" s="1113"/>
      <c r="B159" s="1113"/>
      <c r="C159" s="1114"/>
      <c r="D159" s="1113"/>
      <c r="E159" s="1113"/>
      <c r="F159" s="1113"/>
      <c r="G159" s="1115"/>
      <c r="H159" s="1114"/>
      <c r="I159" s="1114"/>
      <c r="J159" s="1113"/>
      <c r="K159" s="1114"/>
      <c r="L159" s="1114"/>
      <c r="M159" s="1114"/>
      <c r="N159" s="1114"/>
    </row>
    <row r="160" spans="1:14">
      <c r="A160" s="1113"/>
      <c r="B160" s="1113"/>
      <c r="C160" s="1114"/>
      <c r="D160" s="1113"/>
      <c r="E160" s="1113"/>
      <c r="F160" s="1113"/>
      <c r="G160" s="1115"/>
      <c r="H160" s="1114"/>
      <c r="I160" s="1114"/>
      <c r="J160" s="1113"/>
      <c r="K160" s="1114"/>
      <c r="L160" s="1114"/>
      <c r="M160" s="1114"/>
      <c r="N160" s="1114"/>
    </row>
    <row r="161" spans="1:14">
      <c r="A161" s="1113"/>
      <c r="B161" s="1113"/>
      <c r="C161" s="1114"/>
      <c r="D161" s="1113"/>
      <c r="E161" s="1113"/>
      <c r="F161" s="1113"/>
      <c r="G161" s="1115"/>
      <c r="H161" s="1114"/>
      <c r="I161" s="1114"/>
      <c r="J161" s="1113"/>
      <c r="K161" s="1114"/>
      <c r="L161" s="1114"/>
      <c r="M161" s="1114"/>
      <c r="N161" s="1114"/>
    </row>
    <row r="162" spans="1:14">
      <c r="A162" s="1113"/>
      <c r="B162" s="1113"/>
      <c r="C162" s="1114"/>
      <c r="D162" s="1113"/>
      <c r="E162" s="1113"/>
      <c r="F162" s="1113"/>
      <c r="G162" s="1115"/>
      <c r="H162" s="1114"/>
      <c r="I162" s="1114"/>
      <c r="J162" s="1113"/>
      <c r="K162" s="1114"/>
      <c r="L162" s="1114"/>
      <c r="M162" s="1114"/>
      <c r="N162" s="1114"/>
    </row>
    <row r="163" spans="1:14">
      <c r="A163" s="1113"/>
      <c r="B163" s="1113"/>
      <c r="C163" s="1114"/>
      <c r="D163" s="1113"/>
      <c r="E163" s="1113"/>
      <c r="F163" s="1113"/>
      <c r="G163" s="1115"/>
      <c r="H163" s="1114"/>
      <c r="I163" s="1114"/>
      <c r="J163" s="1113"/>
      <c r="K163" s="1114"/>
      <c r="L163" s="1114"/>
      <c r="M163" s="1114"/>
      <c r="N163" s="1114"/>
    </row>
    <row r="164" spans="1:14">
      <c r="A164" s="1113"/>
      <c r="B164" s="1113"/>
      <c r="C164" s="1114"/>
      <c r="D164" s="1113"/>
      <c r="E164" s="1113"/>
      <c r="F164" s="1113"/>
      <c r="G164" s="1115"/>
      <c r="H164" s="1114"/>
      <c r="I164" s="1114"/>
      <c r="J164" s="1113"/>
      <c r="K164" s="1114"/>
      <c r="L164" s="1114"/>
      <c r="M164" s="1114"/>
      <c r="N164" s="1114"/>
    </row>
    <row r="165" spans="1:14">
      <c r="A165" s="1113"/>
      <c r="B165" s="1113"/>
      <c r="C165" s="1114"/>
      <c r="D165" s="1113"/>
      <c r="E165" s="1113"/>
      <c r="F165" s="1113"/>
      <c r="G165" s="1115"/>
      <c r="H165" s="1114"/>
      <c r="I165" s="1114"/>
      <c r="J165" s="1113"/>
      <c r="K165" s="1114"/>
      <c r="L165" s="1114"/>
      <c r="M165" s="1114"/>
      <c r="N165" s="1114"/>
    </row>
    <row r="166" spans="1:14">
      <c r="A166" s="1113"/>
      <c r="B166" s="1113"/>
      <c r="C166" s="1114"/>
      <c r="D166" s="1113"/>
      <c r="E166" s="1113"/>
      <c r="F166" s="1113"/>
      <c r="G166" s="1115"/>
      <c r="H166" s="1114"/>
      <c r="I166" s="1114"/>
      <c r="J166" s="1113"/>
      <c r="K166" s="1114"/>
      <c r="L166" s="1114"/>
      <c r="M166" s="1114"/>
      <c r="N166" s="1114"/>
    </row>
    <row r="167" spans="1:14">
      <c r="A167" s="1113"/>
      <c r="B167" s="1113"/>
      <c r="C167" s="1114"/>
      <c r="D167" s="1113"/>
      <c r="E167" s="1113"/>
      <c r="F167" s="1113"/>
      <c r="G167" s="1115"/>
      <c r="H167" s="1114"/>
      <c r="I167" s="1114"/>
      <c r="J167" s="1113"/>
      <c r="K167" s="1114"/>
      <c r="L167" s="1114"/>
      <c r="M167" s="1114"/>
      <c r="N167" s="1114"/>
    </row>
    <row r="168" spans="1:14">
      <c r="A168" s="1113"/>
      <c r="B168" s="1113"/>
      <c r="C168" s="1114"/>
      <c r="D168" s="1113"/>
      <c r="E168" s="1113"/>
      <c r="F168" s="1113"/>
      <c r="G168" s="1115"/>
      <c r="H168" s="1114"/>
      <c r="I168" s="1114"/>
      <c r="J168" s="1113"/>
      <c r="K168" s="1114"/>
      <c r="L168" s="1114"/>
      <c r="M168" s="1114"/>
      <c r="N168" s="1114"/>
    </row>
    <row r="169" spans="1:14">
      <c r="A169" s="1113"/>
      <c r="B169" s="1113"/>
      <c r="C169" s="1114"/>
      <c r="D169" s="1113"/>
      <c r="E169" s="1113"/>
      <c r="F169" s="1113"/>
      <c r="G169" s="1115"/>
      <c r="H169" s="1114"/>
      <c r="I169" s="1114"/>
      <c r="J169" s="1113"/>
      <c r="K169" s="1114"/>
      <c r="L169" s="1114"/>
      <c r="M169" s="1114"/>
      <c r="N169" s="1114"/>
    </row>
    <row r="170" spans="1:14">
      <c r="A170" s="1113"/>
      <c r="B170" s="1113"/>
      <c r="C170" s="1114"/>
      <c r="D170" s="1113"/>
      <c r="E170" s="1113"/>
      <c r="F170" s="1113"/>
      <c r="G170" s="1115"/>
      <c r="H170" s="1114"/>
      <c r="I170" s="1114"/>
      <c r="J170" s="1113"/>
      <c r="K170" s="1114"/>
      <c r="L170" s="1114"/>
      <c r="M170" s="1114"/>
      <c r="N170" s="1114"/>
    </row>
    <row r="171" spans="1:14">
      <c r="A171" s="1113"/>
      <c r="B171" s="1113"/>
      <c r="C171" s="1114"/>
      <c r="D171" s="1113"/>
      <c r="E171" s="1113"/>
      <c r="F171" s="1113"/>
      <c r="G171" s="1115"/>
      <c r="H171" s="1114"/>
      <c r="I171" s="1114"/>
      <c r="J171" s="1113"/>
      <c r="K171" s="1114"/>
      <c r="L171" s="1114"/>
      <c r="M171" s="1114"/>
      <c r="N171" s="1114"/>
    </row>
    <row r="172" spans="1:14">
      <c r="A172" s="1113"/>
      <c r="B172" s="1113"/>
      <c r="C172" s="1114"/>
      <c r="D172" s="1113"/>
      <c r="E172" s="1113"/>
      <c r="F172" s="1113"/>
      <c r="G172" s="1115"/>
      <c r="H172" s="1114"/>
      <c r="I172" s="1114"/>
      <c r="J172" s="1113"/>
      <c r="K172" s="1114"/>
      <c r="L172" s="1114"/>
      <c r="M172" s="1114"/>
      <c r="N172" s="1114"/>
    </row>
    <row r="173" spans="1:14">
      <c r="A173" s="1113"/>
      <c r="B173" s="1113"/>
      <c r="C173" s="1114"/>
      <c r="D173" s="1113"/>
      <c r="E173" s="1113"/>
      <c r="F173" s="1113"/>
      <c r="G173" s="1115"/>
      <c r="H173" s="1114"/>
      <c r="I173" s="1114"/>
      <c r="J173" s="1113"/>
      <c r="K173" s="1114"/>
      <c r="L173" s="1114"/>
      <c r="M173" s="1114"/>
      <c r="N173" s="1114"/>
    </row>
    <row r="174" spans="1:14">
      <c r="A174" s="1113"/>
      <c r="B174" s="1113"/>
      <c r="C174" s="1114"/>
      <c r="D174" s="1113"/>
      <c r="E174" s="1113"/>
      <c r="F174" s="1113"/>
      <c r="G174" s="1115"/>
      <c r="H174" s="1114"/>
      <c r="I174" s="1114"/>
      <c r="J174" s="1113"/>
      <c r="K174" s="1114"/>
      <c r="L174" s="1114"/>
      <c r="M174" s="1114"/>
      <c r="N174" s="1114"/>
    </row>
    <row r="175" spans="1:14">
      <c r="A175" s="1113"/>
      <c r="B175" s="1113"/>
      <c r="C175" s="1114"/>
      <c r="D175" s="1113"/>
      <c r="E175" s="1113"/>
      <c r="F175" s="1113"/>
      <c r="G175" s="1115"/>
      <c r="H175" s="1114"/>
      <c r="I175" s="1114"/>
      <c r="J175" s="1113"/>
      <c r="K175" s="1114"/>
      <c r="L175" s="1114"/>
      <c r="M175" s="1114"/>
      <c r="N175" s="1114"/>
    </row>
    <row r="176" spans="1:14">
      <c r="A176" s="1113"/>
      <c r="B176" s="1113"/>
      <c r="C176" s="1114"/>
      <c r="D176" s="1113"/>
      <c r="E176" s="1113"/>
      <c r="F176" s="1113"/>
      <c r="G176" s="1115"/>
      <c r="H176" s="1114"/>
      <c r="I176" s="1114"/>
      <c r="J176" s="1113"/>
      <c r="K176" s="1114"/>
      <c r="L176" s="1114"/>
      <c r="M176" s="1114"/>
      <c r="N176" s="1114"/>
    </row>
    <row r="177" spans="1:14">
      <c r="A177" s="1113"/>
      <c r="B177" s="1113"/>
      <c r="C177" s="1114"/>
      <c r="D177" s="1113"/>
      <c r="E177" s="1113"/>
      <c r="F177" s="1113"/>
      <c r="G177" s="1115"/>
      <c r="H177" s="1114"/>
      <c r="I177" s="1114"/>
      <c r="J177" s="1113"/>
      <c r="K177" s="1114"/>
      <c r="L177" s="1114"/>
      <c r="M177" s="1114"/>
      <c r="N177" s="1114"/>
    </row>
    <row r="178" spans="1:14">
      <c r="A178" s="1113"/>
      <c r="B178" s="1113"/>
      <c r="C178" s="1114"/>
      <c r="D178" s="1113"/>
      <c r="E178" s="1113"/>
      <c r="F178" s="1113"/>
      <c r="G178" s="1115"/>
      <c r="H178" s="1114"/>
      <c r="I178" s="1114"/>
      <c r="J178" s="1113"/>
      <c r="K178" s="1114"/>
      <c r="L178" s="1114"/>
      <c r="M178" s="1114"/>
      <c r="N178" s="1114"/>
    </row>
    <row r="179" spans="1:14">
      <c r="A179" s="1113"/>
      <c r="B179" s="1113"/>
      <c r="C179" s="1114"/>
      <c r="D179" s="1113"/>
      <c r="E179" s="1113"/>
      <c r="F179" s="1113"/>
      <c r="G179" s="1115"/>
      <c r="H179" s="1114"/>
      <c r="I179" s="1114"/>
      <c r="J179" s="1113"/>
      <c r="K179" s="1114"/>
      <c r="L179" s="1114"/>
      <c r="M179" s="1114"/>
      <c r="N179" s="1114"/>
    </row>
    <row r="180" spans="1:14">
      <c r="A180" s="1113"/>
      <c r="B180" s="1113"/>
      <c r="C180" s="1114"/>
      <c r="D180" s="1113"/>
      <c r="E180" s="1113"/>
      <c r="F180" s="1113"/>
      <c r="G180" s="1115"/>
      <c r="H180" s="1114"/>
      <c r="I180" s="1114"/>
      <c r="J180" s="1113"/>
      <c r="K180" s="1114"/>
      <c r="L180" s="1114"/>
      <c r="M180" s="1114"/>
      <c r="N180" s="1114"/>
    </row>
    <row r="181" spans="1:14">
      <c r="A181" s="1113"/>
      <c r="B181" s="1113"/>
      <c r="C181" s="1114"/>
      <c r="D181" s="1113"/>
      <c r="E181" s="1113"/>
      <c r="F181" s="1113"/>
      <c r="G181" s="1115"/>
      <c r="H181" s="1114"/>
      <c r="I181" s="1114"/>
      <c r="J181" s="1113"/>
      <c r="K181" s="1114"/>
      <c r="L181" s="1114"/>
      <c r="M181" s="1114"/>
      <c r="N181" s="1114"/>
    </row>
    <row r="182" spans="1:14">
      <c r="A182" s="1113"/>
      <c r="B182" s="1113"/>
      <c r="C182" s="1114"/>
      <c r="D182" s="1113"/>
      <c r="E182" s="1113"/>
      <c r="F182" s="1113"/>
      <c r="G182" s="1115"/>
      <c r="H182" s="1114"/>
      <c r="I182" s="1114"/>
      <c r="J182" s="1113"/>
      <c r="K182" s="1114"/>
      <c r="L182" s="1114"/>
      <c r="M182" s="1114"/>
      <c r="N182" s="1114"/>
    </row>
    <row r="183" spans="1:14">
      <c r="A183" s="1113"/>
      <c r="B183" s="1113"/>
      <c r="C183" s="1114"/>
      <c r="D183" s="1113"/>
      <c r="E183" s="1113"/>
      <c r="F183" s="1113"/>
      <c r="G183" s="1115"/>
      <c r="H183" s="1114"/>
      <c r="I183" s="1114"/>
      <c r="J183" s="1113"/>
      <c r="K183" s="1114"/>
      <c r="L183" s="1114"/>
      <c r="M183" s="1114"/>
      <c r="N183" s="1114"/>
    </row>
    <row r="184" spans="1:14">
      <c r="A184" s="1113"/>
      <c r="B184" s="1113"/>
      <c r="C184" s="1114"/>
      <c r="D184" s="1113"/>
      <c r="E184" s="1113"/>
      <c r="F184" s="1113"/>
      <c r="G184" s="1115"/>
      <c r="H184" s="1114"/>
      <c r="I184" s="1114"/>
      <c r="J184" s="1113"/>
      <c r="K184" s="1114"/>
      <c r="L184" s="1114"/>
      <c r="M184" s="1114"/>
      <c r="N184" s="1114"/>
    </row>
    <row r="185" spans="1:14">
      <c r="A185" s="1113"/>
      <c r="B185" s="1113"/>
      <c r="C185" s="1114"/>
      <c r="D185" s="1113"/>
      <c r="E185" s="1113"/>
      <c r="F185" s="1113"/>
      <c r="G185" s="1115"/>
      <c r="H185" s="1114"/>
      <c r="I185" s="1114"/>
      <c r="J185" s="1113"/>
      <c r="K185" s="1114"/>
      <c r="L185" s="1114"/>
      <c r="M185" s="1114"/>
      <c r="N185" s="1114"/>
    </row>
    <row r="186" spans="1:14">
      <c r="A186" s="1113"/>
      <c r="B186" s="1113"/>
      <c r="C186" s="1114"/>
      <c r="D186" s="1113"/>
      <c r="E186" s="1113"/>
      <c r="F186" s="1113"/>
      <c r="G186" s="1115"/>
      <c r="H186" s="1114"/>
      <c r="I186" s="1114"/>
      <c r="J186" s="1113"/>
      <c r="K186" s="1114"/>
      <c r="L186" s="1114"/>
      <c r="M186" s="1114"/>
      <c r="N186" s="1114"/>
    </row>
    <row r="187" spans="1:14">
      <c r="A187" s="1113"/>
      <c r="B187" s="1113"/>
      <c r="C187" s="1114"/>
      <c r="D187" s="1113"/>
      <c r="E187" s="1113"/>
      <c r="F187" s="1113"/>
      <c r="G187" s="1115"/>
      <c r="H187" s="1114"/>
      <c r="I187" s="1114"/>
      <c r="J187" s="1113"/>
      <c r="K187" s="1114"/>
      <c r="L187" s="1114"/>
      <c r="M187" s="1114"/>
      <c r="N187" s="1114"/>
    </row>
    <row r="188" spans="1:14">
      <c r="A188" s="1113"/>
      <c r="B188" s="1113"/>
      <c r="C188" s="1114"/>
      <c r="D188" s="1113"/>
      <c r="E188" s="1113"/>
      <c r="F188" s="1113"/>
      <c r="G188" s="1115"/>
      <c r="H188" s="1114"/>
      <c r="I188" s="1114"/>
      <c r="J188" s="1113"/>
      <c r="K188" s="1114"/>
      <c r="L188" s="1114"/>
      <c r="M188" s="1114"/>
      <c r="N188" s="1114"/>
    </row>
    <row r="189" spans="1:14">
      <c r="A189" s="1113"/>
      <c r="B189" s="1113"/>
      <c r="C189" s="1114"/>
      <c r="D189" s="1113"/>
      <c r="E189" s="1113"/>
      <c r="F189" s="1113"/>
      <c r="G189" s="1115"/>
      <c r="H189" s="1114"/>
      <c r="I189" s="1114"/>
      <c r="J189" s="1113"/>
      <c r="K189" s="1114"/>
      <c r="L189" s="1114"/>
      <c r="M189" s="1114"/>
      <c r="N189" s="1114"/>
    </row>
    <row r="190" spans="1:14">
      <c r="A190" s="1113"/>
      <c r="B190" s="1113"/>
      <c r="C190" s="1114"/>
      <c r="D190" s="1113"/>
      <c r="E190" s="1113"/>
      <c r="F190" s="1113"/>
      <c r="G190" s="1115"/>
      <c r="H190" s="1114"/>
      <c r="I190" s="1114"/>
      <c r="J190" s="1113"/>
      <c r="K190" s="1114"/>
      <c r="L190" s="1114"/>
      <c r="M190" s="1114"/>
      <c r="N190" s="1114"/>
    </row>
    <row r="191" spans="1:14">
      <c r="A191" s="1113"/>
      <c r="B191" s="1113"/>
      <c r="C191" s="1114"/>
      <c r="D191" s="1113"/>
      <c r="E191" s="1113"/>
      <c r="F191" s="1113"/>
      <c r="G191" s="1115"/>
      <c r="H191" s="1114"/>
      <c r="I191" s="1114"/>
      <c r="J191" s="1113"/>
      <c r="K191" s="1114"/>
      <c r="L191" s="1114"/>
      <c r="M191" s="1114"/>
      <c r="N191" s="1114"/>
    </row>
    <row r="192" spans="1:14">
      <c r="A192" s="1113"/>
      <c r="B192" s="1113"/>
      <c r="C192" s="1114"/>
      <c r="D192" s="1113"/>
      <c r="E192" s="1113"/>
      <c r="F192" s="1113"/>
      <c r="G192" s="1115"/>
      <c r="H192" s="1114"/>
      <c r="I192" s="1114"/>
      <c r="J192" s="1113"/>
      <c r="K192" s="1114"/>
      <c r="L192" s="1114"/>
      <c r="M192" s="1114"/>
      <c r="N192" s="1114"/>
    </row>
    <row r="193" spans="1:14">
      <c r="A193" s="1113"/>
      <c r="B193" s="1113"/>
      <c r="C193" s="1114"/>
      <c r="D193" s="1113"/>
      <c r="E193" s="1113"/>
      <c r="F193" s="1113"/>
      <c r="G193" s="1115"/>
      <c r="H193" s="1114"/>
      <c r="I193" s="1114"/>
      <c r="J193" s="1113"/>
      <c r="K193" s="1114"/>
      <c r="L193" s="1114"/>
      <c r="M193" s="1114"/>
      <c r="N193" s="1114"/>
    </row>
    <row r="194" spans="1:14">
      <c r="A194" s="1113"/>
      <c r="B194" s="1113"/>
      <c r="C194" s="1114"/>
      <c r="D194" s="1113"/>
      <c r="E194" s="1113"/>
      <c r="F194" s="1113"/>
      <c r="G194" s="1115"/>
      <c r="H194" s="1114"/>
      <c r="I194" s="1114"/>
      <c r="J194" s="1113"/>
      <c r="K194" s="1114"/>
      <c r="L194" s="1114"/>
      <c r="M194" s="1114"/>
      <c r="N194" s="1114"/>
    </row>
    <row r="195" spans="1:14">
      <c r="A195" s="1113"/>
      <c r="B195" s="1113"/>
      <c r="C195" s="1114"/>
      <c r="D195" s="1113"/>
      <c r="E195" s="1113"/>
      <c r="F195" s="1113"/>
      <c r="G195" s="1115"/>
      <c r="H195" s="1114"/>
      <c r="I195" s="1114"/>
      <c r="J195" s="1113"/>
      <c r="K195" s="1114"/>
      <c r="L195" s="1114"/>
      <c r="M195" s="1114"/>
      <c r="N195" s="1114"/>
    </row>
    <row r="196" spans="1:14">
      <c r="A196" s="1113"/>
      <c r="B196" s="1113"/>
      <c r="C196" s="1114"/>
      <c r="D196" s="1113"/>
      <c r="E196" s="1113"/>
      <c r="F196" s="1113"/>
      <c r="G196" s="1115"/>
      <c r="H196" s="1114"/>
      <c r="I196" s="1114"/>
      <c r="J196" s="1113"/>
      <c r="K196" s="1114"/>
      <c r="L196" s="1114"/>
      <c r="M196" s="1114"/>
      <c r="N196" s="1114"/>
    </row>
    <row r="197" spans="1:14">
      <c r="A197" s="1113"/>
      <c r="B197" s="1113"/>
      <c r="C197" s="1114"/>
      <c r="D197" s="1113"/>
      <c r="E197" s="1113"/>
      <c r="F197" s="1113"/>
      <c r="G197" s="1115"/>
      <c r="H197" s="1114"/>
      <c r="I197" s="1114"/>
      <c r="J197" s="1113"/>
      <c r="K197" s="1114"/>
      <c r="L197" s="1114"/>
      <c r="M197" s="1114"/>
      <c r="N197" s="1114"/>
    </row>
    <row r="198" spans="1:14">
      <c r="A198" s="1113"/>
      <c r="B198" s="1113"/>
      <c r="C198" s="1114"/>
      <c r="D198" s="1113"/>
      <c r="E198" s="1113"/>
      <c r="F198" s="1113"/>
      <c r="G198" s="1115"/>
      <c r="H198" s="1114"/>
      <c r="I198" s="1114"/>
      <c r="J198" s="1113"/>
      <c r="K198" s="1114"/>
      <c r="L198" s="1114"/>
      <c r="M198" s="1114"/>
      <c r="N198" s="1114"/>
    </row>
    <row r="199" spans="1:14">
      <c r="A199" s="1113"/>
      <c r="B199" s="1113"/>
      <c r="C199" s="1114"/>
      <c r="D199" s="1113"/>
      <c r="E199" s="1113"/>
      <c r="F199" s="1113"/>
      <c r="G199" s="1115"/>
      <c r="H199" s="1114"/>
      <c r="I199" s="1114"/>
      <c r="J199" s="1113"/>
      <c r="K199" s="1114"/>
      <c r="L199" s="1114"/>
      <c r="M199" s="1114"/>
      <c r="N199" s="1114"/>
    </row>
    <row r="200" spans="1:14">
      <c r="A200" s="1113"/>
      <c r="B200" s="1113"/>
      <c r="C200" s="1114"/>
      <c r="D200" s="1113"/>
      <c r="E200" s="1113"/>
      <c r="F200" s="1113"/>
      <c r="G200" s="1115"/>
      <c r="H200" s="1114"/>
      <c r="I200" s="1114"/>
      <c r="J200" s="1113"/>
      <c r="K200" s="1114"/>
      <c r="L200" s="1114"/>
      <c r="M200" s="1114"/>
      <c r="N200" s="1114"/>
    </row>
    <row r="201" spans="1:14">
      <c r="A201" s="1113"/>
      <c r="B201" s="1113"/>
      <c r="C201" s="1114"/>
      <c r="D201" s="1113"/>
      <c r="E201" s="1113"/>
      <c r="F201" s="1113"/>
      <c r="G201" s="1115"/>
      <c r="H201" s="1114"/>
      <c r="I201" s="1114"/>
      <c r="J201" s="1113"/>
      <c r="K201" s="1114"/>
      <c r="L201" s="1114"/>
      <c r="M201" s="1114"/>
      <c r="N201" s="1114"/>
    </row>
    <row r="202" spans="1:14">
      <c r="A202" s="1113"/>
      <c r="B202" s="1113"/>
      <c r="C202" s="1114"/>
      <c r="D202" s="1113"/>
      <c r="E202" s="1113"/>
      <c r="F202" s="1113"/>
      <c r="G202" s="1115"/>
      <c r="H202" s="1114"/>
      <c r="I202" s="1114"/>
      <c r="J202" s="1113"/>
      <c r="K202" s="1114"/>
      <c r="L202" s="1114"/>
      <c r="M202" s="1114"/>
      <c r="N202" s="1114"/>
    </row>
    <row r="203" spans="1:14">
      <c r="A203" s="1113"/>
      <c r="B203" s="1113"/>
      <c r="C203" s="1114"/>
      <c r="D203" s="1113"/>
      <c r="E203" s="1113"/>
      <c r="F203" s="1113"/>
      <c r="G203" s="1115"/>
      <c r="H203" s="1114"/>
      <c r="I203" s="1114"/>
      <c r="J203" s="1113"/>
      <c r="K203" s="1114"/>
      <c r="L203" s="1114"/>
      <c r="M203" s="1114"/>
      <c r="N203" s="1114"/>
    </row>
    <row r="204" spans="1:14">
      <c r="A204" s="1113"/>
      <c r="B204" s="1113"/>
      <c r="C204" s="1114"/>
      <c r="D204" s="1113"/>
      <c r="E204" s="1113"/>
      <c r="F204" s="1113"/>
      <c r="G204" s="1115"/>
      <c r="H204" s="1114"/>
      <c r="I204" s="1114"/>
      <c r="J204" s="1113"/>
      <c r="K204" s="1114"/>
      <c r="L204" s="1114"/>
      <c r="M204" s="1114"/>
      <c r="N204" s="1114"/>
    </row>
    <row r="205" spans="1:14">
      <c r="A205" s="1113"/>
      <c r="B205" s="1113"/>
      <c r="C205" s="1114"/>
      <c r="D205" s="1113"/>
      <c r="E205" s="1113"/>
      <c r="F205" s="1113"/>
      <c r="G205" s="1115"/>
      <c r="H205" s="1114"/>
      <c r="I205" s="1114"/>
      <c r="J205" s="1113"/>
      <c r="K205" s="1114"/>
      <c r="L205" s="1114"/>
      <c r="M205" s="1114"/>
      <c r="N205" s="1114"/>
    </row>
    <row r="206" spans="1:14">
      <c r="A206" s="1113"/>
      <c r="B206" s="1113"/>
      <c r="C206" s="1114"/>
      <c r="D206" s="1113"/>
      <c r="E206" s="1113"/>
      <c r="F206" s="1113"/>
      <c r="G206" s="1115"/>
      <c r="H206" s="1114"/>
      <c r="I206" s="1114"/>
      <c r="J206" s="1113"/>
      <c r="K206" s="1114"/>
      <c r="L206" s="1114"/>
      <c r="M206" s="1114"/>
      <c r="N206" s="1114"/>
    </row>
    <row r="207" spans="1:14">
      <c r="A207" s="1113"/>
      <c r="B207" s="1113"/>
      <c r="C207" s="1114"/>
      <c r="D207" s="1113"/>
      <c r="E207" s="1113"/>
      <c r="F207" s="1113"/>
      <c r="G207" s="1115"/>
      <c r="H207" s="1114"/>
      <c r="I207" s="1114"/>
      <c r="J207" s="1113"/>
      <c r="K207" s="1114"/>
      <c r="L207" s="1114"/>
      <c r="M207" s="1114"/>
      <c r="N207" s="1114"/>
    </row>
    <row r="208" spans="1:14">
      <c r="A208" s="1113"/>
      <c r="B208" s="1113"/>
      <c r="C208" s="1114"/>
      <c r="D208" s="1113"/>
      <c r="E208" s="1113"/>
      <c r="F208" s="1113"/>
      <c r="G208" s="1115"/>
      <c r="H208" s="1114"/>
      <c r="I208" s="1114"/>
      <c r="J208" s="1113"/>
      <c r="K208" s="1114"/>
      <c r="L208" s="1114"/>
      <c r="M208" s="1114"/>
      <c r="N208" s="1114"/>
    </row>
    <row r="209" spans="1:14">
      <c r="A209" s="1113"/>
      <c r="B209" s="1113"/>
      <c r="C209" s="1114"/>
      <c r="D209" s="1113"/>
      <c r="E209" s="1113"/>
      <c r="F209" s="1113"/>
      <c r="G209" s="1115"/>
      <c r="H209" s="1114"/>
      <c r="I209" s="1114"/>
      <c r="J209" s="1113"/>
      <c r="K209" s="1114"/>
      <c r="L209" s="1114"/>
      <c r="M209" s="1114"/>
      <c r="N209" s="1114"/>
    </row>
    <row r="210" spans="1:14">
      <c r="A210" s="1113"/>
      <c r="B210" s="1113"/>
      <c r="C210" s="1114"/>
      <c r="D210" s="1113"/>
      <c r="E210" s="1113"/>
      <c r="F210" s="1113"/>
      <c r="G210" s="1115"/>
      <c r="H210" s="1114"/>
      <c r="I210" s="1114"/>
      <c r="J210" s="1113"/>
      <c r="K210" s="1114"/>
      <c r="L210" s="1114"/>
      <c r="M210" s="1114"/>
      <c r="N210" s="1114"/>
    </row>
    <row r="211" spans="1:14">
      <c r="A211" s="1113"/>
      <c r="B211" s="1113"/>
      <c r="C211" s="1114"/>
      <c r="D211" s="1113"/>
      <c r="E211" s="1113"/>
      <c r="F211" s="1113"/>
      <c r="G211" s="1115"/>
      <c r="H211" s="1114"/>
      <c r="I211" s="1114"/>
      <c r="J211" s="1113"/>
      <c r="K211" s="1114"/>
      <c r="L211" s="1114"/>
      <c r="M211" s="1114"/>
      <c r="N211" s="1114"/>
    </row>
    <row r="212" spans="1:14">
      <c r="A212" s="1113"/>
      <c r="B212" s="1113"/>
      <c r="C212" s="1114"/>
      <c r="D212" s="1113"/>
      <c r="E212" s="1113"/>
      <c r="F212" s="1113"/>
      <c r="G212" s="1115"/>
      <c r="H212" s="1114"/>
      <c r="I212" s="1114"/>
      <c r="J212" s="1113"/>
      <c r="K212" s="1114"/>
      <c r="L212" s="1114"/>
      <c r="M212" s="1114"/>
      <c r="N212" s="1114"/>
    </row>
    <row r="213" spans="1:14">
      <c r="A213" s="1113"/>
      <c r="B213" s="1113"/>
      <c r="C213" s="1114"/>
      <c r="D213" s="1113"/>
      <c r="E213" s="1113"/>
      <c r="F213" s="1113"/>
      <c r="G213" s="1115"/>
      <c r="H213" s="1114"/>
      <c r="I213" s="1114"/>
      <c r="J213" s="1113"/>
      <c r="K213" s="1114"/>
      <c r="L213" s="1114"/>
      <c r="M213" s="1114"/>
      <c r="N213" s="1114"/>
    </row>
    <row r="214" spans="1:14">
      <c r="A214" s="1113"/>
      <c r="B214" s="1113"/>
      <c r="C214" s="1114"/>
      <c r="D214" s="1113"/>
      <c r="E214" s="1113"/>
      <c r="F214" s="1113"/>
      <c r="G214" s="1115"/>
      <c r="H214" s="1114"/>
      <c r="I214" s="1114"/>
      <c r="J214" s="1113"/>
      <c r="K214" s="1114"/>
      <c r="L214" s="1114"/>
      <c r="M214" s="1114"/>
      <c r="N214" s="1114"/>
    </row>
    <row r="215" spans="1:14">
      <c r="A215" s="1113"/>
      <c r="B215" s="1113"/>
      <c r="C215" s="1114"/>
      <c r="D215" s="1113"/>
      <c r="E215" s="1113"/>
      <c r="F215" s="1113"/>
      <c r="G215" s="1115"/>
      <c r="H215" s="1114"/>
      <c r="I215" s="1114"/>
      <c r="J215" s="1113"/>
      <c r="K215" s="1114"/>
      <c r="L215" s="1114"/>
      <c r="M215" s="1114"/>
      <c r="N215" s="1114"/>
    </row>
    <row r="216" spans="1:14">
      <c r="A216" s="1113"/>
      <c r="B216" s="1113"/>
      <c r="C216" s="1114"/>
      <c r="D216" s="1113"/>
      <c r="E216" s="1113"/>
      <c r="F216" s="1113"/>
      <c r="G216" s="1115"/>
      <c r="H216" s="1114"/>
      <c r="I216" s="1114"/>
      <c r="J216" s="1113"/>
      <c r="K216" s="1114"/>
      <c r="L216" s="1114"/>
      <c r="M216" s="1114"/>
      <c r="N216" s="1114"/>
    </row>
    <row r="217" spans="1:14">
      <c r="A217" s="1113"/>
      <c r="B217" s="1113"/>
      <c r="C217" s="1114"/>
      <c r="D217" s="1113"/>
      <c r="E217" s="1113"/>
      <c r="F217" s="1113"/>
      <c r="G217" s="1115"/>
      <c r="H217" s="1114"/>
      <c r="I217" s="1114"/>
      <c r="J217" s="1113"/>
      <c r="K217" s="1114"/>
      <c r="L217" s="1114"/>
      <c r="M217" s="1114"/>
      <c r="N217" s="1114"/>
    </row>
    <row r="218" spans="1:14">
      <c r="A218" s="1113"/>
      <c r="B218" s="1113"/>
      <c r="C218" s="1114"/>
      <c r="D218" s="1113"/>
      <c r="E218" s="1113"/>
      <c r="F218" s="1113"/>
      <c r="G218" s="1115"/>
      <c r="H218" s="1114"/>
      <c r="I218" s="1114"/>
      <c r="J218" s="1113"/>
      <c r="K218" s="1114"/>
      <c r="L218" s="1114"/>
      <c r="M218" s="1114"/>
      <c r="N218" s="1114"/>
    </row>
    <row r="220" spans="1:14">
      <c r="K220" s="1095">
        <v>25350.630000000005</v>
      </c>
    </row>
    <row r="221" spans="1:14">
      <c r="J221" s="1096" t="s">
        <v>11</v>
      </c>
      <c r="K221" s="1095">
        <v>2541085.8153335098</v>
      </c>
    </row>
  </sheetData>
  <conditionalFormatting sqref="N5">
    <cfRule type="containsText" dxfId="16" priority="1" operator="containsText" text="Ok to Generate">
      <formula>NOT(ISERROR(SEARCH("Ok to Generate",N5)))</formula>
    </cfRule>
  </conditionalFormatting>
  <dataValidations disablePrompts="1" count="1">
    <dataValidation type="list" allowBlank="1" showInputMessage="1" showErrorMessage="1" sqref="E9:F218" xr:uid="{00000000-0002-0000-1A00-000000000000}">
      <formula1>"PL,BS-Balance,BS-Movement"</formula1>
    </dataValidation>
  </dataValidations>
  <pageMargins left="0.7" right="0.7" top="0.75" bottom="0.75" header="0.3" footer="0.3"/>
  <pageSetup orientation="portrait" horizontalDpi="30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402" r:id="rId4" name="Button 2">
              <controlPr defaultSize="0" print="0" autoFill="0" autoPict="0">
                <anchor moveWithCells="1" sizeWithCells="1">
                  <from>
                    <xdr:col>12</xdr:col>
                    <xdr:colOff>38100</xdr:colOff>
                    <xdr:row>2</xdr:row>
                    <xdr:rowOff>127000</xdr:rowOff>
                  </from>
                  <to>
                    <xdr:col>12</xdr:col>
                    <xdr:colOff>965200</xdr:colOff>
                    <xdr:row>5</xdr:row>
                    <xdr:rowOff>19050</xdr:rowOff>
                  </to>
                </anchor>
              </controlPr>
            </control>
          </mc:Choice>
        </mc:AlternateContent>
        <mc:AlternateContent xmlns:mc="http://schemas.openxmlformats.org/markup-compatibility/2006">
          <mc:Choice Requires="x14">
            <control shapeId="102403" r:id="rId5" name="Button 3">
              <controlPr defaultSize="0" print="0" autoFill="0" autoPict="0">
                <anchor moveWithCells="1" sizeWithCells="1">
                  <from>
                    <xdr:col>12</xdr:col>
                    <xdr:colOff>38100</xdr:colOff>
                    <xdr:row>2</xdr:row>
                    <xdr:rowOff>127000</xdr:rowOff>
                  </from>
                  <to>
                    <xdr:col>12</xdr:col>
                    <xdr:colOff>965200</xdr:colOff>
                    <xdr:row>5</xdr:row>
                    <xdr:rowOff>19050</xdr:rowOff>
                  </to>
                </anchor>
              </controlPr>
            </control>
          </mc:Choice>
        </mc:AlternateContent>
        <mc:AlternateContent xmlns:mc="http://schemas.openxmlformats.org/markup-compatibility/2006">
          <mc:Choice Requires="x14">
            <control shapeId="102404" r:id="rId6" name="Button 4">
              <controlPr defaultSize="0" print="0" autoFill="0" autoPict="0">
                <anchor moveWithCells="1" sizeWithCells="1">
                  <from>
                    <xdr:col>12</xdr:col>
                    <xdr:colOff>38100</xdr:colOff>
                    <xdr:row>2</xdr:row>
                    <xdr:rowOff>127000</xdr:rowOff>
                  </from>
                  <to>
                    <xdr:col>12</xdr:col>
                    <xdr:colOff>965200</xdr:colOff>
                    <xdr:row>5</xdr:row>
                    <xdr:rowOff>19050</xdr:rowOff>
                  </to>
                </anchor>
              </controlPr>
            </control>
          </mc:Choice>
        </mc:AlternateContent>
        <mc:AlternateContent xmlns:mc="http://schemas.openxmlformats.org/markup-compatibility/2006">
          <mc:Choice Requires="x14">
            <control shapeId="102405" r:id="rId7" name="Button 5">
              <controlPr defaultSize="0" print="0" autoFill="0" autoPict="0">
                <anchor moveWithCells="1" sizeWithCells="1">
                  <from>
                    <xdr:col>12</xdr:col>
                    <xdr:colOff>38100</xdr:colOff>
                    <xdr:row>2</xdr:row>
                    <xdr:rowOff>127000</xdr:rowOff>
                  </from>
                  <to>
                    <xdr:col>12</xdr:col>
                    <xdr:colOff>965200</xdr:colOff>
                    <xdr:row>5</xdr:row>
                    <xdr:rowOff>19050</xdr:rowOff>
                  </to>
                </anchor>
              </controlPr>
            </control>
          </mc:Choice>
        </mc:AlternateContent>
        <mc:AlternateContent xmlns:mc="http://schemas.openxmlformats.org/markup-compatibility/2006">
          <mc:Choice Requires="x14">
            <control shapeId="102406" r:id="rId8" name="Button 6">
              <controlPr defaultSize="0" print="0" autoFill="0" autoPict="0">
                <anchor moveWithCells="1" sizeWithCells="1">
                  <from>
                    <xdr:col>12</xdr:col>
                    <xdr:colOff>38100</xdr:colOff>
                    <xdr:row>2</xdr:row>
                    <xdr:rowOff>127000</xdr:rowOff>
                  </from>
                  <to>
                    <xdr:col>12</xdr:col>
                    <xdr:colOff>965200</xdr:colOff>
                    <xdr:row>5</xdr:row>
                    <xdr:rowOff>19050</xdr:rowOff>
                  </to>
                </anchor>
              </controlPr>
            </control>
          </mc:Choice>
        </mc:AlternateContent>
        <mc:AlternateContent xmlns:mc="http://schemas.openxmlformats.org/markup-compatibility/2006">
          <mc:Choice Requires="x14">
            <control shapeId="102407" r:id="rId9" name="Button 7">
              <controlPr defaultSize="0" print="0" autoFill="0" autoPict="0">
                <anchor moveWithCells="1" sizeWithCells="1">
                  <from>
                    <xdr:col>12</xdr:col>
                    <xdr:colOff>38100</xdr:colOff>
                    <xdr:row>2</xdr:row>
                    <xdr:rowOff>127000</xdr:rowOff>
                  </from>
                  <to>
                    <xdr:col>12</xdr:col>
                    <xdr:colOff>965200</xdr:colOff>
                    <xdr:row>5</xdr:row>
                    <xdr:rowOff>19050</xdr:rowOff>
                  </to>
                </anchor>
              </controlPr>
            </control>
          </mc:Choice>
        </mc:AlternateContent>
      </controls>
    </mc:Choice>
  </mc:AlternateConten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7">
    <tabColor rgb="FFC00000"/>
  </sheetPr>
  <dimension ref="B1:H68"/>
  <sheetViews>
    <sheetView showGridLines="0" view="pageBreakPreview" zoomScale="90" zoomScaleNormal="100" zoomScaleSheetLayoutView="90" workbookViewId="0">
      <selection activeCell="H14" sqref="H14"/>
    </sheetView>
  </sheetViews>
  <sheetFormatPr defaultColWidth="9.1796875" defaultRowHeight="11.5"/>
  <cols>
    <col min="1" max="1" width="1.7265625" style="51" customWidth="1"/>
    <col min="2" max="2" width="9.1796875" style="89"/>
    <col min="3" max="6" width="9.1796875" style="51"/>
    <col min="7" max="7" width="63.54296875" style="51" customWidth="1"/>
    <col min="8" max="8" width="18.26953125" style="51" customWidth="1"/>
    <col min="9" max="9" width="19.453125" style="51" customWidth="1"/>
    <col min="10" max="16384" width="9.1796875" style="51"/>
  </cols>
  <sheetData>
    <row r="1" spans="2:8">
      <c r="B1" s="88" t="str">
        <f>'Related Party Transactions'!B2</f>
        <v>Desert Adventures Tourism LLC</v>
      </c>
    </row>
    <row r="2" spans="2:8">
      <c r="B2" s="88" t="str">
        <f>'Related Party Transactions'!B3</f>
        <v>Notes forming part of the Financial Statements as at and for the 12 months ended 31 Mar 2023</v>
      </c>
    </row>
    <row r="4" spans="2:8">
      <c r="B4" s="88" t="s">
        <v>1764</v>
      </c>
    </row>
    <row r="6" spans="2:8" ht="12" thickBot="1">
      <c r="B6" s="88" t="s">
        <v>1765</v>
      </c>
    </row>
    <row r="7" spans="2:8">
      <c r="B7" s="1289" t="s">
        <v>0</v>
      </c>
      <c r="C7" s="1290"/>
      <c r="D7" s="1290"/>
      <c r="E7" s="1290"/>
      <c r="F7" s="1290"/>
      <c r="G7" s="1291"/>
      <c r="H7" s="521" t="str">
        <f>'Capital Management'!C12</f>
        <v>31st Mar 2023</v>
      </c>
    </row>
    <row r="8" spans="2:8">
      <c r="B8" s="180" t="s">
        <v>1766</v>
      </c>
      <c r="C8" s="237"/>
      <c r="D8" s="126"/>
      <c r="E8" s="127"/>
      <c r="F8" s="127"/>
      <c r="G8" s="128"/>
      <c r="H8" s="262"/>
    </row>
    <row r="9" spans="2:8">
      <c r="B9" s="186" t="s">
        <v>1767</v>
      </c>
      <c r="C9" s="237"/>
      <c r="D9" s="126"/>
      <c r="E9" s="127"/>
      <c r="F9" s="127"/>
      <c r="G9" s="128"/>
      <c r="H9" s="262"/>
    </row>
    <row r="10" spans="2:8">
      <c r="B10" s="186" t="s">
        <v>1768</v>
      </c>
      <c r="C10" s="237"/>
      <c r="D10" s="126"/>
      <c r="E10" s="127"/>
      <c r="F10" s="127"/>
      <c r="G10" s="128"/>
      <c r="H10" s="262"/>
    </row>
    <row r="11" spans="2:8">
      <c r="B11" s="186" t="s">
        <v>1769</v>
      </c>
      <c r="C11" s="237"/>
      <c r="D11" s="126"/>
      <c r="E11" s="127"/>
      <c r="F11" s="127"/>
      <c r="G11" s="128"/>
      <c r="H11" s="262"/>
    </row>
    <row r="12" spans="2:8">
      <c r="B12" s="180" t="s">
        <v>1770</v>
      </c>
      <c r="C12" s="237"/>
      <c r="D12" s="126"/>
      <c r="E12" s="127"/>
      <c r="F12" s="127"/>
      <c r="G12" s="128"/>
      <c r="H12" s="262"/>
    </row>
    <row r="13" spans="2:8">
      <c r="B13" s="180" t="s">
        <v>1771</v>
      </c>
      <c r="C13" s="237"/>
      <c r="D13" s="126"/>
      <c r="E13" s="127"/>
      <c r="F13" s="127"/>
      <c r="G13" s="128"/>
      <c r="H13" s="262"/>
    </row>
    <row r="14" spans="2:8">
      <c r="B14" s="180" t="s">
        <v>1772</v>
      </c>
      <c r="C14" s="237"/>
      <c r="D14" s="126"/>
      <c r="E14" s="127"/>
      <c r="F14" s="127"/>
      <c r="G14" s="128"/>
      <c r="H14" s="949">
        <v>893035.5</v>
      </c>
    </row>
    <row r="15" spans="2:8" ht="24" customHeight="1" thickBot="1">
      <c r="B15" s="1294" t="s">
        <v>1773</v>
      </c>
      <c r="C15" s="1295"/>
      <c r="D15" s="1295"/>
      <c r="E15" s="1295"/>
      <c r="F15" s="1295"/>
      <c r="G15" s="1296"/>
      <c r="H15" s="99"/>
    </row>
    <row r="16" spans="2:8" ht="13.5" customHeight="1">
      <c r="E16" s="57"/>
      <c r="F16" s="57"/>
      <c r="G16" s="57"/>
      <c r="H16" s="57"/>
    </row>
    <row r="17" spans="2:8" ht="24" customHeight="1">
      <c r="B17" s="1297" t="s">
        <v>1774</v>
      </c>
      <c r="C17" s="1297"/>
      <c r="D17" s="1297"/>
      <c r="E17" s="1297"/>
      <c r="F17" s="1297"/>
      <c r="G17" s="1297"/>
      <c r="H17" s="1297"/>
    </row>
    <row r="18" spans="2:8">
      <c r="B18" s="89" t="s">
        <v>1775</v>
      </c>
      <c r="E18" s="57"/>
      <c r="F18" s="57"/>
      <c r="G18" s="57"/>
      <c r="H18" s="57"/>
    </row>
    <row r="19" spans="2:8">
      <c r="E19" s="57"/>
      <c r="F19" s="57"/>
      <c r="G19" s="57"/>
      <c r="H19" s="57"/>
    </row>
    <row r="20" spans="2:8">
      <c r="B20" s="88" t="s">
        <v>1776</v>
      </c>
    </row>
    <row r="22" spans="2:8">
      <c r="B22" s="88" t="s">
        <v>1777</v>
      </c>
    </row>
    <row r="23" spans="2:8" ht="12" thickBot="1">
      <c r="B23" s="89" t="s">
        <v>1778</v>
      </c>
    </row>
    <row r="24" spans="2:8">
      <c r="B24" s="1292" t="s">
        <v>0</v>
      </c>
      <c r="C24" s="1293"/>
      <c r="D24" s="1293"/>
      <c r="E24" s="1293"/>
      <c r="F24" s="1293"/>
      <c r="G24" s="1293"/>
      <c r="H24" s="521" t="str">
        <f>H7</f>
        <v>31st Mar 2023</v>
      </c>
    </row>
    <row r="25" spans="2:8" ht="12" thickBot="1">
      <c r="B25" s="204" t="s">
        <v>1779</v>
      </c>
      <c r="C25" s="122"/>
      <c r="D25" s="122"/>
      <c r="E25" s="122"/>
      <c r="F25" s="122"/>
      <c r="G25" s="122"/>
      <c r="H25" s="99"/>
    </row>
    <row r="27" spans="2:8">
      <c r="B27" s="88" t="s">
        <v>1780</v>
      </c>
    </row>
    <row r="28" spans="2:8" ht="27" customHeight="1" thickBot="1">
      <c r="B28" s="1177" t="s">
        <v>1781</v>
      </c>
      <c r="C28" s="1177"/>
      <c r="D28" s="1177"/>
      <c r="E28" s="1177"/>
      <c r="F28" s="1177"/>
      <c r="G28" s="1177"/>
      <c r="H28" s="1177"/>
    </row>
    <row r="29" spans="2:8">
      <c r="B29" s="1292" t="s">
        <v>0</v>
      </c>
      <c r="C29" s="1293"/>
      <c r="D29" s="1293"/>
      <c r="E29" s="1293"/>
      <c r="F29" s="1293"/>
      <c r="G29" s="1293"/>
      <c r="H29" s="395" t="str">
        <f>H24</f>
        <v>31st Mar 2023</v>
      </c>
    </row>
    <row r="30" spans="2:8" ht="12" customHeight="1">
      <c r="B30" s="1299" t="s">
        <v>1782</v>
      </c>
      <c r="C30" s="1300"/>
      <c r="D30" s="1300"/>
      <c r="E30" s="1300"/>
      <c r="F30" s="1300"/>
      <c r="G30" s="1301"/>
      <c r="H30" s="237"/>
    </row>
    <row r="31" spans="2:8">
      <c r="B31" s="293" t="s">
        <v>1783</v>
      </c>
      <c r="C31" s="130"/>
      <c r="D31" s="127"/>
      <c r="E31" s="127"/>
      <c r="F31" s="127"/>
      <c r="G31" s="128"/>
      <c r="H31" s="262"/>
    </row>
    <row r="32" spans="2:8">
      <c r="B32" s="293" t="s">
        <v>1784</v>
      </c>
      <c r="C32" s="130"/>
      <c r="D32" s="127"/>
      <c r="E32" s="127"/>
      <c r="F32" s="127"/>
      <c r="G32" s="128"/>
      <c r="H32" s="237"/>
    </row>
    <row r="33" spans="2:8">
      <c r="B33" s="293" t="s">
        <v>1785</v>
      </c>
      <c r="C33" s="130"/>
      <c r="D33" s="127"/>
      <c r="E33" s="127"/>
      <c r="F33" s="127"/>
      <c r="G33" s="128"/>
      <c r="H33" s="237"/>
    </row>
    <row r="34" spans="2:8" ht="12" thickBot="1">
      <c r="B34" s="1160" t="s">
        <v>979</v>
      </c>
      <c r="C34" s="131"/>
      <c r="D34" s="131"/>
      <c r="E34" s="132"/>
      <c r="F34" s="132"/>
      <c r="G34" s="133"/>
      <c r="H34" s="40">
        <f>SUM(H31:H33)</f>
        <v>0</v>
      </c>
    </row>
    <row r="36" spans="2:8" ht="12" thickBot="1">
      <c r="B36" s="88" t="s">
        <v>1786</v>
      </c>
    </row>
    <row r="37" spans="2:8">
      <c r="B37" s="1292" t="s">
        <v>0</v>
      </c>
      <c r="C37" s="1293"/>
      <c r="D37" s="1293"/>
      <c r="E37" s="1293"/>
      <c r="F37" s="1293"/>
      <c r="G37" s="1293"/>
      <c r="H37" s="395" t="str">
        <f>H29</f>
        <v>31st Mar 2023</v>
      </c>
    </row>
    <row r="38" spans="2:8">
      <c r="B38" s="293" t="s">
        <v>1787</v>
      </c>
      <c r="C38" s="130"/>
      <c r="D38" s="127"/>
      <c r="E38" s="127"/>
      <c r="F38" s="127"/>
      <c r="G38" s="128"/>
      <c r="H38" s="262"/>
    </row>
    <row r="39" spans="2:8" ht="12" thickBot="1">
      <c r="B39" s="1161" t="s">
        <v>1788</v>
      </c>
      <c r="C39" s="134"/>
      <c r="D39" s="135"/>
      <c r="E39" s="135"/>
      <c r="F39" s="135"/>
      <c r="G39" s="136"/>
      <c r="H39" s="40">
        <f>SUM(H38:H38)</f>
        <v>0</v>
      </c>
    </row>
    <row r="40" spans="2:8" ht="42.75" customHeight="1">
      <c r="B40" s="1298" t="s">
        <v>1789</v>
      </c>
      <c r="C40" s="1298"/>
      <c r="D40" s="1298"/>
      <c r="E40" s="1298"/>
      <c r="F40" s="1298"/>
      <c r="G40" s="1298"/>
      <c r="H40" s="1298"/>
    </row>
    <row r="41" spans="2:8">
      <c r="B41" s="242"/>
      <c r="C41" s="137"/>
    </row>
    <row r="42" spans="2:8" ht="5.25" customHeight="1"/>
    <row r="43" spans="2:8">
      <c r="B43" s="88" t="s">
        <v>1790</v>
      </c>
    </row>
    <row r="44" spans="2:8" ht="6.75" customHeight="1" thickBot="1"/>
    <row r="45" spans="2:8" ht="12" customHeight="1">
      <c r="B45" s="1292" t="s">
        <v>0</v>
      </c>
      <c r="C45" s="1293"/>
      <c r="D45" s="1293"/>
      <c r="E45" s="1293"/>
      <c r="F45" s="1293"/>
      <c r="G45" s="1293"/>
      <c r="H45" s="523" t="str">
        <f>H37</f>
        <v>31st Mar 2023</v>
      </c>
    </row>
    <row r="46" spans="2:8" ht="12.5">
      <c r="B46" s="243"/>
      <c r="C46" s="524"/>
      <c r="D46" s="3"/>
      <c r="E46" s="3"/>
      <c r="F46" s="3"/>
      <c r="G46" s="4"/>
      <c r="H46" s="5"/>
    </row>
    <row r="47" spans="2:8">
      <c r="B47" s="244" t="s">
        <v>1791</v>
      </c>
      <c r="C47" s="525" t="s">
        <v>1792</v>
      </c>
      <c r="D47" s="138"/>
      <c r="E47" s="6"/>
      <c r="F47" s="6"/>
      <c r="G47" s="7"/>
      <c r="H47" s="8"/>
    </row>
    <row r="48" spans="2:8">
      <c r="B48" s="244"/>
      <c r="C48" s="526"/>
      <c r="D48" s="6"/>
      <c r="E48" s="6"/>
      <c r="F48" s="6"/>
      <c r="G48" s="7"/>
      <c r="H48" s="8"/>
    </row>
    <row r="49" spans="2:8">
      <c r="B49" s="245"/>
      <c r="C49" s="525" t="s">
        <v>1793</v>
      </c>
      <c r="D49" s="138"/>
      <c r="E49" s="6"/>
      <c r="F49" s="6"/>
      <c r="G49" s="7"/>
      <c r="H49" s="9"/>
    </row>
    <row r="50" spans="2:8">
      <c r="B50" s="245"/>
      <c r="C50" s="527" t="s">
        <v>1784</v>
      </c>
      <c r="D50" s="10"/>
      <c r="E50" s="10"/>
      <c r="F50" s="6"/>
      <c r="G50" s="7"/>
      <c r="H50" s="9"/>
    </row>
    <row r="51" spans="2:8">
      <c r="B51" s="244"/>
      <c r="C51" s="526"/>
      <c r="D51" s="6"/>
      <c r="E51" s="6"/>
      <c r="F51" s="6"/>
      <c r="G51" s="7"/>
      <c r="H51" s="249">
        <f>SUM(H49:H50)</f>
        <v>0</v>
      </c>
    </row>
    <row r="52" spans="2:8">
      <c r="B52" s="244"/>
      <c r="C52" s="526"/>
      <c r="D52" s="6"/>
      <c r="E52" s="6"/>
      <c r="F52" s="6"/>
      <c r="G52" s="7"/>
      <c r="H52" s="249"/>
    </row>
    <row r="53" spans="2:8">
      <c r="B53" s="244" t="s">
        <v>1794</v>
      </c>
      <c r="C53" s="527" t="s">
        <v>1795</v>
      </c>
      <c r="D53" s="138"/>
      <c r="E53" s="10"/>
      <c r="F53" s="6"/>
      <c r="G53" s="7"/>
      <c r="H53" s="9"/>
    </row>
    <row r="54" spans="2:8">
      <c r="B54" s="245"/>
      <c r="C54" s="525" t="s">
        <v>1793</v>
      </c>
      <c r="D54" s="138"/>
      <c r="E54" s="6"/>
      <c r="F54" s="6"/>
      <c r="G54" s="7"/>
      <c r="H54" s="9"/>
    </row>
    <row r="55" spans="2:8">
      <c r="B55" s="245"/>
      <c r="C55" s="527" t="s">
        <v>1784</v>
      </c>
      <c r="D55" s="138"/>
      <c r="E55" s="10"/>
      <c r="F55" s="6"/>
      <c r="G55" s="7"/>
      <c r="H55" s="9"/>
    </row>
    <row r="56" spans="2:8">
      <c r="B56" s="244"/>
      <c r="C56" s="526"/>
      <c r="D56" s="6"/>
      <c r="E56" s="6"/>
      <c r="F56" s="6"/>
      <c r="G56" s="7"/>
      <c r="H56" s="249">
        <f>SUM(H54:H55)</f>
        <v>0</v>
      </c>
    </row>
    <row r="57" spans="2:8">
      <c r="B57" s="244"/>
      <c r="C57" s="526"/>
      <c r="D57" s="6"/>
      <c r="E57" s="6"/>
      <c r="F57" s="6"/>
      <c r="G57" s="7"/>
      <c r="H57" s="249"/>
    </row>
    <row r="58" spans="2:8">
      <c r="B58" s="244" t="s">
        <v>1796</v>
      </c>
      <c r="C58" s="527" t="s">
        <v>1797</v>
      </c>
      <c r="D58" s="138"/>
      <c r="E58" s="10"/>
      <c r="F58" s="6"/>
      <c r="G58" s="7"/>
      <c r="H58" s="9"/>
    </row>
    <row r="59" spans="2:8">
      <c r="B59" s="245"/>
      <c r="C59" s="527" t="s">
        <v>1798</v>
      </c>
      <c r="D59" s="138"/>
      <c r="E59" s="10"/>
      <c r="F59" s="6"/>
      <c r="G59" s="7"/>
      <c r="H59" s="9">
        <f>H51</f>
        <v>0</v>
      </c>
    </row>
    <row r="60" spans="2:8">
      <c r="B60" s="245"/>
      <c r="C60" s="527" t="s">
        <v>1799</v>
      </c>
      <c r="D60" s="138"/>
      <c r="E60" s="10"/>
      <c r="F60" s="6"/>
      <c r="G60" s="7"/>
      <c r="H60" s="9">
        <f>H51-H56</f>
        <v>0</v>
      </c>
    </row>
    <row r="61" spans="2:8">
      <c r="B61" s="245"/>
      <c r="C61" s="527" t="s">
        <v>1800</v>
      </c>
      <c r="D61" s="11"/>
      <c r="E61" s="11"/>
      <c r="F61" s="11"/>
      <c r="G61" s="7"/>
      <c r="H61" s="249">
        <f>H59-H60</f>
        <v>0</v>
      </c>
    </row>
    <row r="62" spans="2:8">
      <c r="B62" s="246"/>
      <c r="C62" s="525"/>
      <c r="D62" s="6"/>
      <c r="E62" s="6"/>
      <c r="F62" s="6"/>
      <c r="G62" s="7"/>
      <c r="H62" s="9"/>
    </row>
    <row r="63" spans="2:8" ht="12" thickBot="1">
      <c r="B63" s="247" t="s">
        <v>1801</v>
      </c>
      <c r="C63" s="528" t="s">
        <v>1802</v>
      </c>
      <c r="D63" s="139"/>
      <c r="E63" s="12"/>
      <c r="F63" s="13"/>
      <c r="G63" s="14"/>
      <c r="H63" s="936"/>
    </row>
    <row r="65" spans="2:7">
      <c r="B65" s="88" t="s">
        <v>1803</v>
      </c>
    </row>
    <row r="66" spans="2:7">
      <c r="B66" s="248" t="s">
        <v>1804</v>
      </c>
    </row>
    <row r="67" spans="2:7">
      <c r="B67" s="87" t="s">
        <v>1805</v>
      </c>
      <c r="C67" s="73"/>
      <c r="D67" s="73"/>
      <c r="E67" s="73"/>
      <c r="F67" s="73"/>
      <c r="G67" s="73"/>
    </row>
    <row r="68" spans="2:7">
      <c r="B68" s="89" t="s">
        <v>1806</v>
      </c>
    </row>
  </sheetData>
  <customSheetViews>
    <customSheetView guid="{96F1B851-9F8A-4FD0-811B-FD39A764D1E6}" showPageBreaks="1" showGridLines="0" printArea="1" topLeftCell="A29">
      <selection activeCell="G44" sqref="G44"/>
      <pageMargins left="0" right="0" top="0" bottom="0" header="0" footer="0"/>
      <pageSetup paperSize="9" scale="68" orientation="portrait" r:id="rId1"/>
    </customSheetView>
    <customSheetView guid="{FAF6636C-C982-4E87-BB0F-333AB9C785FB}">
      <pageMargins left="0" right="0" top="0" bottom="0" header="0" footer="0"/>
    </customSheetView>
    <customSheetView guid="{A78E47A5-AEA5-4FAA-816D-26AC70AB2BA5}" showGridLines="0">
      <selection activeCell="A9" sqref="A9"/>
      <pageMargins left="0" right="0" top="0" bottom="0" header="0" footer="0"/>
    </customSheetView>
  </customSheetViews>
  <mergeCells count="10">
    <mergeCell ref="B45:G45"/>
    <mergeCell ref="B40:H40"/>
    <mergeCell ref="B37:G37"/>
    <mergeCell ref="B24:G24"/>
    <mergeCell ref="B30:G30"/>
    <mergeCell ref="B7:G7"/>
    <mergeCell ref="B29:G29"/>
    <mergeCell ref="B28:H28"/>
    <mergeCell ref="B15:G15"/>
    <mergeCell ref="B17:H17"/>
  </mergeCells>
  <pageMargins left="0.31496062992125984" right="0.31496062992125984" top="0.35433070866141736" bottom="0.35433070866141736" header="0.31496062992125984" footer="0.31496062992125984"/>
  <pageSetup paperSize="9" scale="75"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8">
    <tabColor rgb="FFC00000"/>
    <pageSetUpPr autoPageBreaks="0"/>
  </sheetPr>
  <dimension ref="A1:M67"/>
  <sheetViews>
    <sheetView showGridLines="0" view="pageBreakPreview" zoomScale="90" zoomScaleNormal="100" zoomScaleSheetLayoutView="90" workbookViewId="0">
      <selection activeCell="I59" sqref="I59"/>
    </sheetView>
  </sheetViews>
  <sheetFormatPr defaultColWidth="9.1796875" defaultRowHeight="11.5"/>
  <cols>
    <col min="1" max="1" width="1.7265625" style="2" customWidth="1"/>
    <col min="2" max="2" width="58.26953125" style="165" customWidth="1"/>
    <col min="3" max="4" width="13.7265625" style="2" customWidth="1"/>
    <col min="5" max="5" width="16" style="2" bestFit="1" customWidth="1"/>
    <col min="6" max="6" width="14.81640625" style="2" bestFit="1" customWidth="1"/>
    <col min="7" max="11" width="13.7265625" style="2" customWidth="1"/>
    <col min="12" max="12" width="16.1796875" style="2" hidden="1" customWidth="1"/>
    <col min="13" max="14" width="16.1796875" style="2" customWidth="1"/>
    <col min="15" max="16384" width="9.1796875" style="2"/>
  </cols>
  <sheetData>
    <row r="1" spans="1:13">
      <c r="B1" s="88" t="str">
        <f>'Unrecognised items'!B1</f>
        <v>Desert Adventures Tourism LLC</v>
      </c>
      <c r="C1" s="18"/>
    </row>
    <row r="2" spans="1:13">
      <c r="B2" s="88" t="str">
        <f>'Unrecognised items'!B2</f>
        <v>Notes forming part of the Financial Statements as at and for the 12 months ended 31 Mar 2023</v>
      </c>
      <c r="C2" s="94"/>
    </row>
    <row r="3" spans="1:13">
      <c r="A3" s="165"/>
      <c r="B3" s="229"/>
      <c r="C3" s="95"/>
    </row>
    <row r="4" spans="1:13">
      <c r="B4" s="164" t="s">
        <v>1807</v>
      </c>
      <c r="C4" s="96"/>
      <c r="D4" s="19"/>
      <c r="E4" s="19"/>
      <c r="F4" s="97"/>
      <c r="G4" s="97"/>
      <c r="H4" s="97"/>
      <c r="I4" s="97"/>
      <c r="J4" s="97"/>
      <c r="K4" s="97"/>
      <c r="L4" s="97"/>
      <c r="M4" s="97"/>
    </row>
    <row r="5" spans="1:13">
      <c r="B5" s="164"/>
      <c r="C5" s="96"/>
      <c r="D5" s="19"/>
      <c r="E5" s="19"/>
      <c r="F5" s="97"/>
      <c r="G5" s="97"/>
      <c r="H5" s="97"/>
      <c r="I5" s="97"/>
      <c r="J5" s="97"/>
      <c r="K5" s="97"/>
      <c r="L5" s="97"/>
      <c r="M5" s="97"/>
    </row>
    <row r="6" spans="1:13" ht="12" thickBot="1">
      <c r="B6" s="164" t="s">
        <v>1808</v>
      </c>
      <c r="C6" s="96"/>
      <c r="D6" s="19"/>
      <c r="E6" s="19"/>
      <c r="F6" s="97"/>
      <c r="G6" s="97"/>
      <c r="H6" s="97"/>
      <c r="I6" s="97"/>
      <c r="J6" s="97"/>
      <c r="K6" s="97"/>
      <c r="L6" s="97"/>
      <c r="M6" s="97"/>
    </row>
    <row r="7" spans="1:13">
      <c r="B7" s="529"/>
      <c r="C7" s="489"/>
      <c r="D7" s="517" t="str">
        <f>'Top Sheet'!C4</f>
        <v>31st Mar 2023</v>
      </c>
      <c r="E7" s="530"/>
      <c r="F7" s="79"/>
    </row>
    <row r="8" spans="1:13" ht="23">
      <c r="B8" s="531"/>
      <c r="C8" s="491" t="s">
        <v>1809</v>
      </c>
      <c r="D8" s="532" t="s">
        <v>1810</v>
      </c>
      <c r="E8" s="534" t="s">
        <v>1811</v>
      </c>
      <c r="F8" s="79"/>
    </row>
    <row r="9" spans="1:13">
      <c r="B9" s="200" t="s">
        <v>847</v>
      </c>
      <c r="C9" s="262"/>
      <c r="D9" s="262"/>
      <c r="E9" s="21"/>
    </row>
    <row r="10" spans="1:13">
      <c r="B10" s="230" t="s">
        <v>1812</v>
      </c>
      <c r="C10" s="262"/>
      <c r="D10" s="262"/>
      <c r="E10" s="21"/>
    </row>
    <row r="11" spans="1:13">
      <c r="B11" s="230" t="s">
        <v>1813</v>
      </c>
      <c r="C11" s="262"/>
      <c r="D11" s="262"/>
      <c r="E11" s="21"/>
    </row>
    <row r="12" spans="1:13">
      <c r="B12" s="230" t="s">
        <v>1149</v>
      </c>
      <c r="C12" s="262"/>
      <c r="D12" s="262"/>
      <c r="E12" s="21"/>
    </row>
    <row r="13" spans="1:13">
      <c r="B13" s="161" t="s">
        <v>1814</v>
      </c>
      <c r="C13" s="262"/>
      <c r="D13" s="262"/>
      <c r="E13" s="21"/>
    </row>
    <row r="14" spans="1:13">
      <c r="B14" s="161" t="s">
        <v>1815</v>
      </c>
      <c r="C14" s="262"/>
      <c r="D14" s="262"/>
      <c r="E14" s="21">
        <f>'Financial Assets'!E60</f>
        <v>9963514.3078022115</v>
      </c>
    </row>
    <row r="15" spans="1:13">
      <c r="B15" s="199" t="s">
        <v>1087</v>
      </c>
      <c r="C15" s="262"/>
      <c r="D15" s="262"/>
      <c r="E15" s="21">
        <f>'Financial Assets'!E76</f>
        <v>5363225.6000000006</v>
      </c>
    </row>
    <row r="16" spans="1:13" ht="13.5" customHeight="1">
      <c r="B16" s="199" t="s">
        <v>1153</v>
      </c>
      <c r="C16" s="262"/>
      <c r="D16" s="262"/>
      <c r="E16" s="21">
        <f>'Financial Assets'!E100</f>
        <v>29046504.890000001</v>
      </c>
    </row>
    <row r="17" spans="2:11" s="22" customFormat="1" ht="24" customHeight="1">
      <c r="B17" s="200" t="s">
        <v>1816</v>
      </c>
      <c r="C17" s="38">
        <f>SUM(C10:C16)</f>
        <v>0</v>
      </c>
      <c r="D17" s="38">
        <f t="shared" ref="D17:E17" si="0">SUM(D10:D16)</f>
        <v>0</v>
      </c>
      <c r="E17" s="38">
        <f t="shared" si="0"/>
        <v>44373244.79780221</v>
      </c>
    </row>
    <row r="18" spans="2:11">
      <c r="B18" s="199"/>
      <c r="C18" s="262"/>
      <c r="D18" s="262"/>
      <c r="E18" s="21"/>
    </row>
    <row r="19" spans="2:11">
      <c r="B19" s="200" t="s">
        <v>893</v>
      </c>
      <c r="C19" s="262"/>
      <c r="D19" s="262"/>
      <c r="E19" s="21"/>
    </row>
    <row r="20" spans="2:11">
      <c r="B20" s="199" t="s">
        <v>1817</v>
      </c>
      <c r="C20" s="262"/>
      <c r="D20" s="262"/>
      <c r="E20" s="21">
        <f>'Financial Liablities'!F34</f>
        <v>30717580.699999996</v>
      </c>
    </row>
    <row r="21" spans="2:11">
      <c r="B21" s="199" t="s">
        <v>1818</v>
      </c>
      <c r="C21" s="262"/>
      <c r="D21" s="262"/>
      <c r="E21" s="21">
        <f>'Financial Liablities'!C68</f>
        <v>47851624.550000004</v>
      </c>
    </row>
    <row r="22" spans="2:11">
      <c r="B22" s="199" t="s">
        <v>1819</v>
      </c>
      <c r="C22" s="262"/>
      <c r="D22" s="262"/>
      <c r="E22" s="21"/>
    </row>
    <row r="23" spans="2:11">
      <c r="B23" s="199" t="s">
        <v>1153</v>
      </c>
      <c r="C23" s="262"/>
      <c r="D23" s="262"/>
      <c r="E23" s="21">
        <f>'Financial Liablities'!D56</f>
        <v>3833819.9111829097</v>
      </c>
    </row>
    <row r="24" spans="2:11" ht="12" thickBot="1">
      <c r="B24" s="202" t="s">
        <v>1820</v>
      </c>
      <c r="C24" s="40">
        <f>SUM(C20:C23)</f>
        <v>0</v>
      </c>
      <c r="D24" s="40">
        <f t="shared" ref="D24:E24" si="1">SUM(D20:D23)</f>
        <v>0</v>
      </c>
      <c r="E24" s="40">
        <f t="shared" si="1"/>
        <v>82403025.16118291</v>
      </c>
    </row>
    <row r="26" spans="2:11">
      <c r="B26" s="164" t="s">
        <v>1821</v>
      </c>
    </row>
    <row r="27" spans="2:11" ht="58.5" customHeight="1">
      <c r="B27" s="1306" t="s">
        <v>1822</v>
      </c>
      <c r="C27" s="1306"/>
      <c r="D27" s="1306"/>
      <c r="E27" s="1306"/>
      <c r="F27" s="1306"/>
      <c r="G27" s="307"/>
      <c r="H27" s="307"/>
      <c r="I27" s="307"/>
      <c r="J27" s="307"/>
      <c r="K27" s="307"/>
    </row>
    <row r="28" spans="2:11" ht="12" thickBot="1"/>
    <row r="29" spans="2:11" ht="36" customHeight="1">
      <c r="B29" s="431" t="str">
        <f>"Financial assets and liabilities measured at fair value - recurring fair value measurements as at "&amp;D7</f>
        <v>Financial assets and liabilities measured at fair value - recurring fair value measurements as at 31st Mar 2023</v>
      </c>
      <c r="C29" s="535" t="s">
        <v>1823</v>
      </c>
      <c r="D29" s="536" t="s">
        <v>1824</v>
      </c>
      <c r="E29" s="537" t="s">
        <v>1825</v>
      </c>
      <c r="F29" s="538" t="s">
        <v>979</v>
      </c>
    </row>
    <row r="30" spans="2:11">
      <c r="B30" s="200" t="s">
        <v>847</v>
      </c>
      <c r="C30" s="262"/>
      <c r="D30" s="262"/>
      <c r="E30" s="262"/>
      <c r="F30" s="21"/>
    </row>
    <row r="31" spans="2:11">
      <c r="B31" s="231" t="s">
        <v>1826</v>
      </c>
      <c r="C31" s="262"/>
      <c r="D31" s="262"/>
      <c r="E31" s="262"/>
      <c r="F31" s="21"/>
    </row>
    <row r="32" spans="2:11">
      <c r="B32" s="539" t="s">
        <v>1827</v>
      </c>
      <c r="C32" s="262"/>
      <c r="D32" s="262"/>
      <c r="E32" s="262"/>
      <c r="F32" s="21">
        <f>SUM(C32:E32)</f>
        <v>0</v>
      </c>
    </row>
    <row r="33" spans="2:11">
      <c r="B33" s="539" t="s">
        <v>1545</v>
      </c>
      <c r="C33" s="262"/>
      <c r="D33" s="262"/>
      <c r="E33" s="262">
        <v>1435575</v>
      </c>
      <c r="F33" s="21">
        <f t="shared" ref="F33:F34" si="2">SUM(C33:E33)</f>
        <v>1435575</v>
      </c>
    </row>
    <row r="34" spans="2:11">
      <c r="B34" s="539" t="s">
        <v>1562</v>
      </c>
      <c r="C34" s="262"/>
      <c r="D34" s="262"/>
      <c r="E34" s="262"/>
      <c r="F34" s="21">
        <f t="shared" si="2"/>
        <v>0</v>
      </c>
    </row>
    <row r="35" spans="2:11" ht="12" thickBot="1">
      <c r="B35" s="202" t="s">
        <v>1828</v>
      </c>
      <c r="C35" s="40">
        <f>SUM(C32:C34)</f>
        <v>0</v>
      </c>
      <c r="D35" s="40">
        <f>SUM(D32:D34)</f>
        <v>0</v>
      </c>
      <c r="E35" s="40">
        <f>SUM(E32:E34)</f>
        <v>1435575</v>
      </c>
      <c r="F35" s="41">
        <f>SUM(F32:F34)</f>
        <v>1435575</v>
      </c>
    </row>
    <row r="36" spans="2:11" ht="12" thickBot="1">
      <c r="C36" s="20"/>
      <c r="D36" s="20"/>
      <c r="E36" s="20"/>
      <c r="F36" s="20"/>
    </row>
    <row r="37" spans="2:11" ht="23">
      <c r="B37" s="431" t="str">
        <f>"Financial assets and liabilities which are measured at amortised cost for which fair values are disclosed as at "&amp;D7</f>
        <v>Financial assets and liabilities which are measured at amortised cost for which fair values are disclosed as at 31st Mar 2023</v>
      </c>
      <c r="C37" s="540" t="s">
        <v>1823</v>
      </c>
      <c r="D37" s="419" t="s">
        <v>1824</v>
      </c>
      <c r="E37" s="461" t="s">
        <v>1825</v>
      </c>
      <c r="F37" s="541" t="s">
        <v>979</v>
      </c>
    </row>
    <row r="38" spans="2:11">
      <c r="B38" s="200" t="s">
        <v>847</v>
      </c>
      <c r="C38" s="262"/>
      <c r="D38" s="262"/>
      <c r="E38" s="262"/>
      <c r="F38" s="21"/>
    </row>
    <row r="39" spans="2:11">
      <c r="B39" s="199" t="s">
        <v>1149</v>
      </c>
      <c r="C39" s="262"/>
      <c r="D39" s="262"/>
      <c r="E39" s="262">
        <f>+'Financial Assets'!E93</f>
        <v>5600425.4100000001</v>
      </c>
      <c r="F39" s="21">
        <f>SUM(C39:E39)</f>
        <v>5600425.4100000001</v>
      </c>
    </row>
    <row r="40" spans="2:11" s="22" customFormat="1">
      <c r="B40" s="200" t="s">
        <v>1828</v>
      </c>
      <c r="C40" s="38">
        <f>SUM(C39)</f>
        <v>0</v>
      </c>
      <c r="D40" s="38">
        <f>SUM(D39)</f>
        <v>0</v>
      </c>
      <c r="E40" s="38">
        <f>SUM(E39)</f>
        <v>5600425.4100000001</v>
      </c>
      <c r="F40" s="39">
        <f>SUM(F39)</f>
        <v>5600425.4100000001</v>
      </c>
    </row>
    <row r="41" spans="2:11">
      <c r="B41" s="199" t="s">
        <v>1817</v>
      </c>
      <c r="C41" s="262"/>
      <c r="D41" s="262"/>
      <c r="E41" s="262">
        <f>+'Financial Liablities'!F32</f>
        <v>30717580.699999996</v>
      </c>
      <c r="F41" s="21">
        <v>0</v>
      </c>
    </row>
    <row r="42" spans="2:11" hidden="1">
      <c r="B42" s="199" t="s">
        <v>1829</v>
      </c>
      <c r="C42" s="262">
        <v>0</v>
      </c>
      <c r="D42" s="262">
        <v>0</v>
      </c>
      <c r="E42" s="262">
        <v>0</v>
      </c>
      <c r="F42" s="21">
        <v>0</v>
      </c>
    </row>
    <row r="43" spans="2:11" ht="12" thickBot="1">
      <c r="B43" s="202" t="s">
        <v>1830</v>
      </c>
      <c r="C43" s="40">
        <f>SUM(C39:C42)</f>
        <v>0</v>
      </c>
      <c r="D43" s="40">
        <f>D41</f>
        <v>0</v>
      </c>
      <c r="E43" s="40">
        <f>+E40</f>
        <v>5600425.4100000001</v>
      </c>
      <c r="F43" s="41">
        <f>SUM(F39:F42)</f>
        <v>11200850.82</v>
      </c>
    </row>
    <row r="44" spans="2:11">
      <c r="C44" s="20"/>
      <c r="D44" s="20"/>
      <c r="E44" s="20"/>
      <c r="F44" s="20"/>
    </row>
    <row r="45" spans="2:11">
      <c r="B45" s="197" t="s">
        <v>1831</v>
      </c>
      <c r="C45" s="197"/>
      <c r="D45" s="197"/>
      <c r="E45" s="197"/>
      <c r="F45" s="197"/>
      <c r="G45" s="197"/>
      <c r="H45" s="197"/>
      <c r="I45" s="197"/>
      <c r="J45" s="197"/>
      <c r="K45" s="197"/>
    </row>
    <row r="46" spans="2:11" ht="36" customHeight="1">
      <c r="B46" s="1306" t="s">
        <v>1832</v>
      </c>
      <c r="C46" s="1306"/>
      <c r="D46" s="1306"/>
      <c r="E46" s="1306"/>
      <c r="F46" s="1306"/>
      <c r="G46" s="307"/>
      <c r="H46" s="307"/>
      <c r="I46" s="307"/>
      <c r="J46" s="307"/>
      <c r="K46" s="307"/>
    </row>
    <row r="47" spans="2:11" ht="25.5" customHeight="1">
      <c r="B47" s="1307" t="s">
        <v>1833</v>
      </c>
      <c r="C47" s="1307"/>
      <c r="D47" s="1307"/>
      <c r="E47" s="1307"/>
      <c r="F47" s="1307"/>
      <c r="G47" s="307"/>
      <c r="H47" s="307"/>
      <c r="I47" s="307"/>
      <c r="J47" s="307"/>
      <c r="K47" s="307"/>
    </row>
    <row r="49" spans="2:12">
      <c r="B49" s="164" t="s">
        <v>1834</v>
      </c>
      <c r="D49" s="23"/>
    </row>
    <row r="50" spans="2:12">
      <c r="B50" s="232" t="s">
        <v>1835</v>
      </c>
      <c r="D50" s="23"/>
    </row>
    <row r="51" spans="2:12">
      <c r="B51" s="165" t="s">
        <v>1836</v>
      </c>
      <c r="D51" s="23"/>
    </row>
    <row r="52" spans="2:12">
      <c r="B52" s="165" t="s">
        <v>1837</v>
      </c>
    </row>
    <row r="53" spans="2:12" ht="25.5" customHeight="1">
      <c r="B53" s="1308" t="s">
        <v>1838</v>
      </c>
      <c r="C53" s="1308"/>
      <c r="D53" s="1308"/>
      <c r="E53" s="1308"/>
      <c r="F53" s="1308"/>
    </row>
    <row r="54" spans="2:12" ht="14.25" customHeight="1">
      <c r="B54" s="1235" t="s">
        <v>1839</v>
      </c>
      <c r="C54" s="1235"/>
      <c r="D54" s="1235"/>
      <c r="E54" s="1235"/>
      <c r="F54" s="1235"/>
      <c r="G54" s="308"/>
      <c r="H54" s="308"/>
      <c r="I54" s="308"/>
      <c r="J54" s="308"/>
      <c r="K54" s="308"/>
      <c r="L54" s="308"/>
    </row>
    <row r="55" spans="2:12">
      <c r="B55" s="1303"/>
      <c r="C55" s="1303"/>
      <c r="D55" s="1303"/>
      <c r="E55" s="1303"/>
      <c r="F55" s="1303"/>
      <c r="G55" s="1303"/>
      <c r="H55" s="1303"/>
      <c r="I55" s="1303"/>
      <c r="J55" s="1303"/>
      <c r="K55" s="1303"/>
    </row>
    <row r="56" spans="2:12" ht="12" thickBot="1">
      <c r="B56" s="164" t="s">
        <v>1840</v>
      </c>
      <c r="D56" s="23"/>
    </row>
    <row r="57" spans="2:12">
      <c r="B57" s="542"/>
      <c r="C57" s="543"/>
      <c r="D57" s="544"/>
      <c r="E57" s="1304" t="str">
        <f>D7</f>
        <v>31st Mar 2023</v>
      </c>
      <c r="F57" s="1305"/>
    </row>
    <row r="58" spans="2:12" ht="23">
      <c r="B58" s="545"/>
      <c r="C58" s="546"/>
      <c r="D58" s="546"/>
      <c r="E58" s="389" t="s">
        <v>1841</v>
      </c>
      <c r="F58" s="533" t="s">
        <v>1842</v>
      </c>
    </row>
    <row r="59" spans="2:12">
      <c r="B59" s="233" t="s">
        <v>847</v>
      </c>
      <c r="C59" s="26"/>
      <c r="D59" s="24"/>
      <c r="E59" s="25"/>
      <c r="F59" s="262"/>
    </row>
    <row r="60" spans="2:12">
      <c r="B60" s="234" t="s">
        <v>1149</v>
      </c>
      <c r="C60" s="26"/>
      <c r="D60" s="26"/>
      <c r="E60" s="262">
        <f>+E39</f>
        <v>5600425.4100000001</v>
      </c>
      <c r="F60" s="262">
        <f>+E60</f>
        <v>5600425.4100000001</v>
      </c>
    </row>
    <row r="61" spans="2:12">
      <c r="B61" s="233" t="s">
        <v>893</v>
      </c>
      <c r="C61" s="26"/>
      <c r="D61" s="26"/>
      <c r="E61" s="262"/>
      <c r="F61" s="262"/>
    </row>
    <row r="62" spans="2:12">
      <c r="B62" s="234" t="s">
        <v>1843</v>
      </c>
      <c r="C62" s="26"/>
      <c r="D62" s="26"/>
      <c r="E62" s="262"/>
      <c r="F62" s="262"/>
    </row>
    <row r="63" spans="2:12" ht="12" thickBot="1">
      <c r="B63" s="1162"/>
      <c r="C63" s="27"/>
      <c r="D63" s="27"/>
      <c r="E63" s="40"/>
      <c r="F63" s="40"/>
    </row>
    <row r="65" spans="2:11" ht="23.25" customHeight="1">
      <c r="B65" s="1302" t="s">
        <v>1844</v>
      </c>
      <c r="C65" s="1271"/>
      <c r="D65" s="1271"/>
      <c r="E65" s="1271"/>
      <c r="F65" s="1271"/>
      <c r="G65" s="1271"/>
      <c r="H65" s="1271"/>
      <c r="I65" s="1271"/>
      <c r="J65" s="1271"/>
      <c r="K65" s="1271"/>
    </row>
    <row r="66" spans="2:11">
      <c r="B66" s="235" t="s">
        <v>1845</v>
      </c>
    </row>
    <row r="67" spans="2:11" ht="12.25" customHeight="1">
      <c r="B67" s="236"/>
      <c r="C67" s="98"/>
      <c r="D67" s="98"/>
      <c r="E67" s="98"/>
      <c r="F67" s="98"/>
      <c r="G67" s="98"/>
      <c r="H67" s="98"/>
      <c r="I67" s="98"/>
    </row>
  </sheetData>
  <customSheetViews>
    <customSheetView guid="{96F1B851-9F8A-4FD0-811B-FD39A764D1E6}" hiddenRows="1" hiddenColumns="1" topLeftCell="A8">
      <selection activeCell="A22" sqref="A22"/>
      <pageMargins left="0" right="0" top="0" bottom="0" header="0" footer="0"/>
      <printOptions horizontalCentered="1" verticalCentered="1"/>
      <pageSetup paperSize="9" scale="49" orientation="portrait" r:id="rId1"/>
    </customSheetView>
    <customSheetView guid="{FAF6636C-C982-4E87-BB0F-333AB9C785FB}" fitToPage="1" hiddenRows="1" topLeftCell="A8">
      <selection activeCell="E9" sqref="E9"/>
      <pageMargins left="0" right="0" top="0" bottom="0" header="0" footer="0"/>
      <printOptions horizontalCentered="1" verticalCentered="1"/>
      <pageSetup paperSize="9" scale="46" orientation="portrait" r:id="rId2"/>
    </customSheetView>
    <customSheetView guid="{A78E47A5-AEA5-4FAA-816D-26AC70AB2BA5}" showPageBreaks="1" showGridLines="0" fitToPage="1" hiddenRows="1" view="pageBreakPreview" topLeftCell="A117">
      <selection activeCell="A25" sqref="A25:XFD25"/>
      <pageMargins left="0" right="0" top="0" bottom="0" header="0" footer="0"/>
      <printOptions horizontalCentered="1" verticalCentered="1"/>
      <pageSetup paperSize="9" scale="46" orientation="portrait" r:id="rId3"/>
    </customSheetView>
  </customSheetViews>
  <mergeCells count="8">
    <mergeCell ref="B65:K65"/>
    <mergeCell ref="B55:K55"/>
    <mergeCell ref="E57:F57"/>
    <mergeCell ref="B27:F27"/>
    <mergeCell ref="B46:F46"/>
    <mergeCell ref="B47:F47"/>
    <mergeCell ref="B53:F53"/>
    <mergeCell ref="B54:F54"/>
  </mergeCells>
  <printOptions horizontalCentered="1" verticalCentered="1"/>
  <pageMargins left="0.15433070866141699" right="0.15748031496063" top="0.15748031496063" bottom="0.196850393700787" header="0.15748031496063" footer="0.15748031496063"/>
  <pageSetup paperSize="9" scale="72" orientation="landscape" r:id="rId4"/>
  <rowBreaks count="1" manualBreakCount="1">
    <brk id="44" max="5" man="1"/>
  </row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9">
    <tabColor rgb="FFC00000"/>
    <pageSetUpPr autoPageBreaks="0"/>
  </sheetPr>
  <dimension ref="A1:F73"/>
  <sheetViews>
    <sheetView showGridLines="0" view="pageBreakPreview" topLeftCell="A31" zoomScale="90" zoomScaleNormal="100" zoomScaleSheetLayoutView="90" workbookViewId="0">
      <selection activeCell="B62" sqref="B62:F62"/>
    </sheetView>
  </sheetViews>
  <sheetFormatPr defaultColWidth="9.1796875" defaultRowHeight="11.5"/>
  <cols>
    <col min="1" max="1" width="1.7265625" style="51" customWidth="1"/>
    <col min="2" max="2" width="37" style="89" customWidth="1"/>
    <col min="3" max="6" width="21.7265625" style="51" customWidth="1"/>
    <col min="7" max="7" width="9.1796875" style="51"/>
    <col min="8" max="8" width="11.453125" style="51" bestFit="1" customWidth="1"/>
    <col min="9" max="16384" width="9.1796875" style="51"/>
  </cols>
  <sheetData>
    <row r="1" spans="1:6">
      <c r="B1" s="88" t="str">
        <f>'Fair value'!B1</f>
        <v>Desert Adventures Tourism LLC</v>
      </c>
    </row>
    <row r="2" spans="1:6">
      <c r="B2" s="88" t="str">
        <f>'Fair value'!B2</f>
        <v>Notes forming part of the Financial Statements as at and for the 12 months ended 31 Mar 2023</v>
      </c>
    </row>
    <row r="3" spans="1:6">
      <c r="A3" s="89"/>
    </row>
    <row r="4" spans="1:6">
      <c r="B4" s="88" t="s">
        <v>1846</v>
      </c>
    </row>
    <row r="5" spans="1:6" ht="20.25" customHeight="1">
      <c r="B5" s="1235" t="s">
        <v>1847</v>
      </c>
      <c r="C5" s="1235"/>
      <c r="D5" s="1235"/>
      <c r="E5" s="1235"/>
      <c r="F5" s="1235"/>
    </row>
    <row r="6" spans="1:6" ht="72" customHeight="1">
      <c r="B6" s="1243" t="s">
        <v>1848</v>
      </c>
      <c r="C6" s="1243"/>
      <c r="D6" s="1243"/>
      <c r="E6" s="1243"/>
      <c r="F6" s="1243"/>
    </row>
    <row r="8" spans="1:6">
      <c r="B8" s="88" t="s">
        <v>1849</v>
      </c>
    </row>
    <row r="9" spans="1:6" ht="47.25" customHeight="1">
      <c r="B9" s="1177" t="s">
        <v>1850</v>
      </c>
      <c r="C9" s="1177"/>
      <c r="D9" s="1177"/>
      <c r="E9" s="1177"/>
      <c r="F9" s="1177"/>
    </row>
    <row r="10" spans="1:6">
      <c r="B10" s="306"/>
      <c r="C10" s="292"/>
      <c r="D10" s="292"/>
      <c r="E10" s="292"/>
      <c r="F10" s="292"/>
    </row>
    <row r="11" spans="1:6" ht="12" thickBot="1">
      <c r="B11" s="89" t="s">
        <v>1851</v>
      </c>
      <c r="F11" s="292"/>
    </row>
    <row r="12" spans="1:6">
      <c r="B12" s="443"/>
      <c r="C12" s="395" t="s">
        <v>1852</v>
      </c>
      <c r="D12" s="395" t="s">
        <v>1853</v>
      </c>
      <c r="E12" s="396" t="s">
        <v>979</v>
      </c>
      <c r="F12" s="292"/>
    </row>
    <row r="13" spans="1:6">
      <c r="B13" s="448" t="s">
        <v>1854</v>
      </c>
      <c r="C13" s="667">
        <f>+'BS Ind AS'!E34</f>
        <v>9963514.3078022115</v>
      </c>
      <c r="D13" s="667"/>
      <c r="E13" s="300">
        <f>+C13+D13</f>
        <v>9963514.3078022115</v>
      </c>
      <c r="F13" s="292"/>
    </row>
    <row r="14" spans="1:6">
      <c r="B14" s="448" t="s">
        <v>1855</v>
      </c>
      <c r="C14" s="667">
        <f>+'BS Ind AS'!F34</f>
        <v>14233000.801867759</v>
      </c>
      <c r="D14" s="667"/>
      <c r="E14" s="300">
        <f>+C14+D14</f>
        <v>14233000.801867759</v>
      </c>
      <c r="F14" s="292"/>
    </row>
    <row r="15" spans="1:6">
      <c r="B15" s="448" t="s">
        <v>1856</v>
      </c>
      <c r="C15" s="668"/>
      <c r="D15" s="668"/>
      <c r="E15" s="300">
        <f>+C15+D15</f>
        <v>0</v>
      </c>
      <c r="F15" s="292"/>
    </row>
    <row r="16" spans="1:6">
      <c r="B16" s="664"/>
      <c r="C16" s="665"/>
      <c r="D16" s="665"/>
      <c r="E16" s="666"/>
      <c r="F16" s="292"/>
    </row>
    <row r="17" spans="2:6">
      <c r="C17" s="20"/>
      <c r="D17" s="20"/>
      <c r="E17" s="20"/>
      <c r="F17" s="292"/>
    </row>
    <row r="18" spans="2:6" ht="13.5" customHeight="1" thickBot="1">
      <c r="B18" s="88" t="s">
        <v>1857</v>
      </c>
      <c r="C18" s="20"/>
      <c r="D18" s="20"/>
      <c r="E18" s="20"/>
      <c r="F18" s="292"/>
    </row>
    <row r="19" spans="2:6" ht="24" customHeight="1">
      <c r="B19" s="669" t="s">
        <v>1858</v>
      </c>
      <c r="C19" s="670" t="s">
        <v>948</v>
      </c>
      <c r="D19" s="20"/>
      <c r="E19" s="20"/>
      <c r="F19" s="292"/>
    </row>
    <row r="20" spans="2:6">
      <c r="B20" s="179" t="str">
        <f>"Loss allowance on "&amp;'Top Sheet'!C5</f>
        <v>Loss allowance on 1st Apr 2022</v>
      </c>
      <c r="C20" s="39">
        <f>+'Financial Assets'!F51</f>
        <v>-3158791.01</v>
      </c>
      <c r="D20" s="20"/>
      <c r="E20" s="20"/>
      <c r="F20" s="292"/>
    </row>
    <row r="21" spans="2:6">
      <c r="B21" s="180" t="s">
        <v>1859</v>
      </c>
      <c r="C21" s="21">
        <f>+'Financial Assets'!H59</f>
        <v>-250000</v>
      </c>
      <c r="D21" s="20"/>
      <c r="E21" s="20"/>
      <c r="F21" s="292"/>
    </row>
    <row r="22" spans="2:6" ht="12" thickBot="1">
      <c r="B22" s="181" t="s">
        <v>1860</v>
      </c>
      <c r="C22" s="41">
        <f>-'Financial Assets'!E59</f>
        <v>3408791.01</v>
      </c>
      <c r="D22" s="20">
        <f>C20+C21+C22</f>
        <v>0</v>
      </c>
      <c r="E22" s="20"/>
      <c r="F22" s="292"/>
    </row>
    <row r="23" spans="2:6">
      <c r="B23" s="306"/>
      <c r="C23" s="292"/>
      <c r="D23" s="292"/>
      <c r="E23" s="292"/>
      <c r="F23" s="292"/>
    </row>
    <row r="25" spans="2:6">
      <c r="B25" s="88" t="s">
        <v>1861</v>
      </c>
    </row>
    <row r="26" spans="2:6">
      <c r="B26" s="88" t="s">
        <v>1862</v>
      </c>
    </row>
    <row r="27" spans="2:6" ht="94.5" customHeight="1">
      <c r="B27" s="1235" t="s">
        <v>1863</v>
      </c>
      <c r="C27" s="1235"/>
      <c r="D27" s="1235"/>
      <c r="E27" s="1235"/>
      <c r="F27" s="1235"/>
    </row>
    <row r="29" spans="2:6">
      <c r="B29" s="519" t="s">
        <v>1864</v>
      </c>
    </row>
    <row r="30" spans="2:6">
      <c r="B30" s="89" t="s">
        <v>1865</v>
      </c>
    </row>
    <row r="31" spans="2:6" ht="12" thickBot="1"/>
    <row r="32" spans="2:6" ht="12" customHeight="1">
      <c r="B32" s="555"/>
      <c r="C32" s="1315" t="str">
        <f>'Fair value'!D7</f>
        <v>31st Mar 2023</v>
      </c>
      <c r="D32" s="1316"/>
      <c r="E32" s="1316"/>
      <c r="F32" s="1317"/>
    </row>
    <row r="33" spans="2:6">
      <c r="B33" s="556"/>
      <c r="C33" s="389" t="s">
        <v>1866</v>
      </c>
      <c r="D33" s="389" t="s">
        <v>1867</v>
      </c>
      <c r="E33" s="389" t="s">
        <v>1868</v>
      </c>
      <c r="F33" s="390" t="s">
        <v>1153</v>
      </c>
    </row>
    <row r="34" spans="2:6" hidden="1">
      <c r="B34" s="302"/>
      <c r="C34" s="262"/>
      <c r="D34" s="262"/>
      <c r="E34" s="262"/>
      <c r="F34" s="21"/>
    </row>
    <row r="35" spans="2:6" hidden="1">
      <c r="B35" s="302"/>
      <c r="C35" s="262"/>
      <c r="D35" s="262"/>
      <c r="E35" s="262"/>
      <c r="F35" s="21"/>
    </row>
    <row r="36" spans="2:6" hidden="1">
      <c r="B36" s="301"/>
      <c r="C36" s="262"/>
      <c r="D36" s="262"/>
      <c r="E36" s="262"/>
      <c r="F36" s="21"/>
    </row>
    <row r="37" spans="2:6">
      <c r="B37" s="301" t="s">
        <v>1087</v>
      </c>
      <c r="C37" s="262"/>
      <c r="D37" s="262"/>
      <c r="E37" s="262"/>
      <c r="F37" s="21"/>
    </row>
    <row r="38" spans="2:6" hidden="1">
      <c r="B38" s="301"/>
      <c r="C38" s="262"/>
      <c r="D38" s="262"/>
      <c r="E38" s="262"/>
      <c r="F38" s="21"/>
    </row>
    <row r="39" spans="2:6">
      <c r="B39" s="301" t="s">
        <v>1719</v>
      </c>
      <c r="C39" s="262"/>
      <c r="D39" s="262"/>
      <c r="E39" s="262"/>
      <c r="F39" s="21"/>
    </row>
    <row r="40" spans="2:6" hidden="1">
      <c r="B40" s="301"/>
      <c r="C40" s="262"/>
      <c r="D40" s="262"/>
      <c r="E40" s="262"/>
      <c r="F40" s="21"/>
    </row>
    <row r="41" spans="2:6" hidden="1">
      <c r="B41" s="301"/>
      <c r="C41" s="262"/>
      <c r="D41" s="262"/>
      <c r="E41" s="262"/>
      <c r="F41" s="21"/>
    </row>
    <row r="42" spans="2:6" hidden="1">
      <c r="B42" s="301"/>
      <c r="C42" s="262"/>
      <c r="D42" s="262"/>
      <c r="E42" s="262"/>
      <c r="F42" s="21"/>
    </row>
    <row r="43" spans="2:6" hidden="1">
      <c r="B43" s="301"/>
      <c r="C43" s="262"/>
      <c r="D43" s="262"/>
      <c r="E43" s="262"/>
      <c r="F43" s="21"/>
    </row>
    <row r="44" spans="2:6" hidden="1">
      <c r="B44" s="301"/>
      <c r="C44" s="262"/>
      <c r="D44" s="262"/>
      <c r="E44" s="262"/>
      <c r="F44" s="21"/>
    </row>
    <row r="45" spans="2:6" hidden="1">
      <c r="B45" s="301"/>
      <c r="C45" s="262"/>
      <c r="D45" s="262"/>
      <c r="E45" s="262"/>
      <c r="F45" s="21"/>
    </row>
    <row r="46" spans="2:6" hidden="1">
      <c r="B46" s="301"/>
      <c r="C46" s="262"/>
      <c r="D46" s="262"/>
      <c r="E46" s="262"/>
      <c r="F46" s="21"/>
    </row>
    <row r="47" spans="2:6" hidden="1">
      <c r="B47" s="301"/>
      <c r="C47" s="262"/>
      <c r="D47" s="262"/>
      <c r="E47" s="262"/>
      <c r="F47" s="21"/>
    </row>
    <row r="48" spans="2:6" hidden="1">
      <c r="B48" s="302"/>
      <c r="C48" s="262"/>
      <c r="D48" s="262"/>
      <c r="E48" s="262"/>
      <c r="F48" s="21"/>
    </row>
    <row r="49" spans="2:6" hidden="1">
      <c r="B49" s="301"/>
      <c r="C49" s="262"/>
      <c r="D49" s="262"/>
      <c r="E49" s="262"/>
      <c r="F49" s="21"/>
    </row>
    <row r="50" spans="2:6" hidden="1">
      <c r="B50" s="301"/>
      <c r="C50" s="262"/>
      <c r="D50" s="262"/>
      <c r="E50" s="262"/>
      <c r="F50" s="21"/>
    </row>
    <row r="51" spans="2:6">
      <c r="B51" s="303" t="s">
        <v>1869</v>
      </c>
      <c r="C51" s="262"/>
      <c r="D51" s="262"/>
      <c r="E51" s="262"/>
      <c r="F51" s="21"/>
    </row>
    <row r="52" spans="2:6">
      <c r="B52" s="302" t="s">
        <v>1870</v>
      </c>
      <c r="C52" s="38">
        <f>SUM(C37:C51)</f>
        <v>0</v>
      </c>
      <c r="D52" s="38">
        <f t="shared" ref="D52:F52" si="0">SUM(D37:D51)</f>
        <v>0</v>
      </c>
      <c r="E52" s="38">
        <f t="shared" si="0"/>
        <v>0</v>
      </c>
      <c r="F52" s="39">
        <f t="shared" si="0"/>
        <v>0</v>
      </c>
    </row>
    <row r="53" spans="2:6">
      <c r="B53" s="301"/>
      <c r="C53" s="262"/>
      <c r="D53" s="262"/>
      <c r="E53" s="262"/>
      <c r="F53" s="21"/>
    </row>
    <row r="54" spans="2:6">
      <c r="B54" s="301" t="s">
        <v>1871</v>
      </c>
      <c r="C54" s="262"/>
      <c r="D54" s="262"/>
      <c r="E54" s="262"/>
      <c r="F54" s="21"/>
    </row>
    <row r="55" spans="2:6" hidden="1">
      <c r="B55" s="301"/>
      <c r="C55" s="262"/>
      <c r="D55" s="262"/>
      <c r="E55" s="262"/>
      <c r="F55" s="21"/>
    </row>
    <row r="56" spans="2:6" hidden="1">
      <c r="B56" s="301" t="s">
        <v>1872</v>
      </c>
      <c r="C56" s="262">
        <f>C52+C54</f>
        <v>0</v>
      </c>
      <c r="D56" s="262">
        <f t="shared" ref="D56:F56" si="1">D52+D54</f>
        <v>0</v>
      </c>
      <c r="E56" s="262">
        <f t="shared" si="1"/>
        <v>0</v>
      </c>
      <c r="F56" s="21">
        <f t="shared" si="1"/>
        <v>0</v>
      </c>
    </row>
    <row r="57" spans="2:6">
      <c r="B57" s="301"/>
      <c r="C57" s="262"/>
      <c r="D57" s="262"/>
      <c r="E57" s="262"/>
      <c r="F57" s="21"/>
    </row>
    <row r="58" spans="2:6">
      <c r="B58" s="302" t="s">
        <v>1872</v>
      </c>
      <c r="C58" s="38">
        <f>C56</f>
        <v>0</v>
      </c>
      <c r="D58" s="38">
        <f t="shared" ref="D58:F58" si="2">D56</f>
        <v>0</v>
      </c>
      <c r="E58" s="38">
        <f t="shared" si="2"/>
        <v>0</v>
      </c>
      <c r="F58" s="39">
        <f t="shared" si="2"/>
        <v>0</v>
      </c>
    </row>
    <row r="59" spans="2:6" ht="12" thickBot="1">
      <c r="B59" s="547"/>
      <c r="C59" s="99"/>
      <c r="D59" s="99"/>
      <c r="E59" s="99"/>
      <c r="F59" s="100"/>
    </row>
    <row r="60" spans="2:6">
      <c r="B60" s="548"/>
      <c r="C60" s="20"/>
      <c r="D60" s="20"/>
      <c r="E60" s="20"/>
      <c r="F60" s="20"/>
    </row>
    <row r="61" spans="2:6">
      <c r="B61" s="549" t="s">
        <v>1873</v>
      </c>
      <c r="C61" s="20"/>
      <c r="D61" s="20"/>
      <c r="E61" s="20"/>
      <c r="F61" s="20"/>
    </row>
    <row r="62" spans="2:6" ht="24.75" customHeight="1" thickBot="1">
      <c r="B62" s="1313" t="s">
        <v>1874</v>
      </c>
      <c r="C62" s="1313"/>
      <c r="D62" s="1313"/>
      <c r="E62" s="1313"/>
      <c r="F62" s="1313"/>
    </row>
    <row r="63" spans="2:6" ht="12" customHeight="1">
      <c r="B63" s="550"/>
      <c r="C63" s="1309" t="s">
        <v>1875</v>
      </c>
      <c r="D63" s="1310"/>
      <c r="E63" s="1309" t="s">
        <v>1876</v>
      </c>
      <c r="F63" s="1310"/>
    </row>
    <row r="64" spans="2:6" ht="15" customHeight="1">
      <c r="B64" s="551"/>
      <c r="C64" s="1311" t="str">
        <f>C32</f>
        <v>31st Mar 2023</v>
      </c>
      <c r="D64" s="1312"/>
      <c r="E64" s="1314" t="str">
        <f>C32</f>
        <v>31st Mar 2023</v>
      </c>
      <c r="F64" s="1314"/>
    </row>
    <row r="65" spans="2:6" ht="15" customHeight="1">
      <c r="B65" s="552"/>
      <c r="C65" s="68" t="s">
        <v>1877</v>
      </c>
      <c r="D65" s="68" t="s">
        <v>1878</v>
      </c>
      <c r="E65" s="69" t="s">
        <v>1877</v>
      </c>
      <c r="F65" s="69" t="s">
        <v>1878</v>
      </c>
    </row>
    <row r="66" spans="2:6">
      <c r="B66" s="551"/>
      <c r="C66" s="262"/>
      <c r="D66" s="262"/>
      <c r="E66" s="262"/>
      <c r="F66" s="262"/>
    </row>
    <row r="67" spans="2:6">
      <c r="B67" s="553" t="s">
        <v>1879</v>
      </c>
      <c r="C67" s="262"/>
      <c r="D67" s="262"/>
      <c r="E67" s="262"/>
      <c r="F67" s="262"/>
    </row>
    <row r="68" spans="2:6">
      <c r="B68" s="553" t="s">
        <v>1880</v>
      </c>
      <c r="C68" s="262"/>
      <c r="D68" s="262"/>
      <c r="E68" s="262"/>
      <c r="F68" s="262"/>
    </row>
    <row r="69" spans="2:6" ht="15" customHeight="1">
      <c r="B69" s="554" t="s">
        <v>1866</v>
      </c>
      <c r="C69" s="262"/>
      <c r="D69" s="262"/>
      <c r="E69" s="262"/>
      <c r="F69" s="262"/>
    </row>
    <row r="70" spans="2:6" ht="15" customHeight="1">
      <c r="B70" s="554" t="s">
        <v>1867</v>
      </c>
      <c r="C70" s="262"/>
      <c r="D70" s="262"/>
      <c r="E70" s="262"/>
      <c r="F70" s="262"/>
    </row>
    <row r="71" spans="2:6" ht="15" customHeight="1">
      <c r="B71" s="554" t="s">
        <v>1868</v>
      </c>
      <c r="C71" s="262"/>
      <c r="D71" s="262"/>
      <c r="E71" s="262"/>
      <c r="F71" s="262"/>
    </row>
    <row r="72" spans="2:6" ht="15.75" customHeight="1" thickBot="1">
      <c r="B72" s="1163"/>
      <c r="C72" s="122"/>
      <c r="D72" s="122"/>
      <c r="E72" s="122"/>
      <c r="F72" s="122"/>
    </row>
    <row r="73" spans="2:6">
      <c r="B73" s="89" t="s">
        <v>1881</v>
      </c>
    </row>
  </sheetData>
  <customSheetViews>
    <customSheetView guid="{96F1B851-9F8A-4FD0-811B-FD39A764D1E6}" printArea="1" hiddenColumns="1">
      <selection activeCell="A9" sqref="A9:I9"/>
      <rowBreaks count="1" manualBreakCount="1">
        <brk id="14" max="9" man="1"/>
      </rowBreaks>
      <pageMargins left="0" right="0" top="0" bottom="0" header="0" footer="0"/>
      <printOptions horizontalCentered="1"/>
      <pageSetup paperSize="9" scale="65" fitToHeight="0" orientation="portrait" r:id="rId1"/>
    </customSheetView>
    <customSheetView guid="{FAF6636C-C982-4E87-BB0F-333AB9C785FB}" fitToPage="1">
      <rowBreaks count="1" manualBreakCount="1">
        <brk id="25" max="9" man="1"/>
      </rowBreaks>
      <pageMargins left="0" right="0" top="0" bottom="0" header="0" footer="0"/>
      <printOptions horizontalCentered="1"/>
      <pageSetup paperSize="9" scale="49" fitToHeight="0" orientation="portrait" r:id="rId2"/>
    </customSheetView>
    <customSheetView guid="{A78E47A5-AEA5-4FAA-816D-26AC70AB2BA5}" showPageBreaks="1" showGridLines="0" fitToPage="1" printArea="1" view="pageBreakPreview">
      <selection activeCell="A12" sqref="A12"/>
      <rowBreaks count="1" manualBreakCount="1">
        <brk id="25" max="9" man="1"/>
      </rowBreaks>
      <pageMargins left="0" right="0" top="0" bottom="0" header="0" footer="0"/>
      <printOptions horizontalCentered="1"/>
      <pageSetup paperSize="9" scale="49" fitToHeight="0" orientation="portrait" r:id="rId3"/>
    </customSheetView>
  </customSheetViews>
  <mergeCells count="10">
    <mergeCell ref="C64:D64"/>
    <mergeCell ref="B62:F62"/>
    <mergeCell ref="B27:F27"/>
    <mergeCell ref="E64:F64"/>
    <mergeCell ref="C32:F32"/>
    <mergeCell ref="B9:F9"/>
    <mergeCell ref="B6:F6"/>
    <mergeCell ref="B5:F5"/>
    <mergeCell ref="C63:D63"/>
    <mergeCell ref="E63:F63"/>
  </mergeCells>
  <printOptions horizontalCentered="1"/>
  <pageMargins left="0.17559055118110201" right="0.15748031496063" top="0.55118110236220497" bottom="0.55118110236220497" header="0.31496062992126" footer="0.31496062992126"/>
  <pageSetup paperSize="9" scale="70" fitToHeight="0" orientation="landscape" r:id="rId4"/>
  <rowBreaks count="1" manualBreakCount="1">
    <brk id="27" min="1" max="13"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0">
    <tabColor rgb="FFC00000"/>
    <pageSetUpPr autoPageBreaks="0"/>
  </sheetPr>
  <dimension ref="A1:K32"/>
  <sheetViews>
    <sheetView showGridLines="0" view="pageBreakPreview" zoomScale="90" zoomScaleNormal="100" zoomScaleSheetLayoutView="90" workbookViewId="0"/>
  </sheetViews>
  <sheetFormatPr defaultColWidth="9.1796875" defaultRowHeight="11.5"/>
  <cols>
    <col min="1" max="1" width="1.54296875" style="51" customWidth="1"/>
    <col min="2" max="2" width="43.7265625" style="89" customWidth="1"/>
    <col min="3" max="3" width="18.81640625" style="51" customWidth="1"/>
    <col min="4" max="4" width="16" style="51" bestFit="1" customWidth="1"/>
    <col min="5" max="5" width="16.7265625" style="51" bestFit="1" customWidth="1"/>
    <col min="6" max="6" width="12.453125" style="51" customWidth="1"/>
    <col min="7" max="7" width="13.81640625" style="51" bestFit="1" customWidth="1"/>
    <col min="8" max="9" width="10.7265625" style="51" customWidth="1"/>
    <col min="10" max="10" width="13.81640625" style="51" bestFit="1" customWidth="1"/>
    <col min="11" max="11" width="9.26953125" style="51" bestFit="1" customWidth="1"/>
    <col min="12" max="16384" width="9.1796875" style="51"/>
  </cols>
  <sheetData>
    <row r="1" spans="1:5" ht="12.25" customHeight="1">
      <c r="B1" s="88" t="str">
        <f>'FRM 1'!B1</f>
        <v>Desert Adventures Tourism LLC</v>
      </c>
    </row>
    <row r="2" spans="1:5" ht="12.25" customHeight="1">
      <c r="B2" s="88" t="str">
        <f>'FRM 1'!B2</f>
        <v>Notes forming part of the Financial Statements as at and for the 12 months ended 31 Mar 2023</v>
      </c>
    </row>
    <row r="3" spans="1:5">
      <c r="A3" s="89"/>
    </row>
    <row r="4" spans="1:5">
      <c r="B4" s="88" t="s">
        <v>1846</v>
      </c>
      <c r="C4" s="82"/>
    </row>
    <row r="5" spans="1:5">
      <c r="B5" s="101" t="s">
        <v>1861</v>
      </c>
      <c r="C5" s="22"/>
      <c r="D5" s="50"/>
    </row>
    <row r="6" spans="1:5">
      <c r="B6" s="88" t="s">
        <v>1882</v>
      </c>
      <c r="C6" s="50"/>
      <c r="D6" s="50"/>
    </row>
    <row r="7" spans="1:5">
      <c r="B7" s="89" t="s">
        <v>1883</v>
      </c>
      <c r="C7" s="50"/>
      <c r="D7" s="50"/>
    </row>
    <row r="8" spans="1:5" ht="12" thickBot="1">
      <c r="B8" s="88"/>
      <c r="C8" s="50"/>
      <c r="D8" s="50"/>
    </row>
    <row r="9" spans="1:5">
      <c r="B9" s="493"/>
      <c r="C9" s="557" t="str">
        <f>'Fair value'!D7</f>
        <v>31st Mar 2023</v>
      </c>
    </row>
    <row r="10" spans="1:5" ht="12" thickBot="1">
      <c r="B10" s="204" t="s">
        <v>1884</v>
      </c>
      <c r="C10" s="99">
        <f>+'Financial Liablities'!F32</f>
        <v>30717580.699999996</v>
      </c>
    </row>
    <row r="11" spans="1:5">
      <c r="B11" s="88"/>
      <c r="C11" s="50"/>
      <c r="D11" s="50"/>
    </row>
    <row r="12" spans="1:5" ht="14.25" customHeight="1">
      <c r="B12" s="1318" t="s">
        <v>1885</v>
      </c>
      <c r="C12" s="1318"/>
      <c r="D12" s="1318"/>
      <c r="E12" s="1318"/>
    </row>
    <row r="13" spans="1:5" ht="4.5" customHeight="1" thickBot="1">
      <c r="B13" s="88"/>
      <c r="C13" s="50"/>
      <c r="D13" s="50"/>
    </row>
    <row r="14" spans="1:5">
      <c r="B14" s="393"/>
      <c r="C14" s="1320" t="str">
        <f>C9</f>
        <v>31st Mar 2023</v>
      </c>
      <c r="D14" s="1320"/>
      <c r="E14" s="1320"/>
    </row>
    <row r="15" spans="1:5" ht="23">
      <c r="B15" s="559"/>
      <c r="C15" s="558" t="s">
        <v>1886</v>
      </c>
      <c r="D15" s="558" t="s">
        <v>26</v>
      </c>
      <c r="E15" s="558" t="s">
        <v>1887</v>
      </c>
    </row>
    <row r="16" spans="1:5">
      <c r="B16" s="180" t="s">
        <v>1888</v>
      </c>
      <c r="C16" s="902" t="s">
        <v>1889</v>
      </c>
      <c r="D16" s="237">
        <f>+C10</f>
        <v>30717580.699999996</v>
      </c>
      <c r="E16" s="902">
        <v>1</v>
      </c>
    </row>
    <row r="17" spans="2:11" ht="13.5" customHeight="1">
      <c r="B17" s="180" t="s">
        <v>1890</v>
      </c>
      <c r="C17" s="902"/>
      <c r="D17" s="237"/>
      <c r="E17" s="902"/>
    </row>
    <row r="18" spans="2:11" s="50" customFormat="1" ht="24" customHeight="1" thickBot="1">
      <c r="B18" s="181" t="s">
        <v>1891</v>
      </c>
      <c r="C18" s="112">
        <f>SUM(C16:C17)</f>
        <v>0</v>
      </c>
      <c r="D18" s="112">
        <f t="shared" ref="D18:E18" si="0">SUM(D16:D17)</f>
        <v>30717580.699999996</v>
      </c>
      <c r="E18" s="112">
        <f t="shared" si="0"/>
        <v>1</v>
      </c>
    </row>
    <row r="19" spans="2:11">
      <c r="B19" s="88"/>
      <c r="C19" s="50"/>
      <c r="D19" s="50"/>
    </row>
    <row r="20" spans="2:11">
      <c r="B20" s="88" t="s">
        <v>1892</v>
      </c>
      <c r="C20" s="50"/>
      <c r="D20" s="50"/>
    </row>
    <row r="21" spans="2:11" ht="12.25" customHeight="1">
      <c r="B21" s="87" t="s">
        <v>1893</v>
      </c>
      <c r="C21" s="73"/>
      <c r="D21" s="73"/>
      <c r="E21" s="73"/>
    </row>
    <row r="22" spans="2:11" ht="12.25" customHeight="1">
      <c r="B22" s="309" t="s">
        <v>1894</v>
      </c>
      <c r="C22" s="124"/>
      <c r="D22" s="124"/>
      <c r="E22" s="124"/>
    </row>
    <row r="23" spans="2:11" ht="12" thickBot="1">
      <c r="B23" s="88"/>
      <c r="C23" s="50"/>
      <c r="D23" s="50"/>
    </row>
    <row r="24" spans="2:11" ht="27.75" customHeight="1">
      <c r="B24" s="393"/>
      <c r="C24" s="398" t="s">
        <v>1875</v>
      </c>
    </row>
    <row r="25" spans="2:11">
      <c r="B25" s="463"/>
      <c r="C25" s="560" t="str">
        <f>C14</f>
        <v>31st Mar 2023</v>
      </c>
    </row>
    <row r="26" spans="2:11">
      <c r="B26" s="180" t="s">
        <v>1895</v>
      </c>
      <c r="C26" s="21"/>
    </row>
    <row r="27" spans="2:11" ht="12" thickBot="1">
      <c r="B27" s="204" t="s">
        <v>1896</v>
      </c>
      <c r="C27" s="100">
        <f>-C26</f>
        <v>0</v>
      </c>
    </row>
    <row r="28" spans="2:11">
      <c r="B28" s="89" t="s">
        <v>1897</v>
      </c>
      <c r="C28" s="50"/>
      <c r="D28" s="50"/>
    </row>
    <row r="29" spans="2:11">
      <c r="B29" s="88"/>
      <c r="C29" s="50"/>
      <c r="D29" s="50"/>
    </row>
    <row r="30" spans="2:11">
      <c r="B30" s="88" t="s">
        <v>1898</v>
      </c>
    </row>
    <row r="31" spans="2:11">
      <c r="B31" s="88" t="s">
        <v>1899</v>
      </c>
    </row>
    <row r="32" spans="2:11" ht="30.75" customHeight="1">
      <c r="B32" s="1177" t="s">
        <v>1900</v>
      </c>
      <c r="C32" s="1319"/>
      <c r="D32" s="1319"/>
      <c r="E32" s="1319"/>
      <c r="F32" s="1319"/>
      <c r="G32" s="1319"/>
      <c r="H32" s="1319"/>
      <c r="I32" s="1319"/>
      <c r="J32" s="1319"/>
      <c r="K32" s="1319"/>
    </row>
  </sheetData>
  <customSheetViews>
    <customSheetView guid="{96F1B851-9F8A-4FD0-811B-FD39A764D1E6}" printArea="1" topLeftCell="A29">
      <selection activeCell="I53" sqref="I53"/>
      <pageMargins left="0" right="0" top="0" bottom="0" header="0" footer="0"/>
      <pageSetup paperSize="9" scale="48" orientation="portrait" r:id="rId1"/>
    </customSheetView>
    <customSheetView guid="{FAF6636C-C982-4E87-BB0F-333AB9C785FB}">
      <pageMargins left="0" right="0" top="0" bottom="0" header="0" footer="0"/>
      <pageSetup paperSize="9" scale="51" orientation="portrait" r:id="rId2"/>
    </customSheetView>
    <customSheetView guid="{A78E47A5-AEA5-4FAA-816D-26AC70AB2BA5}" scale="85" showPageBreaks="1" showGridLines="0" printArea="1" view="pageBreakPreview" topLeftCell="A15">
      <selection activeCell="I54" sqref="I54"/>
      <pageMargins left="0" right="0" top="0" bottom="0" header="0" footer="0"/>
      <pageSetup paperSize="9" scale="51" orientation="portrait" r:id="rId3"/>
    </customSheetView>
  </customSheetViews>
  <mergeCells count="3">
    <mergeCell ref="B12:E12"/>
    <mergeCell ref="B32:K32"/>
    <mergeCell ref="C14:E14"/>
  </mergeCells>
  <pageMargins left="0.70866141732283472" right="0.70866141732283472" top="0.74803149606299213" bottom="0.74803149606299213" header="0.31496062992125984" footer="0.31496062992125984"/>
  <pageSetup paperSize="9" scale="70" orientation="landscape"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1">
    <tabColor rgb="FFC00000"/>
    <pageSetUpPr autoPageBreaks="0"/>
  </sheetPr>
  <dimension ref="A1:J28"/>
  <sheetViews>
    <sheetView showGridLines="0" view="pageBreakPreview" zoomScale="90" zoomScaleNormal="100" zoomScaleSheetLayoutView="90" workbookViewId="0"/>
  </sheetViews>
  <sheetFormatPr defaultColWidth="9.1796875" defaultRowHeight="11.5"/>
  <cols>
    <col min="1" max="1" width="1.54296875" style="51" customWidth="1"/>
    <col min="2" max="2" width="45.453125" style="89" customWidth="1"/>
    <col min="3" max="3" width="17.7265625" style="51" customWidth="1"/>
    <col min="4" max="4" width="17.26953125" style="51" customWidth="1"/>
    <col min="5" max="5" width="18.1796875" style="51" customWidth="1"/>
    <col min="6" max="7" width="16.81640625" style="51" customWidth="1"/>
    <col min="8" max="9" width="15.26953125" style="51" customWidth="1"/>
    <col min="10" max="10" width="19.7265625" style="51" customWidth="1"/>
    <col min="11" max="16384" width="9.1796875" style="51"/>
  </cols>
  <sheetData>
    <row r="1" spans="1:10">
      <c r="B1" s="88" t="str">
        <f>'Market rate risk'!B1</f>
        <v>Desert Adventures Tourism LLC</v>
      </c>
    </row>
    <row r="2" spans="1:10">
      <c r="A2" s="89"/>
      <c r="B2" s="88" t="str">
        <f>'Market rate risk'!B2</f>
        <v>Notes forming part of the Financial Statements as at and for the 12 months ended 31 Mar 2023</v>
      </c>
    </row>
    <row r="4" spans="1:10">
      <c r="B4" s="88" t="s">
        <v>1846</v>
      </c>
    </row>
    <row r="5" spans="1:10">
      <c r="B5" s="88" t="s">
        <v>1901</v>
      </c>
    </row>
    <row r="6" spans="1:10" ht="38.25" customHeight="1">
      <c r="B6" s="1177" t="s">
        <v>1902</v>
      </c>
      <c r="C6" s="1177"/>
      <c r="D6" s="1177"/>
      <c r="E6" s="1177"/>
      <c r="F6" s="1177"/>
      <c r="G6" s="1177"/>
      <c r="H6" s="1177"/>
      <c r="I6" s="1177"/>
      <c r="J6" s="92"/>
    </row>
    <row r="7" spans="1:10" ht="13.5" customHeight="1">
      <c r="B7" s="1177"/>
      <c r="C7" s="1177"/>
      <c r="D7" s="1177"/>
      <c r="E7" s="1177"/>
      <c r="F7" s="1177"/>
      <c r="G7" s="1177"/>
      <c r="H7" s="1177"/>
      <c r="I7" s="1177"/>
      <c r="J7" s="291"/>
    </row>
    <row r="8" spans="1:10" ht="12" thickBot="1">
      <c r="B8" s="88" t="s">
        <v>1903</v>
      </c>
    </row>
    <row r="9" spans="1:10">
      <c r="B9" s="555"/>
      <c r="C9" s="562" t="str">
        <f>'Market rate risk'!C9</f>
        <v>31st Mar 2023</v>
      </c>
    </row>
    <row r="10" spans="1:10">
      <c r="B10" s="180" t="s">
        <v>1904</v>
      </c>
      <c r="C10" s="237"/>
    </row>
    <row r="11" spans="1:10">
      <c r="B11" s="561" t="s">
        <v>1905</v>
      </c>
      <c r="C11" s="262">
        <f>'Financial Liablities'!F34</f>
        <v>30717580.699999996</v>
      </c>
    </row>
    <row r="12" spans="1:10" ht="12" thickBot="1">
      <c r="B12" s="204"/>
      <c r="C12" s="40">
        <f>SUM(C11:C11)</f>
        <v>30717580.699999996</v>
      </c>
    </row>
    <row r="13" spans="1:10">
      <c r="B13" s="1321" t="s">
        <v>1906</v>
      </c>
      <c r="C13" s="1321"/>
      <c r="D13" s="1321"/>
      <c r="E13" s="1321"/>
      <c r="F13" s="1321"/>
      <c r="G13" s="1321"/>
      <c r="H13" s="1321"/>
      <c r="I13" s="1321"/>
      <c r="J13" s="1321"/>
    </row>
    <row r="15" spans="1:10">
      <c r="B15" s="519" t="s">
        <v>1907</v>
      </c>
    </row>
    <row r="16" spans="1:10" ht="13.5" customHeight="1">
      <c r="B16" s="89" t="s">
        <v>1908</v>
      </c>
    </row>
    <row r="17" spans="2:9" ht="24" customHeight="1">
      <c r="B17" s="89" t="s">
        <v>1909</v>
      </c>
    </row>
    <row r="18" spans="2:9">
      <c r="B18" s="89" t="s">
        <v>1910</v>
      </c>
    </row>
    <row r="19" spans="2:9" ht="25" customHeight="1" thickBot="1">
      <c r="B19" s="1235" t="s">
        <v>1911</v>
      </c>
      <c r="C19" s="1235"/>
      <c r="D19" s="1235"/>
      <c r="E19" s="1235"/>
      <c r="F19" s="1235"/>
      <c r="G19" s="1235"/>
      <c r="H19" s="1235"/>
      <c r="I19" s="1235"/>
    </row>
    <row r="20" spans="2:9">
      <c r="B20" s="555" t="s">
        <v>1912</v>
      </c>
      <c r="C20" s="1322" t="s">
        <v>1913</v>
      </c>
      <c r="D20" s="1322" t="s">
        <v>1914</v>
      </c>
      <c r="E20" s="1322" t="s">
        <v>1915</v>
      </c>
      <c r="F20" s="1324" t="s">
        <v>979</v>
      </c>
    </row>
    <row r="21" spans="2:9">
      <c r="B21" s="563" t="str">
        <f>C9</f>
        <v>31st Mar 2023</v>
      </c>
      <c r="C21" s="1323"/>
      <c r="D21" s="1323"/>
      <c r="E21" s="1323"/>
      <c r="F21" s="1325"/>
    </row>
    <row r="22" spans="2:9">
      <c r="B22" s="199" t="s">
        <v>1817</v>
      </c>
      <c r="C22" s="262">
        <f>+'BS Ind AS'!E69</f>
        <v>30717580.699999996</v>
      </c>
      <c r="D22" s="262"/>
      <c r="E22" s="262"/>
      <c r="F22" s="21">
        <f>SUM(C22:E22)</f>
        <v>30717580.699999996</v>
      </c>
    </row>
    <row r="23" spans="2:9">
      <c r="B23" s="199" t="s">
        <v>1916</v>
      </c>
      <c r="C23" s="262">
        <f>+'BS Ind AS'!E70</f>
        <v>47851624.550000004</v>
      </c>
      <c r="D23" s="262"/>
      <c r="E23" s="262"/>
      <c r="F23" s="21">
        <f t="shared" ref="F23" si="0">SUM(C23:E23)</f>
        <v>47851624.550000004</v>
      </c>
    </row>
    <row r="24" spans="2:9">
      <c r="B24" s="199" t="s">
        <v>1738</v>
      </c>
      <c r="C24" s="262">
        <f>+'BS Ind AS'!E71</f>
        <v>3833819.9111829097</v>
      </c>
      <c r="D24" s="262"/>
      <c r="E24" s="262"/>
      <c r="F24" s="21">
        <f>SUM(C24:E24)</f>
        <v>3833819.9111829097</v>
      </c>
    </row>
    <row r="25" spans="2:9" s="50" customFormat="1" ht="12" thickBot="1">
      <c r="B25" s="181" t="s">
        <v>1917</v>
      </c>
      <c r="C25" s="40">
        <f>SUM(C22:C24)</f>
        <v>82403025.16118291</v>
      </c>
      <c r="D25" s="40">
        <f>SUM(D22:D24)</f>
        <v>0</v>
      </c>
      <c r="E25" s="40">
        <f>SUM(E22:E24)</f>
        <v>0</v>
      </c>
      <c r="F25" s="41">
        <f>SUM(F22:F24)</f>
        <v>82403025.16118291</v>
      </c>
    </row>
    <row r="27" spans="2:9" ht="25" customHeight="1">
      <c r="B27" s="284"/>
      <c r="C27" s="92"/>
      <c r="D27" s="92"/>
      <c r="E27" s="92"/>
      <c r="F27" s="92"/>
      <c r="G27" s="92"/>
      <c r="H27" s="92"/>
      <c r="I27" s="92"/>
    </row>
    <row r="28" spans="2:9" ht="25" customHeight="1">
      <c r="B28" s="284"/>
      <c r="C28" s="92"/>
      <c r="D28" s="92"/>
      <c r="E28" s="92"/>
      <c r="F28" s="92"/>
      <c r="G28" s="92"/>
      <c r="H28" s="92"/>
      <c r="I28" s="92"/>
    </row>
  </sheetData>
  <customSheetViews>
    <customSheetView guid="{96F1B851-9F8A-4FD0-811B-FD39A764D1E6}" printArea="1" topLeftCell="A56">
      <selection activeCell="A59" sqref="A59"/>
      <rowBreaks count="1" manualBreakCount="1">
        <brk id="40" max="7" man="1"/>
      </rowBreaks>
      <pageMargins left="0" right="0" top="0" bottom="0" header="0" footer="0"/>
      <pageSetup paperSize="9" scale="63" fitToHeight="2" orientation="portrait" r:id="rId1"/>
    </customSheetView>
    <customSheetView guid="{FAF6636C-C982-4E87-BB0F-333AB9C785FB}" fitToPage="1">
      <rowBreaks count="2" manualBreakCount="2">
        <brk id="79" max="8" man="1"/>
        <brk id="133" max="8" man="1"/>
      </rowBreaks>
      <pageMargins left="0" right="0" top="0" bottom="0" header="0" footer="0"/>
      <pageSetup paperSize="9" scale="54" fitToHeight="2" orientation="portrait" r:id="rId2"/>
    </customSheetView>
    <customSheetView guid="{A78E47A5-AEA5-4FAA-816D-26AC70AB2BA5}" scale="85" showPageBreaks="1" showGridLines="0" fitToPage="1" printArea="1" view="pageBreakPreview" topLeftCell="A57">
      <selection activeCell="D13" sqref="D13:D14"/>
      <rowBreaks count="2" manualBreakCount="2">
        <brk id="79" max="8" man="1"/>
        <brk id="133" max="8" man="1"/>
      </rowBreaks>
      <pageMargins left="0" right="0" top="0" bottom="0" header="0" footer="0"/>
      <pageSetup paperSize="9" scale="54" fitToHeight="2" orientation="portrait" r:id="rId3"/>
    </customSheetView>
  </customSheetViews>
  <mergeCells count="7">
    <mergeCell ref="B6:I7"/>
    <mergeCell ref="B19:I19"/>
    <mergeCell ref="B13:J13"/>
    <mergeCell ref="C20:C21"/>
    <mergeCell ref="D20:D21"/>
    <mergeCell ref="E20:E21"/>
    <mergeCell ref="F20:F21"/>
  </mergeCells>
  <pageMargins left="0.6692913385826772" right="0.15748031496062992" top="0.47244094488188981" bottom="0.70866141732283472" header="0.31496062992125984" footer="0.31496062992125984"/>
  <pageSetup paperSize="9" scale="70" fitToHeight="2" orientation="landscape"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B0F0"/>
  </sheetPr>
  <dimension ref="B1:T29"/>
  <sheetViews>
    <sheetView showGridLines="0" zoomScaleNormal="100" workbookViewId="0">
      <pane xSplit="2" ySplit="1" topLeftCell="C2" activePane="bottomRight" state="frozen"/>
      <selection pane="topRight" activeCell="I25" sqref="I25"/>
      <selection pane="bottomLeft" activeCell="I25" sqref="I25"/>
      <selection pane="bottomRight" activeCell="I25" sqref="I25"/>
    </sheetView>
  </sheetViews>
  <sheetFormatPr defaultRowHeight="14.5"/>
  <cols>
    <col min="1" max="1" width="2.54296875" customWidth="1"/>
    <col min="2" max="2" width="36.7265625" customWidth="1"/>
    <col min="3" max="5" width="14" customWidth="1"/>
    <col min="6" max="6" width="15.26953125" customWidth="1"/>
    <col min="7" max="7" width="20.26953125" bestFit="1" customWidth="1"/>
    <col min="8" max="8" width="14" customWidth="1"/>
    <col min="9" max="9" width="15.26953125" bestFit="1" customWidth="1"/>
    <col min="10" max="10" width="22.81640625" bestFit="1" customWidth="1"/>
    <col min="11" max="11" width="11.1796875" bestFit="1" customWidth="1"/>
    <col min="13" max="13" width="10.81640625" bestFit="1" customWidth="1"/>
    <col min="18" max="18" width="8.26953125" bestFit="1" customWidth="1"/>
    <col min="19" max="19" width="34.81640625" bestFit="1" customWidth="1"/>
    <col min="20" max="20" width="46" bestFit="1" customWidth="1"/>
  </cols>
  <sheetData>
    <row r="1" spans="2:20" s="971" customFormat="1">
      <c r="B1" s="971" t="s">
        <v>1918</v>
      </c>
      <c r="J1"/>
      <c r="K1"/>
    </row>
    <row r="2" spans="2:20" ht="15" thickBot="1">
      <c r="B2" s="971" t="str">
        <f>'Trade Receivables'!B2</f>
        <v>For the F.Y. 2022-23</v>
      </c>
      <c r="C2" s="1051"/>
      <c r="D2" s="1051"/>
      <c r="E2" s="1051"/>
      <c r="F2" s="1051"/>
      <c r="G2" s="1052"/>
      <c r="H2" s="1051"/>
      <c r="I2" s="772"/>
      <c r="S2" s="648"/>
      <c r="T2" s="1032"/>
    </row>
    <row r="3" spans="2:20">
      <c r="B3" s="997" t="str">
        <f>B12</f>
        <v>Particulars</v>
      </c>
      <c r="C3" s="1053" t="str">
        <f>C12</f>
        <v>Less than 1 yr.</v>
      </c>
      <c r="D3" s="1054" t="str">
        <f>D12</f>
        <v>1-2 yrs.</v>
      </c>
      <c r="E3" s="1053" t="str">
        <f>E12</f>
        <v>2-3 yrs.</v>
      </c>
      <c r="F3" s="1054" t="str">
        <f>F12</f>
        <v>More than 3 yrs</v>
      </c>
      <c r="G3" s="1055" t="s">
        <v>1919</v>
      </c>
      <c r="H3" s="1056" t="str">
        <f>H12</f>
        <v>Total</v>
      </c>
      <c r="I3" s="772"/>
      <c r="J3" s="998" t="s">
        <v>1920</v>
      </c>
      <c r="K3" s="971" t="s">
        <v>1921</v>
      </c>
      <c r="M3" s="971" t="s">
        <v>1922</v>
      </c>
      <c r="S3" s="648"/>
      <c r="T3" s="1032"/>
    </row>
    <row r="4" spans="2:20">
      <c r="B4" s="999" t="s">
        <v>1923</v>
      </c>
      <c r="C4" s="1057"/>
      <c r="D4" s="1058"/>
      <c r="E4" s="1057"/>
      <c r="F4" s="1058"/>
      <c r="G4" s="1059"/>
      <c r="H4" s="1060">
        <f>SUM(C4:G4)</f>
        <v>0</v>
      </c>
      <c r="I4" s="772"/>
      <c r="S4" s="648"/>
      <c r="T4" s="1032"/>
    </row>
    <row r="5" spans="2:20">
      <c r="B5" s="999" t="s">
        <v>1924</v>
      </c>
      <c r="C5" s="1057" cm="1">
        <f t="array" ref="C5">-SUMPRODUCT(('Trial Balance'!B5:B300=R14)+('Trial Balance'!B5:B300=R15)+('Trial Balance'!B5:B300=R16)+('Trial Balance'!B5:B300=R17)+('Trial Balance'!B5:B300=R18)+('Trial Balance'!B5:B300=R19),'Trial Balance'!G5:G300)-D5-E5-F5-G5</f>
        <v>12034930.060000001</v>
      </c>
      <c r="D5" s="1152">
        <v>863147.11999999988</v>
      </c>
      <c r="E5" s="1057"/>
      <c r="F5" s="1058"/>
      <c r="G5" s="1059"/>
      <c r="H5" s="1060">
        <f t="shared" ref="H5:H7" si="0">SUM(C5:G5)</f>
        <v>12898077.18</v>
      </c>
      <c r="I5" s="772"/>
      <c r="R5">
        <v>230302</v>
      </c>
      <c r="S5" s="648" t="s">
        <v>703</v>
      </c>
      <c r="T5" s="1032" t="s">
        <v>1925</v>
      </c>
    </row>
    <row r="6" spans="2:20">
      <c r="B6" s="999" t="s">
        <v>1926</v>
      </c>
      <c r="C6" s="1057"/>
      <c r="D6" s="1058"/>
      <c r="E6" s="1057"/>
      <c r="F6" s="1058"/>
      <c r="G6" s="1059"/>
      <c r="H6" s="1060">
        <f t="shared" si="0"/>
        <v>0</v>
      </c>
      <c r="I6" s="772"/>
      <c r="R6">
        <v>230303</v>
      </c>
      <c r="S6" s="648" t="s">
        <v>704</v>
      </c>
      <c r="T6" s="1032" t="s">
        <v>1925</v>
      </c>
    </row>
    <row r="7" spans="2:20">
      <c r="B7" s="999" t="s">
        <v>1927</v>
      </c>
      <c r="C7" s="1057"/>
      <c r="D7" s="1058"/>
      <c r="E7" s="1057"/>
      <c r="F7" s="1058"/>
      <c r="G7" s="1059"/>
      <c r="H7" s="1060">
        <f t="shared" si="0"/>
        <v>0</v>
      </c>
      <c r="I7" s="772"/>
      <c r="J7" s="971"/>
      <c r="K7" s="971"/>
    </row>
    <row r="8" spans="2:20">
      <c r="B8" s="999" t="str">
        <f>B17</f>
        <v>(v) Unbilled dues</v>
      </c>
      <c r="C8" s="1059" cm="1">
        <f t="array" ref="C8">-SUMPRODUCT(('Trial Balance'!B5:B300=R5)+('Trial Balance'!B5:B300=R6),'Trial Balance'!G5:G300)</f>
        <v>34953547.369999997</v>
      </c>
      <c r="D8" s="1062"/>
      <c r="E8" s="1061"/>
      <c r="F8" s="1058"/>
      <c r="G8" s="1059"/>
      <c r="H8" s="1060">
        <f>SUM(C8:F8)</f>
        <v>34953547.369999997</v>
      </c>
      <c r="I8" s="772"/>
      <c r="J8" s="971"/>
      <c r="K8" s="971"/>
    </row>
    <row r="9" spans="2:20" ht="15" thickBot="1">
      <c r="B9" s="1000" t="s">
        <v>979</v>
      </c>
      <c r="C9" s="1063">
        <f>SUM(C4:C8)</f>
        <v>46988477.43</v>
      </c>
      <c r="D9" s="1064">
        <f t="shared" ref="D9:H9" si="1">SUM(D4:D8)</f>
        <v>863147.11999999988</v>
      </c>
      <c r="E9" s="1063">
        <f t="shared" si="1"/>
        <v>0</v>
      </c>
      <c r="F9" s="1064">
        <f t="shared" si="1"/>
        <v>0</v>
      </c>
      <c r="G9" s="1063">
        <f t="shared" si="1"/>
        <v>0</v>
      </c>
      <c r="H9" s="1065">
        <f t="shared" si="1"/>
        <v>47851624.549999997</v>
      </c>
      <c r="I9" s="1066">
        <f>+'BS Ind AS'!E70</f>
        <v>47851624.550000004</v>
      </c>
    </row>
    <row r="10" spans="2:20">
      <c r="B10" s="1001"/>
      <c r="C10" s="1067"/>
      <c r="D10" s="1067"/>
      <c r="E10" s="1067"/>
      <c r="F10" s="1067"/>
      <c r="G10" s="1052"/>
      <c r="H10" s="1067"/>
      <c r="I10" s="777">
        <f>+I9-H9</f>
        <v>0</v>
      </c>
      <c r="J10" s="817" t="s">
        <v>973</v>
      </c>
    </row>
    <row r="11" spans="2:20" ht="15" thickBot="1">
      <c r="B11" s="971" t="str">
        <f>'Trade Receivables'!B18</f>
        <v>For the F.Y. 2021-22</v>
      </c>
      <c r="G11" s="987"/>
      <c r="M11" s="971" t="s">
        <v>1928</v>
      </c>
    </row>
    <row r="12" spans="2:20">
      <c r="B12" s="988" t="s">
        <v>0</v>
      </c>
      <c r="C12" s="989" t="s">
        <v>1929</v>
      </c>
      <c r="D12" s="989" t="s">
        <v>1930</v>
      </c>
      <c r="E12" s="989" t="s">
        <v>1931</v>
      </c>
      <c r="F12" s="989" t="s">
        <v>1932</v>
      </c>
      <c r="G12" s="989" t="s">
        <v>1919</v>
      </c>
      <c r="H12" s="990" t="s">
        <v>979</v>
      </c>
      <c r="J12" s="971" t="s">
        <v>1933</v>
      </c>
      <c r="K12" s="971" t="s">
        <v>1934</v>
      </c>
      <c r="M12" s="971" t="s">
        <v>1935</v>
      </c>
    </row>
    <row r="13" spans="2:20">
      <c r="B13" s="991" t="s">
        <v>1923</v>
      </c>
      <c r="C13" s="1038"/>
      <c r="D13" s="992"/>
      <c r="E13" s="992"/>
      <c r="F13" s="992"/>
      <c r="G13" s="993"/>
      <c r="H13" s="994">
        <f t="shared" ref="H13:H16" si="2">SUM(C13:G13)</f>
        <v>0</v>
      </c>
      <c r="R13" s="685" t="s">
        <v>16</v>
      </c>
      <c r="S13" s="685" t="s">
        <v>17</v>
      </c>
      <c r="T13" t="s">
        <v>1936</v>
      </c>
    </row>
    <row r="14" spans="2:20">
      <c r="B14" s="991" t="s">
        <v>1924</v>
      </c>
      <c r="C14" s="1040" cm="1">
        <f t="array" ref="C14">-SUMPRODUCT(('Trial Balance'!B5:B300=R14)+('Trial Balance'!B5:B300=R15)+('Trial Balance'!B5:B300=R16)+('Trial Balance'!B5:B300=R17)+('Trial Balance'!B5:B300=R18)+('Trial Balance'!B5:B300=R19),'Trial Balance'!R5:R300)-D14-E14-F14-G14</f>
        <v>10692144.859999999</v>
      </c>
      <c r="D14" s="1152">
        <v>682565</v>
      </c>
      <c r="E14" s="1040"/>
      <c r="F14" s="1040"/>
      <c r="G14" s="1041"/>
      <c r="H14" s="1042">
        <f t="shared" si="2"/>
        <v>11374709.859999999</v>
      </c>
      <c r="I14" s="772"/>
      <c r="J14" s="971"/>
      <c r="K14" s="971"/>
      <c r="R14">
        <v>130217</v>
      </c>
      <c r="S14" s="648" t="s">
        <v>643</v>
      </c>
      <c r="T14" s="1032" t="s">
        <v>1924</v>
      </c>
    </row>
    <row r="15" spans="2:20">
      <c r="B15" s="991" t="s">
        <v>1926</v>
      </c>
      <c r="C15" s="1040"/>
      <c r="D15" s="1040"/>
      <c r="E15" s="1040"/>
      <c r="F15" s="1040"/>
      <c r="G15" s="1041"/>
      <c r="H15" s="1042">
        <f t="shared" si="2"/>
        <v>0</v>
      </c>
      <c r="I15" s="772"/>
      <c r="R15">
        <v>230105</v>
      </c>
      <c r="S15" s="648" t="s">
        <v>89</v>
      </c>
      <c r="T15" s="1032" t="s">
        <v>1924</v>
      </c>
    </row>
    <row r="16" spans="2:20">
      <c r="B16" s="991" t="s">
        <v>1927</v>
      </c>
      <c r="C16" s="1040"/>
      <c r="D16" s="1040"/>
      <c r="E16" s="1040"/>
      <c r="F16" s="1040"/>
      <c r="G16" s="1041"/>
      <c r="H16" s="1042">
        <f t="shared" si="2"/>
        <v>0</v>
      </c>
      <c r="I16" s="772"/>
      <c r="R16">
        <v>230106</v>
      </c>
      <c r="S16" s="648" t="s">
        <v>698</v>
      </c>
      <c r="T16" s="1032" t="s">
        <v>1924</v>
      </c>
    </row>
    <row r="17" spans="2:20" ht="15" thickBot="1">
      <c r="B17" s="991" t="s">
        <v>1925</v>
      </c>
      <c r="C17" s="1044" cm="1">
        <f t="array" ref="C17">-SUMPRODUCT(('Trial Balance'!B5:B300=R5)+('Trial Balance'!B5:B300=R6),'Trial Balance'!R5:R300)</f>
        <v>30151469.130000003</v>
      </c>
      <c r="D17" s="1043"/>
      <c r="E17" s="1043"/>
      <c r="F17" s="1043"/>
      <c r="H17" s="1045">
        <f>SUM(C17:F17)</f>
        <v>30151469.130000003</v>
      </c>
      <c r="I17" s="772"/>
      <c r="R17">
        <v>230107</v>
      </c>
      <c r="S17" s="648" t="s">
        <v>699</v>
      </c>
      <c r="T17" s="1032" t="s">
        <v>1924</v>
      </c>
    </row>
    <row r="18" spans="2:20" ht="15" thickBot="1">
      <c r="B18" s="995" t="s">
        <v>979</v>
      </c>
      <c r="C18" s="1046">
        <f>SUM(C13:C17)</f>
        <v>40843613.990000002</v>
      </c>
      <c r="D18" s="1046">
        <f t="shared" ref="D18:H18" si="3">SUM(D13:D17)</f>
        <v>682565</v>
      </c>
      <c r="E18" s="1046">
        <f>SUM(E13:E17)</f>
        <v>0</v>
      </c>
      <c r="F18" s="1046">
        <f t="shared" si="3"/>
        <v>0</v>
      </c>
      <c r="G18" s="1047">
        <f t="shared" si="3"/>
        <v>0</v>
      </c>
      <c r="H18" s="1048">
        <f t="shared" si="3"/>
        <v>41526178.990000002</v>
      </c>
      <c r="I18" s="1049">
        <f>+'BS Ind AS'!F70</f>
        <v>41526178.127731211</v>
      </c>
      <c r="R18">
        <v>230109</v>
      </c>
      <c r="S18" s="648" t="s">
        <v>701</v>
      </c>
      <c r="T18" s="1032" t="s">
        <v>1924</v>
      </c>
    </row>
    <row r="19" spans="2:20">
      <c r="B19" s="996"/>
      <c r="C19" s="1050"/>
      <c r="D19" s="1050"/>
      <c r="E19" s="1050"/>
      <c r="F19" s="1050"/>
      <c r="G19" s="1153"/>
      <c r="H19" s="1050"/>
      <c r="I19" s="777">
        <f>+I18-H18</f>
        <v>-0.86226879060268402</v>
      </c>
      <c r="J19" s="817" t="s">
        <v>973</v>
      </c>
      <c r="R19">
        <v>230201</v>
      </c>
      <c r="S19" s="648" t="s">
        <v>563</v>
      </c>
      <c r="T19" s="1032" t="s">
        <v>1924</v>
      </c>
    </row>
    <row r="22" spans="2:20">
      <c r="J22" s="971"/>
      <c r="K22" s="971"/>
    </row>
    <row r="23" spans="2:20">
      <c r="J23" s="971"/>
      <c r="K23" s="971"/>
    </row>
    <row r="29" spans="2:20">
      <c r="J29" s="971"/>
      <c r="K29" s="971"/>
    </row>
  </sheetData>
  <conditionalFormatting sqref="A13:A18">
    <cfRule type="duplicateValues" dxfId="15" priority="1"/>
  </conditionalFormatting>
  <conditionalFormatting sqref="R13:R19 R2:R6">
    <cfRule type="duplicateValues" dxfId="14" priority="6"/>
  </conditionalFormatting>
  <conditionalFormatting sqref="S13:S19 S2:S6">
    <cfRule type="duplicateValues" dxfId="13" priority="7"/>
    <cfRule type="duplicateValues" dxfId="12" priority="8"/>
  </conditionalFormatting>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B0F0"/>
  </sheetPr>
  <dimension ref="A1:W38"/>
  <sheetViews>
    <sheetView showGridLines="0" topLeftCell="B1" zoomScaleNormal="100" workbookViewId="0">
      <selection activeCell="I25" sqref="I25"/>
    </sheetView>
  </sheetViews>
  <sheetFormatPr defaultRowHeight="14.5"/>
  <cols>
    <col min="1" max="1" width="0" hidden="1" customWidth="1"/>
    <col min="2" max="2" width="72.81640625" customWidth="1"/>
    <col min="3" max="3" width="19.54296875" customWidth="1"/>
    <col min="4" max="4" width="16.54296875" customWidth="1"/>
    <col min="5" max="5" width="14" customWidth="1"/>
    <col min="6" max="6" width="16.26953125" customWidth="1"/>
    <col min="7" max="7" width="17.1796875" customWidth="1"/>
    <col min="8" max="8" width="17.26953125" customWidth="1"/>
    <col min="9" max="9" width="14.54296875" customWidth="1"/>
    <col min="10" max="10" width="14.26953125" bestFit="1" customWidth="1"/>
    <col min="11" max="11" width="22.81640625" bestFit="1" customWidth="1"/>
    <col min="12" max="14" width="22.81640625" customWidth="1"/>
    <col min="15" max="15" width="11.1796875" bestFit="1" customWidth="1"/>
    <col min="16" max="16" width="11.1796875" customWidth="1"/>
    <col min="22" max="22" width="30.54296875" bestFit="1" customWidth="1"/>
  </cols>
  <sheetData>
    <row r="1" spans="1:17" s="971" customFormat="1">
      <c r="B1" s="971" t="s">
        <v>1937</v>
      </c>
      <c r="K1"/>
      <c r="L1"/>
      <c r="M1"/>
      <c r="N1"/>
      <c r="O1"/>
      <c r="P1"/>
    </row>
    <row r="2" spans="1:17">
      <c r="B2" s="987" t="s">
        <v>1938</v>
      </c>
      <c r="C2" s="1033"/>
      <c r="D2" s="1033"/>
      <c r="E2" s="1033"/>
      <c r="F2" s="1033"/>
      <c r="G2" s="1033"/>
      <c r="H2" s="987"/>
      <c r="I2" s="1033"/>
      <c r="J2" s="1036"/>
    </row>
    <row r="3" spans="1:17" s="819" customFormat="1">
      <c r="B3" s="1155" t="s">
        <v>0</v>
      </c>
      <c r="C3" s="1155" t="s">
        <v>1939</v>
      </c>
      <c r="D3" s="1155" t="s">
        <v>1940</v>
      </c>
      <c r="E3" s="1155" t="s">
        <v>1930</v>
      </c>
      <c r="F3" s="1155" t="s">
        <v>1931</v>
      </c>
      <c r="G3" s="1155" t="s">
        <v>1941</v>
      </c>
      <c r="H3" s="1155" t="str">
        <f>H19</f>
        <v>Unbilled Revenue</v>
      </c>
      <c r="I3" s="1155" t="s">
        <v>979</v>
      </c>
      <c r="J3" s="1156"/>
      <c r="K3" s="1157"/>
      <c r="L3" s="1157"/>
      <c r="M3" s="1157"/>
      <c r="N3" s="1157"/>
      <c r="O3" s="1157" t="s">
        <v>1921</v>
      </c>
      <c r="P3" s="1157"/>
      <c r="Q3" s="1157" t="str">
        <f>'Trade Payables'!M3</f>
        <v>Will Update</v>
      </c>
    </row>
    <row r="4" spans="1:17">
      <c r="A4" s="971">
        <v>120201</v>
      </c>
      <c r="B4" s="1029" t="str">
        <f t="shared" ref="B4:B10" si="0">B20</f>
        <v>(i) Undisputed Trade receivables considered good</v>
      </c>
      <c r="C4" s="1040">
        <f>SUMIF('Trial Balance'!B:B,A4,'Trial Balance'!G:G)-D4-E4-F4-G4-H4</f>
        <v>9963514.3078022115</v>
      </c>
      <c r="D4" s="1040"/>
      <c r="E4" s="1151">
        <v>3408791.01</v>
      </c>
      <c r="F4" s="1040"/>
      <c r="G4" s="1040"/>
      <c r="H4" s="1074"/>
      <c r="I4" s="1075">
        <f>SUM(C4:H4)</f>
        <v>13372305.317802211</v>
      </c>
      <c r="J4" s="1036"/>
    </row>
    <row r="5" spans="1:17">
      <c r="B5" s="1029" t="str">
        <f t="shared" si="0"/>
        <v>(ii) Undisputed Trade Receivables-Which have significant increase in credit risk</v>
      </c>
      <c r="C5" s="1040">
        <f>SUMIF('Trial Balance'!B:B,A5,'Trial Balance'!G:G)</f>
        <v>0</v>
      </c>
      <c r="D5" s="1040"/>
      <c r="E5" s="1040"/>
      <c r="F5" s="1040"/>
      <c r="G5" s="1040"/>
      <c r="H5" s="1074"/>
      <c r="I5" s="1075">
        <f t="shared" ref="I5:I10" si="1">SUM(C5:H5)</f>
        <v>0</v>
      </c>
      <c r="J5" s="1036"/>
    </row>
    <row r="6" spans="1:17">
      <c r="B6" s="1029" t="str">
        <f t="shared" si="0"/>
        <v>(iii) Undisputed Trade Receivables – credit impaired</v>
      </c>
      <c r="C6" s="1040">
        <f>SUMIF('Trial Balance'!B:B,A6,'Trial Balance'!G:G)</f>
        <v>0</v>
      </c>
      <c r="D6" s="1040"/>
      <c r="E6" s="1040"/>
      <c r="F6" s="1040"/>
      <c r="G6" s="1040"/>
      <c r="H6" s="1074"/>
      <c r="I6" s="1075">
        <f t="shared" si="1"/>
        <v>0</v>
      </c>
      <c r="J6" s="1036"/>
      <c r="K6" s="971" t="s">
        <v>1942</v>
      </c>
      <c r="L6" s="971"/>
      <c r="M6" s="971"/>
      <c r="N6" s="971"/>
    </row>
    <row r="7" spans="1:17">
      <c r="B7" s="1029" t="str">
        <f t="shared" si="0"/>
        <v>(iv) Disputed Trade Receivables– considered good</v>
      </c>
      <c r="C7" s="1040">
        <f>SUMIF('Trial Balance'!B:B,A7,'Trial Balance'!G:G)</f>
        <v>0</v>
      </c>
      <c r="D7" s="1040"/>
      <c r="E7" s="1040"/>
      <c r="F7" s="1040"/>
      <c r="G7" s="1040"/>
      <c r="H7" s="1074"/>
      <c r="I7" s="1075">
        <f t="shared" si="1"/>
        <v>0</v>
      </c>
      <c r="J7" s="1036"/>
      <c r="K7" s="971"/>
      <c r="L7" s="971"/>
      <c r="M7" s="971"/>
      <c r="N7" s="971"/>
      <c r="O7" s="971"/>
      <c r="P7" s="971"/>
    </row>
    <row r="8" spans="1:17">
      <c r="B8" s="1029" t="str">
        <f t="shared" si="0"/>
        <v>(iv) Disputed Trade Receivables – which have significant increase in credit risk</v>
      </c>
      <c r="C8" s="1040">
        <f>SUMIF('Trial Balance'!B:B,A8,'Trial Balance'!G:G)</f>
        <v>0</v>
      </c>
      <c r="D8" s="1040"/>
      <c r="E8" s="1040"/>
      <c r="F8" s="1040"/>
      <c r="G8" s="1040"/>
      <c r="H8" s="1074"/>
      <c r="I8" s="1075">
        <f t="shared" si="1"/>
        <v>0</v>
      </c>
      <c r="J8" s="1036"/>
      <c r="K8" s="971"/>
      <c r="L8" s="971"/>
      <c r="M8" s="971"/>
      <c r="N8" s="971"/>
      <c r="O8" s="971"/>
      <c r="P8" s="971"/>
    </row>
    <row r="9" spans="1:17">
      <c r="B9" s="1029" t="str">
        <f t="shared" si="0"/>
        <v>(vi) Disputed Trade Receivables – credit impaired</v>
      </c>
      <c r="C9" s="1040">
        <f>SUMIF('Trial Balance'!B:B,A9,'Trial Balance'!G:G)</f>
        <v>0</v>
      </c>
      <c r="D9" s="1040"/>
      <c r="E9" s="1040"/>
      <c r="F9" s="1040"/>
      <c r="G9" s="1040"/>
      <c r="H9" s="1074"/>
      <c r="I9" s="1075">
        <f t="shared" si="1"/>
        <v>0</v>
      </c>
      <c r="J9" s="1036"/>
      <c r="K9" s="971"/>
      <c r="L9" s="971"/>
      <c r="M9" s="971"/>
      <c r="N9" s="971"/>
      <c r="O9" s="971"/>
      <c r="P9" s="971"/>
    </row>
    <row r="10" spans="1:17">
      <c r="B10" s="1029" t="str">
        <f t="shared" si="0"/>
        <v>(vii) Unbilled revenue</v>
      </c>
      <c r="C10" s="1076">
        <f>SUMIF('Trial Balance'!B:B,A10,'Trial Balance'!G:G)</f>
        <v>0</v>
      </c>
      <c r="D10" s="1076"/>
      <c r="E10" s="1076"/>
      <c r="F10" s="1076"/>
      <c r="G10" s="1076"/>
      <c r="H10" s="1074"/>
      <c r="I10" s="1077">
        <f t="shared" si="1"/>
        <v>0</v>
      </c>
      <c r="J10" s="1036"/>
      <c r="K10" s="971"/>
      <c r="L10" s="971"/>
      <c r="M10" s="971"/>
      <c r="N10" s="971"/>
      <c r="O10" s="971"/>
      <c r="P10" s="971"/>
    </row>
    <row r="11" spans="1:17">
      <c r="B11" s="1037" t="s">
        <v>979</v>
      </c>
      <c r="C11" s="1078">
        <f>SUM(C4:C10)</f>
        <v>9963514.3078022115</v>
      </c>
      <c r="D11" s="1078">
        <f t="shared" ref="D11:I11" si="2">SUM(D4:D10)</f>
        <v>0</v>
      </c>
      <c r="E11" s="1078">
        <f t="shared" si="2"/>
        <v>3408791.01</v>
      </c>
      <c r="F11" s="1078">
        <f t="shared" si="2"/>
        <v>0</v>
      </c>
      <c r="G11" s="1078">
        <f t="shared" si="2"/>
        <v>0</v>
      </c>
      <c r="H11" s="1078">
        <f t="shared" si="2"/>
        <v>0</v>
      </c>
      <c r="I11" s="1078">
        <f t="shared" si="2"/>
        <v>13372305.317802211</v>
      </c>
      <c r="J11" s="1036"/>
    </row>
    <row r="12" spans="1:17">
      <c r="B12" s="478"/>
      <c r="C12" s="1079"/>
      <c r="D12" s="1079"/>
      <c r="E12" s="1079"/>
      <c r="F12" s="1079"/>
      <c r="G12" s="1079"/>
      <c r="H12" s="1079"/>
      <c r="I12" s="1079"/>
      <c r="J12" s="1036"/>
    </row>
    <row r="13" spans="1:17">
      <c r="B13" s="1031" t="s">
        <v>1943</v>
      </c>
      <c r="C13" s="1077"/>
      <c r="D13" s="1077"/>
      <c r="E13" s="1077"/>
      <c r="F13" s="1077"/>
      <c r="G13" s="1077"/>
      <c r="H13" s="1074"/>
      <c r="I13" s="1075"/>
      <c r="J13" s="1036"/>
    </row>
    <row r="14" spans="1:17">
      <c r="A14">
        <v>120301</v>
      </c>
      <c r="B14" s="1031" t="s">
        <v>1944</v>
      </c>
      <c r="C14" s="1077">
        <f>-SUMIF('Trial Balance'!B:B,A14,'Trial Balance'!G:G)-D14-E14-F14-G14-H14</f>
        <v>250000</v>
      </c>
      <c r="D14" s="1077"/>
      <c r="E14" s="1077">
        <v>3158791.01</v>
      </c>
      <c r="F14" s="1077"/>
      <c r="G14" s="1077"/>
      <c r="H14" s="1074"/>
      <c r="I14" s="1077">
        <f>SUM(C14:H14)</f>
        <v>3408791.01</v>
      </c>
      <c r="J14" s="1036"/>
    </row>
    <row r="15" spans="1:17">
      <c r="B15" s="478"/>
      <c r="C15" s="1079"/>
      <c r="D15" s="1079"/>
      <c r="E15" s="1079"/>
      <c r="F15" s="1079"/>
      <c r="G15" s="1079"/>
      <c r="H15" s="1079"/>
      <c r="I15" s="1079"/>
      <c r="J15" s="1036"/>
      <c r="K15" s="971"/>
      <c r="L15" s="971"/>
      <c r="M15" s="971"/>
      <c r="N15" s="971"/>
      <c r="O15" s="971"/>
      <c r="P15" s="971"/>
    </row>
    <row r="16" spans="1:17">
      <c r="B16" s="1030" t="s">
        <v>1945</v>
      </c>
      <c r="C16" s="1078">
        <f>C11-C14</f>
        <v>9713514.3078022115</v>
      </c>
      <c r="D16" s="1078">
        <f t="shared" ref="D16:I16" si="3">D11-D14</f>
        <v>0</v>
      </c>
      <c r="E16" s="1078">
        <f t="shared" si="3"/>
        <v>250000</v>
      </c>
      <c r="F16" s="1078">
        <f t="shared" si="3"/>
        <v>0</v>
      </c>
      <c r="G16" s="1078">
        <f t="shared" si="3"/>
        <v>0</v>
      </c>
      <c r="H16" s="1078">
        <f t="shared" si="3"/>
        <v>0</v>
      </c>
      <c r="I16" s="1078">
        <f t="shared" si="3"/>
        <v>9963514.3078022115</v>
      </c>
      <c r="J16" s="1028">
        <f>+'BS Ind AS'!E34</f>
        <v>9963514.3078022115</v>
      </c>
    </row>
    <row r="17" spans="1:23">
      <c r="J17" s="1034">
        <f>+J16-I16</f>
        <v>0</v>
      </c>
      <c r="K17" s="1035" t="s">
        <v>973</v>
      </c>
    </row>
    <row r="18" spans="1:23">
      <c r="B18" s="987" t="s">
        <v>1946</v>
      </c>
      <c r="C18" s="1033"/>
      <c r="D18" s="1033"/>
      <c r="E18" s="1033"/>
      <c r="F18" s="1033"/>
      <c r="G18" s="1033"/>
      <c r="H18" s="987"/>
      <c r="I18" s="1033"/>
      <c r="Q18" s="971" t="str">
        <f>'Trade Payables'!M11</f>
        <v>Deadline to submit the details</v>
      </c>
    </row>
    <row r="19" spans="1:23" s="819" customFormat="1">
      <c r="B19" s="1155" t="s">
        <v>0</v>
      </c>
      <c r="C19" s="1155" t="s">
        <v>1939</v>
      </c>
      <c r="D19" s="1155" t="s">
        <v>1940</v>
      </c>
      <c r="E19" s="1155" t="s">
        <v>1930</v>
      </c>
      <c r="F19" s="1155" t="s">
        <v>1931</v>
      </c>
      <c r="G19" s="1155" t="s">
        <v>1941</v>
      </c>
      <c r="H19" s="1155" t="s">
        <v>1947</v>
      </c>
      <c r="I19" s="1155" t="s">
        <v>979</v>
      </c>
      <c r="K19" s="1157"/>
      <c r="L19" s="1157"/>
      <c r="M19" s="1157"/>
      <c r="N19" s="1157"/>
      <c r="O19" s="1157" t="s">
        <v>1934</v>
      </c>
      <c r="P19" s="1157"/>
      <c r="Q19" s="1157" t="str">
        <f>'Trade Payables'!M12</f>
        <v>31.03.2022</v>
      </c>
    </row>
    <row r="20" spans="1:23">
      <c r="A20" s="971">
        <v>120201</v>
      </c>
      <c r="B20" s="1029" t="s">
        <v>1948</v>
      </c>
      <c r="C20" s="1039">
        <f>SUMIF('Trial Balance'!B:B,A20,'Trial Balance'!R:R)-D20-E20-F20-G20-H20</f>
        <v>14233000.801867759</v>
      </c>
      <c r="D20" s="1039"/>
      <c r="E20" s="1150">
        <v>3158791.01</v>
      </c>
      <c r="F20" s="1039"/>
      <c r="G20" s="1039"/>
      <c r="H20" s="1068"/>
      <c r="I20" s="1069">
        <f>SUM(C20:H20)</f>
        <v>17391791.811867759</v>
      </c>
    </row>
    <row r="21" spans="1:23">
      <c r="B21" s="1029" t="s">
        <v>1949</v>
      </c>
      <c r="C21" s="1039">
        <f>SUMIF('Trial Balance'!B:B,A21,'Trial Balance'!R:R)-D21-E21-F21-G21-H21</f>
        <v>0</v>
      </c>
      <c r="D21" s="1039"/>
      <c r="E21" s="1039"/>
      <c r="F21" s="1039"/>
      <c r="G21" s="1039"/>
      <c r="H21" s="1068"/>
      <c r="I21" s="1069">
        <f t="shared" ref="I21:I26" si="4">SUM(C21:H21)</f>
        <v>0</v>
      </c>
      <c r="K21" s="971"/>
      <c r="L21" s="971"/>
      <c r="M21" s="971"/>
      <c r="N21" s="971"/>
      <c r="O21" s="971"/>
      <c r="P21" s="971"/>
      <c r="U21" s="685" t="s">
        <v>16</v>
      </c>
      <c r="V21" s="685" t="s">
        <v>17</v>
      </c>
      <c r="W21" s="971" t="s">
        <v>1950</v>
      </c>
    </row>
    <row r="22" spans="1:23">
      <c r="B22" s="1029" t="s">
        <v>1951</v>
      </c>
      <c r="C22" s="1039">
        <f>SUMIF('Trial Balance'!B:B,A22,'Trial Balance'!R:R)-D22-E22-F22-G22-H22</f>
        <v>0</v>
      </c>
      <c r="D22" s="1039"/>
      <c r="E22" s="1039"/>
      <c r="F22" s="1039"/>
      <c r="G22" s="1039"/>
      <c r="H22" s="1068"/>
      <c r="I22" s="1069">
        <f t="shared" si="4"/>
        <v>0</v>
      </c>
      <c r="K22" s="971" t="s">
        <v>1942</v>
      </c>
      <c r="L22" s="971"/>
      <c r="M22" s="971"/>
      <c r="N22" s="971"/>
      <c r="U22">
        <v>120201</v>
      </c>
      <c r="V22" s="648" t="s">
        <v>553</v>
      </c>
      <c r="W22" s="1029" t="s">
        <v>1948</v>
      </c>
    </row>
    <row r="23" spans="1:23">
      <c r="B23" s="1029" t="s">
        <v>1952</v>
      </c>
      <c r="C23" s="1039">
        <f>SUMIF('Trial Balance'!B:B,A23,'Trial Balance'!R:R)-D23-E23-F23-G23-H23</f>
        <v>0</v>
      </c>
      <c r="D23" s="1039"/>
      <c r="E23" s="1039"/>
      <c r="F23" s="1039"/>
      <c r="G23" s="1039"/>
      <c r="H23" s="1068"/>
      <c r="I23" s="1069">
        <f t="shared" si="4"/>
        <v>0</v>
      </c>
      <c r="U23">
        <v>120301</v>
      </c>
      <c r="V23" s="648" t="s">
        <v>622</v>
      </c>
      <c r="W23" s="1029" t="s">
        <v>1944</v>
      </c>
    </row>
    <row r="24" spans="1:23">
      <c r="B24" s="1029" t="s">
        <v>1953</v>
      </c>
      <c r="C24" s="1039">
        <f>SUMIF('Trial Balance'!B:B,A24,'Trial Balance'!R:R)-D24-E24-F24-G24-H24</f>
        <v>0</v>
      </c>
      <c r="D24" s="1039"/>
      <c r="E24" s="1039"/>
      <c r="F24" s="1039"/>
      <c r="G24" s="1039"/>
      <c r="H24" s="1068"/>
      <c r="I24" s="1069">
        <f t="shared" si="4"/>
        <v>0</v>
      </c>
    </row>
    <row r="25" spans="1:23">
      <c r="B25" s="1029" t="s">
        <v>1954</v>
      </c>
      <c r="C25" s="1039">
        <f>SUMIF('Trial Balance'!B:B,A25,'Trial Balance'!R:R)-D25-E25-F25-G25-H25</f>
        <v>0</v>
      </c>
      <c r="D25" s="1039"/>
      <c r="E25" s="1039"/>
      <c r="F25" s="1039"/>
      <c r="G25" s="1039"/>
      <c r="H25" s="1068"/>
      <c r="I25" s="1069">
        <f t="shared" si="4"/>
        <v>0</v>
      </c>
    </row>
    <row r="26" spans="1:23">
      <c r="B26" s="1029" t="s">
        <v>1955</v>
      </c>
      <c r="C26" s="1070">
        <f>SUMIF('Trial Balance'!B:B,A26,'Trial Balance'!R:R)-D26-E26-F26-G26-H26</f>
        <v>0</v>
      </c>
      <c r="D26" s="1070"/>
      <c r="E26" s="1070"/>
      <c r="F26" s="1070"/>
      <c r="G26" s="1070"/>
      <c r="H26" s="1068"/>
      <c r="I26" s="1071">
        <f t="shared" si="4"/>
        <v>0</v>
      </c>
    </row>
    <row r="27" spans="1:23">
      <c r="B27" s="1030" t="s">
        <v>979</v>
      </c>
      <c r="C27" s="1072">
        <f t="shared" ref="C27:I27" si="5">SUM(C20:C26)</f>
        <v>14233000.801867759</v>
      </c>
      <c r="D27" s="1072">
        <f t="shared" si="5"/>
        <v>0</v>
      </c>
      <c r="E27" s="1072">
        <f t="shared" si="5"/>
        <v>3158791.01</v>
      </c>
      <c r="F27" s="1072">
        <f t="shared" si="5"/>
        <v>0</v>
      </c>
      <c r="G27" s="1072">
        <f t="shared" si="5"/>
        <v>0</v>
      </c>
      <c r="H27" s="1072">
        <f>SUM(H20:H26)</f>
        <v>0</v>
      </c>
      <c r="I27" s="1072">
        <f t="shared" si="5"/>
        <v>17391791.811867759</v>
      </c>
    </row>
    <row r="28" spans="1:23">
      <c r="B28" s="1031"/>
      <c r="C28" s="1069"/>
      <c r="D28" s="1069"/>
      <c r="E28" s="1069"/>
      <c r="F28" s="1069"/>
      <c r="G28" s="1069"/>
      <c r="H28" s="1068"/>
      <c r="I28" s="1069"/>
    </row>
    <row r="29" spans="1:23">
      <c r="B29" s="1031" t="s">
        <v>1943</v>
      </c>
      <c r="C29" s="1071"/>
      <c r="D29" s="1071"/>
      <c r="E29" s="1071"/>
      <c r="F29" s="1071"/>
      <c r="G29" s="1071"/>
      <c r="H29" s="1068"/>
      <c r="I29" s="1071"/>
    </row>
    <row r="30" spans="1:23">
      <c r="A30">
        <v>120301</v>
      </c>
      <c r="B30" s="1031" t="s">
        <v>1944</v>
      </c>
      <c r="C30" s="1071">
        <f>-SUMIF('Trial Balance'!B:B,A30,'Trial Balance'!R:R)-D30-E30-F30-G30-H30</f>
        <v>100000</v>
      </c>
      <c r="D30" s="1071"/>
      <c r="E30" s="1071">
        <v>3058791.01</v>
      </c>
      <c r="F30" s="1071"/>
      <c r="G30" s="1071"/>
      <c r="H30" s="1068"/>
      <c r="I30" s="1073">
        <f t="shared" ref="I30" si="6">SUM(C30:H30)</f>
        <v>3158791.01</v>
      </c>
    </row>
    <row r="31" spans="1:23">
      <c r="B31" s="1031"/>
      <c r="C31" s="1069"/>
      <c r="D31" s="1069"/>
      <c r="E31" s="1069"/>
      <c r="F31" s="1069"/>
      <c r="G31" s="1069"/>
      <c r="H31" s="1068"/>
      <c r="I31" s="1069"/>
    </row>
    <row r="32" spans="1:23">
      <c r="B32" s="1030" t="s">
        <v>1945</v>
      </c>
      <c r="C32" s="1072">
        <f>C27-C30</f>
        <v>14133000.801867759</v>
      </c>
      <c r="D32" s="1072">
        <f t="shared" ref="D32:I32" si="7">D27-D30</f>
        <v>0</v>
      </c>
      <c r="E32" s="1072">
        <f t="shared" si="7"/>
        <v>100000</v>
      </c>
      <c r="F32" s="1072">
        <f t="shared" si="7"/>
        <v>0</v>
      </c>
      <c r="G32" s="1072">
        <f t="shared" si="7"/>
        <v>0</v>
      </c>
      <c r="H32" s="1072">
        <f t="shared" si="7"/>
        <v>0</v>
      </c>
      <c r="I32" s="1072">
        <f t="shared" si="7"/>
        <v>14233000.801867759</v>
      </c>
      <c r="J32" s="1028">
        <f>+'BS Ind AS'!F34</f>
        <v>14233000.801867759</v>
      </c>
    </row>
    <row r="33" spans="2:16">
      <c r="B33" s="996"/>
      <c r="C33" s="1002"/>
      <c r="D33" s="1002"/>
      <c r="E33" s="1002"/>
      <c r="F33" s="1002"/>
      <c r="G33" s="1002"/>
      <c r="H33" s="996"/>
      <c r="I33" s="1002"/>
      <c r="J33" s="1034">
        <f>+J32-I32</f>
        <v>0</v>
      </c>
      <c r="K33" s="1035" t="s">
        <v>973</v>
      </c>
    </row>
    <row r="34" spans="2:16">
      <c r="J34" s="1036"/>
    </row>
    <row r="38" spans="2:16">
      <c r="K38" s="971"/>
      <c r="L38" s="971"/>
      <c r="M38" s="971"/>
      <c r="N38" s="971"/>
      <c r="O38" s="971"/>
      <c r="P38" s="971"/>
    </row>
  </sheetData>
  <conditionalFormatting sqref="A4">
    <cfRule type="duplicateValues" dxfId="11" priority="1"/>
    <cfRule type="duplicateValues" dxfId="10" priority="2"/>
  </conditionalFormatting>
  <conditionalFormatting sqref="A14">
    <cfRule type="duplicateValues" dxfId="9" priority="5"/>
    <cfRule type="duplicateValues" dxfId="8" priority="6"/>
  </conditionalFormatting>
  <conditionalFormatting sqref="A20">
    <cfRule type="duplicateValues" dxfId="7" priority="7"/>
    <cfRule type="duplicateValues" dxfId="6" priority="8"/>
  </conditionalFormatting>
  <conditionalFormatting sqref="A30">
    <cfRule type="duplicateValues" dxfId="5" priority="3"/>
    <cfRule type="duplicateValues" dxfId="4" priority="4"/>
  </conditionalFormatting>
  <conditionalFormatting sqref="U21:U23">
    <cfRule type="duplicateValues" dxfId="3" priority="9"/>
    <cfRule type="duplicateValues" dxfId="2" priority="12"/>
  </conditionalFormatting>
  <conditionalFormatting sqref="V21:V23">
    <cfRule type="duplicateValues" dxfId="1" priority="10"/>
    <cfRule type="duplicateValues" dxfId="0" priority="11"/>
  </conditionalFormatting>
  <pageMargins left="0.7" right="0.7" top="0.75" bottom="0.75" header="0.3" footer="0.3"/>
  <pageSetup paperSize="9" orientation="portrait"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B0F0"/>
  </sheetPr>
  <dimension ref="A1:I16"/>
  <sheetViews>
    <sheetView showGridLines="0" workbookViewId="0">
      <pane xSplit="1" ySplit="1" topLeftCell="B2" activePane="bottomRight" state="frozen"/>
      <selection pane="topRight" activeCell="I25" sqref="I25"/>
      <selection pane="bottomLeft" activeCell="I25" sqref="I25"/>
      <selection pane="bottomRight" activeCell="I25" sqref="I25"/>
    </sheetView>
  </sheetViews>
  <sheetFormatPr defaultRowHeight="14.5"/>
  <cols>
    <col min="1" max="1" width="24.1796875" customWidth="1"/>
    <col min="2" max="2" width="30.453125" customWidth="1"/>
    <col min="3" max="3" width="32.54296875" customWidth="1"/>
    <col min="4" max="4" width="14.26953125" bestFit="1" customWidth="1"/>
    <col min="6" max="6" width="16.54296875" bestFit="1" customWidth="1"/>
  </cols>
  <sheetData>
    <row r="1" spans="1:9">
      <c r="A1" s="1022" t="s">
        <v>1956</v>
      </c>
    </row>
    <row r="2" spans="1:9">
      <c r="A2" s="971" t="str">
        <f>'Trade Payables'!B2</f>
        <v>For the F.Y. 2022-23</v>
      </c>
    </row>
    <row r="3" spans="1:9" s="474" customFormat="1" ht="36.75" customHeight="1">
      <c r="A3" s="1004" t="s">
        <v>1957</v>
      </c>
      <c r="B3" s="1005" t="s">
        <v>1958</v>
      </c>
      <c r="C3" s="1005" t="s">
        <v>1959</v>
      </c>
      <c r="D3" s="1004" t="s">
        <v>979</v>
      </c>
      <c r="F3" s="1003" t="s">
        <v>1920</v>
      </c>
      <c r="G3" s="1003" t="s">
        <v>1921</v>
      </c>
      <c r="I3" s="1003" t="str">
        <f>'Trade Payables'!M3</f>
        <v>Will Update</v>
      </c>
    </row>
    <row r="4" spans="1:9">
      <c r="A4" s="1023" t="s">
        <v>1960</v>
      </c>
      <c r="B4" s="1154">
        <f>-SUMIF('Trial Balance'!B:B,"240327",'Trial Balance'!G:G)</f>
        <v>12848499.369999999</v>
      </c>
      <c r="C4" s="1080">
        <f>B4/$B$8</f>
        <v>1</v>
      </c>
      <c r="D4" s="1006">
        <f>SUM(B4:C4)</f>
        <v>12848500.369999999</v>
      </c>
      <c r="E4" t="s">
        <v>1961</v>
      </c>
    </row>
    <row r="5" spans="1:9">
      <c r="A5" s="1023" t="s">
        <v>1962</v>
      </c>
      <c r="B5" s="1006"/>
      <c r="C5" s="1080">
        <f t="shared" ref="C5:C7" si="0">B5/$B$8</f>
        <v>0</v>
      </c>
      <c r="D5" s="1006">
        <f t="shared" ref="D5:D7" si="1">SUM(B5:C5)</f>
        <v>0</v>
      </c>
    </row>
    <row r="6" spans="1:9">
      <c r="A6" s="1023" t="s">
        <v>1963</v>
      </c>
      <c r="B6" s="1006"/>
      <c r="C6" s="1080">
        <f t="shared" si="0"/>
        <v>0</v>
      </c>
      <c r="D6" s="1006">
        <f t="shared" si="1"/>
        <v>0</v>
      </c>
    </row>
    <row r="7" spans="1:9">
      <c r="A7" s="1023" t="s">
        <v>1964</v>
      </c>
      <c r="B7" s="1006"/>
      <c r="C7" s="1080">
        <f t="shared" si="0"/>
        <v>0</v>
      </c>
      <c r="D7" s="1006">
        <f t="shared" si="1"/>
        <v>0</v>
      </c>
      <c r="H7">
        <v>240327</v>
      </c>
    </row>
    <row r="8" spans="1:9">
      <c r="A8" s="1024" t="s">
        <v>979</v>
      </c>
      <c r="B8" s="1008">
        <f t="shared" ref="B8:C8" si="2">SUM(B4:B7)</f>
        <v>12848499.369999999</v>
      </c>
      <c r="C8" s="1081">
        <f t="shared" si="2"/>
        <v>1</v>
      </c>
      <c r="D8" s="1008">
        <f>SUM(D4:D7)</f>
        <v>12848500.369999999</v>
      </c>
    </row>
    <row r="10" spans="1:9">
      <c r="A10" s="971" t="str">
        <f>'Trade Payables'!B11</f>
        <v>For the F.Y. 2021-22</v>
      </c>
      <c r="I10" s="1003" t="str">
        <f>'Trade Payables'!M11</f>
        <v>Deadline to submit the details</v>
      </c>
    </row>
    <row r="11" spans="1:9" s="474" customFormat="1" ht="36.75" customHeight="1">
      <c r="A11" s="1004" t="s">
        <v>1957</v>
      </c>
      <c r="B11" s="1005" t="s">
        <v>1958</v>
      </c>
      <c r="C11" s="1005" t="s">
        <v>1959</v>
      </c>
      <c r="D11" s="1004" t="s">
        <v>979</v>
      </c>
      <c r="F11" s="1003" t="s">
        <v>1933</v>
      </c>
      <c r="G11" s="1003" t="s">
        <v>1934</v>
      </c>
      <c r="I11" s="1003" t="str">
        <f>'Trade Payables'!M12</f>
        <v>31.03.2022</v>
      </c>
    </row>
    <row r="12" spans="1:9">
      <c r="A12" s="1023" t="s">
        <v>1960</v>
      </c>
      <c r="B12" s="1154">
        <f>-SUMIF('Trial Balance'!B:B,"240327",'Trial Balance'!R:R)</f>
        <v>7341999.9900000002</v>
      </c>
      <c r="C12" s="1080">
        <f>B12/$B$16</f>
        <v>1</v>
      </c>
      <c r="D12" s="1006">
        <f>SUM(B12:C12)</f>
        <v>7342000.9900000002</v>
      </c>
      <c r="E12" t="s">
        <v>1961</v>
      </c>
    </row>
    <row r="13" spans="1:9">
      <c r="A13" s="1023" t="s">
        <v>1962</v>
      </c>
      <c r="B13" s="1006"/>
      <c r="C13" s="1080">
        <f>B13/$B$16</f>
        <v>0</v>
      </c>
      <c r="D13" s="1006">
        <f t="shared" ref="D13:D15" si="3">SUM(B13:C13)</f>
        <v>0</v>
      </c>
    </row>
    <row r="14" spans="1:9">
      <c r="A14" s="1023" t="s">
        <v>1963</v>
      </c>
      <c r="B14" s="1006"/>
      <c r="C14" s="1080">
        <f>B14/$B$16</f>
        <v>0</v>
      </c>
      <c r="D14" s="1006">
        <f t="shared" si="3"/>
        <v>0</v>
      </c>
    </row>
    <row r="15" spans="1:9">
      <c r="A15" s="1023" t="s">
        <v>1964</v>
      </c>
      <c r="B15" s="1006"/>
      <c r="C15" s="1080">
        <f>B15/$B$16</f>
        <v>0</v>
      </c>
      <c r="D15" s="1006">
        <f t="shared" si="3"/>
        <v>0</v>
      </c>
    </row>
    <row r="16" spans="1:9">
      <c r="A16" s="1024" t="s">
        <v>979</v>
      </c>
      <c r="B16" s="1008">
        <f t="shared" ref="B16:C16" si="4">SUM(B12:B15)</f>
        <v>7341999.9900000002</v>
      </c>
      <c r="C16" s="1081">
        <f t="shared" si="4"/>
        <v>1</v>
      </c>
      <c r="D16" s="1008">
        <f>SUM(D12:D15)</f>
        <v>7342000.9900000002</v>
      </c>
    </row>
  </sheetData>
  <pageMargins left="0.7" right="0.7" top="0.75" bottom="0.75" header="0.3" footer="0.3"/>
  <pageSetup paperSize="9" orientation="portrait"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B0F0"/>
  </sheetPr>
  <dimension ref="A1:L32"/>
  <sheetViews>
    <sheetView showGridLines="0" workbookViewId="0">
      <pane xSplit="1" ySplit="7" topLeftCell="B8" activePane="bottomRight" state="frozen"/>
      <selection pane="topRight" activeCell="I25" sqref="I25"/>
      <selection pane="bottomLeft" activeCell="I25" sqref="I25"/>
      <selection pane="bottomRight" activeCell="I25" sqref="I25"/>
    </sheetView>
  </sheetViews>
  <sheetFormatPr defaultRowHeight="14.5"/>
  <cols>
    <col min="1" max="1" width="36.1796875" bestFit="1" customWidth="1"/>
    <col min="2" max="6" width="18.26953125" customWidth="1"/>
  </cols>
  <sheetData>
    <row r="1" spans="1:12">
      <c r="A1" s="971" t="s">
        <v>1965</v>
      </c>
    </row>
    <row r="3" spans="1:12">
      <c r="A3" s="971" t="s">
        <v>1966</v>
      </c>
    </row>
    <row r="4" spans="1:12">
      <c r="A4" s="971"/>
    </row>
    <row r="5" spans="1:12">
      <c r="A5" s="971" t="str">
        <f>'Trade Payables'!B11</f>
        <v>For the F.Y. 2021-22</v>
      </c>
    </row>
    <row r="6" spans="1:12" s="971" customFormat="1">
      <c r="A6" s="1328" t="s">
        <v>1967</v>
      </c>
      <c r="B6" s="1329" t="s">
        <v>1968</v>
      </c>
      <c r="C6" s="1329"/>
      <c r="D6" s="1329"/>
      <c r="E6" s="1329"/>
      <c r="F6" s="1330" t="s">
        <v>979</v>
      </c>
      <c r="L6" s="971" t="str">
        <f>'Trade Payables'!M11</f>
        <v>Deadline to submit the details</v>
      </c>
    </row>
    <row r="7" spans="1:12" s="971" customFormat="1">
      <c r="A7" s="1328"/>
      <c r="B7" s="1007" t="s">
        <v>1969</v>
      </c>
      <c r="C7" s="1007" t="s">
        <v>1970</v>
      </c>
      <c r="D7" s="1007" t="s">
        <v>1971</v>
      </c>
      <c r="E7" s="1007" t="s">
        <v>1972</v>
      </c>
      <c r="F7" s="1330"/>
      <c r="H7" s="971" t="s">
        <v>1973</v>
      </c>
      <c r="J7" s="971" t="s">
        <v>1934</v>
      </c>
      <c r="L7" s="971" t="str">
        <f>'Trade Payables'!M12</f>
        <v>31.03.2022</v>
      </c>
    </row>
    <row r="8" spans="1:12">
      <c r="A8" s="478" t="s">
        <v>1974</v>
      </c>
      <c r="B8" s="478"/>
      <c r="C8" s="478"/>
      <c r="D8" s="478"/>
      <c r="E8" s="478"/>
      <c r="F8" s="1006">
        <f>SUM(B8:E8)</f>
        <v>0</v>
      </c>
    </row>
    <row r="9" spans="1:12">
      <c r="A9" s="478" t="s">
        <v>1975</v>
      </c>
      <c r="B9" s="478"/>
      <c r="C9" s="478"/>
      <c r="D9" s="478"/>
      <c r="E9" s="478"/>
      <c r="F9" s="1006">
        <f>SUM(B9:E9)</f>
        <v>0</v>
      </c>
    </row>
    <row r="10" spans="1:12">
      <c r="A10" s="1009" t="s">
        <v>979</v>
      </c>
      <c r="B10" s="1010">
        <f>SUM(B8:B9)</f>
        <v>0</v>
      </c>
      <c r="C10" s="1010">
        <f t="shared" ref="C10:F10" si="0">SUM(C8:C9)</f>
        <v>0</v>
      </c>
      <c r="D10" s="1010">
        <f t="shared" si="0"/>
        <v>0</v>
      </c>
      <c r="E10" s="1010">
        <f t="shared" si="0"/>
        <v>0</v>
      </c>
      <c r="F10" s="1010">
        <f t="shared" si="0"/>
        <v>0</v>
      </c>
    </row>
    <row r="12" spans="1:12">
      <c r="A12" s="971" t="str">
        <f>'Trade Payables'!B2</f>
        <v>For the F.Y. 2022-23</v>
      </c>
    </row>
    <row r="13" spans="1:12">
      <c r="A13" s="1328" t="s">
        <v>1967</v>
      </c>
      <c r="B13" s="1329" t="s">
        <v>1968</v>
      </c>
      <c r="C13" s="1329"/>
      <c r="D13" s="1329"/>
      <c r="E13" s="1329"/>
      <c r="F13" s="1330" t="s">
        <v>979</v>
      </c>
      <c r="H13" s="998" t="s">
        <v>1920</v>
      </c>
      <c r="J13" s="971" t="s">
        <v>1921</v>
      </c>
      <c r="L13" s="971" t="str">
        <f>'Trade Payables'!M3</f>
        <v>Will Update</v>
      </c>
    </row>
    <row r="14" spans="1:12">
      <c r="A14" s="1328"/>
      <c r="B14" s="1007" t="s">
        <v>1969</v>
      </c>
      <c r="C14" s="1007" t="s">
        <v>1970</v>
      </c>
      <c r="D14" s="1007" t="s">
        <v>1971</v>
      </c>
      <c r="E14" s="1007" t="s">
        <v>1972</v>
      </c>
      <c r="F14" s="1330"/>
    </row>
    <row r="15" spans="1:12">
      <c r="A15" s="478" t="s">
        <v>1974</v>
      </c>
      <c r="B15" s="478"/>
      <c r="C15" s="478"/>
      <c r="D15" s="478"/>
      <c r="E15" s="478"/>
      <c r="F15" s="1006">
        <f>SUM(B15:E15)</f>
        <v>0</v>
      </c>
    </row>
    <row r="16" spans="1:12">
      <c r="A16" s="478" t="s">
        <v>1975</v>
      </c>
      <c r="B16" s="478"/>
      <c r="C16" s="478"/>
      <c r="D16" s="478"/>
      <c r="E16" s="478"/>
      <c r="F16" s="1006">
        <f>SUM(B16:E16)</f>
        <v>0</v>
      </c>
    </row>
    <row r="17" spans="1:12" s="971" customFormat="1">
      <c r="A17" s="1007" t="s">
        <v>979</v>
      </c>
      <c r="B17" s="1008">
        <f>SUM(B15:B16)</f>
        <v>0</v>
      </c>
      <c r="C17" s="1008">
        <f t="shared" ref="C17:F17" si="1">SUM(C15:C16)</f>
        <v>0</v>
      </c>
      <c r="D17" s="1008">
        <f t="shared" si="1"/>
        <v>0</v>
      </c>
      <c r="E17" s="1008">
        <f t="shared" si="1"/>
        <v>0</v>
      </c>
      <c r="F17" s="1008">
        <f t="shared" si="1"/>
        <v>0</v>
      </c>
    </row>
    <row r="19" spans="1:12">
      <c r="A19" s="1326" t="s">
        <v>1976</v>
      </c>
      <c r="B19" s="1326"/>
      <c r="C19" s="1326"/>
      <c r="D19" s="1326"/>
      <c r="E19" s="1326"/>
      <c r="F19" s="1326"/>
    </row>
    <row r="20" spans="1:12">
      <c r="A20" s="1326"/>
      <c r="B20" s="1326"/>
      <c r="C20" s="1326"/>
      <c r="D20" s="1326"/>
      <c r="E20" s="1326"/>
      <c r="F20" s="1326"/>
    </row>
    <row r="21" spans="1:12">
      <c r="A21" s="1011"/>
      <c r="B21" s="1011"/>
      <c r="C21" s="1011"/>
      <c r="D21" s="1011"/>
      <c r="E21" s="1011"/>
      <c r="F21" s="1011"/>
    </row>
    <row r="22" spans="1:12" s="971" customFormat="1" ht="15" thickBot="1">
      <c r="A22" s="971" t="str">
        <f>A5</f>
        <v>For the F.Y. 2021-22</v>
      </c>
    </row>
    <row r="23" spans="1:12" s="971" customFormat="1">
      <c r="A23" s="1012" t="str">
        <f>A13</f>
        <v>Intangible Assets under Developments</v>
      </c>
      <c r="B23" s="1327" t="s">
        <v>1977</v>
      </c>
      <c r="C23" s="1327"/>
      <c r="D23" s="1327"/>
      <c r="E23" s="1327"/>
      <c r="F23" s="1013" t="str">
        <f>F6</f>
        <v>Total</v>
      </c>
      <c r="H23" s="971" t="s">
        <v>1973</v>
      </c>
      <c r="J23" s="971" t="s">
        <v>1934</v>
      </c>
      <c r="L23" s="971" t="str">
        <f>L7</f>
        <v>31.03.2022</v>
      </c>
    </row>
    <row r="24" spans="1:12" s="971" customFormat="1">
      <c r="A24" s="1014"/>
      <c r="B24" s="1015" t="str">
        <f>B7</f>
        <v>Less than 1 Year</v>
      </c>
      <c r="C24" s="1015" t="str">
        <f>C7</f>
        <v>1-2 Years</v>
      </c>
      <c r="D24" s="1015" t="str">
        <f>D7</f>
        <v>2-3 Years</v>
      </c>
      <c r="E24" s="1015" t="str">
        <f>E7</f>
        <v>More than 3 Years</v>
      </c>
      <c r="F24" s="1016"/>
      <c r="H24"/>
      <c r="J24"/>
    </row>
    <row r="25" spans="1:12">
      <c r="A25" s="1017" t="s">
        <v>1978</v>
      </c>
      <c r="F25" s="1018"/>
    </row>
    <row r="26" spans="1:12" ht="15" thickBot="1">
      <c r="A26" s="1019"/>
      <c r="B26" s="1020"/>
      <c r="C26" s="1020"/>
      <c r="D26" s="1020"/>
      <c r="E26" s="1020"/>
      <c r="F26" s="1021"/>
    </row>
    <row r="28" spans="1:12" s="971" customFormat="1" ht="15" thickBot="1">
      <c r="A28" s="971" t="str">
        <f>A12</f>
        <v>For the F.Y. 2022-23</v>
      </c>
      <c r="H28"/>
      <c r="J28"/>
    </row>
    <row r="29" spans="1:12">
      <c r="A29" s="1012" t="str">
        <f>A23</f>
        <v>Intangible Assets under Developments</v>
      </c>
      <c r="B29" s="1327" t="s">
        <v>1977</v>
      </c>
      <c r="C29" s="1327"/>
      <c r="D29" s="1327"/>
      <c r="E29" s="1327"/>
      <c r="F29" s="1013" t="str">
        <f>F23</f>
        <v>Total</v>
      </c>
      <c r="H29" s="971" t="s">
        <v>1920</v>
      </c>
      <c r="J29" s="971" t="s">
        <v>1921</v>
      </c>
      <c r="L29" s="971" t="str">
        <f>L13</f>
        <v>Will Update</v>
      </c>
    </row>
    <row r="30" spans="1:12">
      <c r="A30" s="1014"/>
      <c r="B30" s="1015" t="str">
        <f>B24</f>
        <v>Less than 1 Year</v>
      </c>
      <c r="C30" s="1015" t="str">
        <f t="shared" ref="C30:E30" si="2">C24</f>
        <v>1-2 Years</v>
      </c>
      <c r="D30" s="1015" t="str">
        <f t="shared" si="2"/>
        <v>2-3 Years</v>
      </c>
      <c r="E30" s="1015" t="str">
        <f t="shared" si="2"/>
        <v>More than 3 Years</v>
      </c>
      <c r="F30" s="1016"/>
    </row>
    <row r="31" spans="1:12">
      <c r="A31" s="1017" t="s">
        <v>1978</v>
      </c>
      <c r="F31" s="1018"/>
    </row>
    <row r="32" spans="1:12" ht="15" thickBot="1">
      <c r="A32" s="1019"/>
      <c r="B32" s="1020"/>
      <c r="C32" s="1020"/>
      <c r="D32" s="1020"/>
      <c r="E32" s="1020"/>
      <c r="F32" s="1021"/>
    </row>
  </sheetData>
  <mergeCells count="9">
    <mergeCell ref="A19:F20"/>
    <mergeCell ref="B23:E23"/>
    <mergeCell ref="B29:E29"/>
    <mergeCell ref="A6:A7"/>
    <mergeCell ref="B6:E6"/>
    <mergeCell ref="F6:F7"/>
    <mergeCell ref="A13:A14"/>
    <mergeCell ref="B13:E13"/>
    <mergeCell ref="F13:F14"/>
  </mergeCells>
  <pageMargins left="0.7" right="0.7" top="0.75" bottom="0.75" header="0.3" footer="0.3"/>
  <pageSetup paperSize="9" orientation="portrait"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B0F0"/>
  </sheetPr>
  <dimension ref="A1:L29"/>
  <sheetViews>
    <sheetView workbookViewId="0">
      <pane xSplit="1" ySplit="3" topLeftCell="B4" activePane="bottomRight" state="frozen"/>
      <selection pane="topRight" activeCell="I25" sqref="I25"/>
      <selection pane="bottomLeft" activeCell="I25" sqref="I25"/>
      <selection pane="bottomRight" activeCell="I25" sqref="I25"/>
    </sheetView>
  </sheetViews>
  <sheetFormatPr defaultRowHeight="14.5"/>
  <cols>
    <col min="1" max="1" width="29.81640625" bestFit="1" customWidth="1"/>
    <col min="2" max="7" width="12" customWidth="1"/>
  </cols>
  <sheetData>
    <row r="1" spans="1:12">
      <c r="A1" s="971" t="s">
        <v>1979</v>
      </c>
    </row>
    <row r="2" spans="1:12">
      <c r="A2" s="971" t="str">
        <f>'Trade Payables'!B11</f>
        <v>For the F.Y. 2021-22</v>
      </c>
      <c r="L2" s="1003" t="str">
        <f>'Trade Payables'!M11</f>
        <v>Deadline to submit the details</v>
      </c>
    </row>
    <row r="3" spans="1:12" s="1003" customFormat="1" ht="29">
      <c r="A3" s="1004" t="s">
        <v>0</v>
      </c>
      <c r="B3" s="1005" t="s">
        <v>1969</v>
      </c>
      <c r="C3" s="1004" t="s">
        <v>1980</v>
      </c>
      <c r="D3" s="1004" t="s">
        <v>1981</v>
      </c>
      <c r="E3" s="1005" t="s">
        <v>1972</v>
      </c>
      <c r="F3" s="1004" t="s">
        <v>979</v>
      </c>
      <c r="H3" s="1003" t="s">
        <v>1973</v>
      </c>
      <c r="J3" s="1003" t="s">
        <v>1934</v>
      </c>
      <c r="L3" s="1003" t="str">
        <f>'Trade Payables'!M12</f>
        <v>31.03.2022</v>
      </c>
    </row>
    <row r="4" spans="1:12">
      <c r="A4" s="478" t="s">
        <v>1974</v>
      </c>
      <c r="B4" s="478"/>
      <c r="C4" s="478"/>
      <c r="D4" s="478"/>
      <c r="E4" s="478"/>
      <c r="F4" s="1006">
        <f>SUM(B4:E4)</f>
        <v>0</v>
      </c>
    </row>
    <row r="5" spans="1:12">
      <c r="A5" s="478" t="s">
        <v>1975</v>
      </c>
      <c r="B5" s="478"/>
      <c r="C5" s="478"/>
      <c r="D5" s="478"/>
      <c r="E5" s="478"/>
      <c r="F5" s="1006">
        <f>SUM(B5:E5)</f>
        <v>0</v>
      </c>
    </row>
    <row r="6" spans="1:12">
      <c r="A6" s="1007" t="s">
        <v>979</v>
      </c>
      <c r="B6" s="1008">
        <f>SUM(B4:B5)</f>
        <v>0</v>
      </c>
      <c r="C6" s="1008">
        <f t="shared" ref="C6:F6" si="0">SUM(C4:C5)</f>
        <v>0</v>
      </c>
      <c r="D6" s="1008">
        <f t="shared" si="0"/>
        <v>0</v>
      </c>
      <c r="E6" s="1008">
        <f t="shared" si="0"/>
        <v>0</v>
      </c>
      <c r="F6" s="1008">
        <f t="shared" si="0"/>
        <v>0</v>
      </c>
      <c r="H6" s="971"/>
      <c r="I6" s="971"/>
      <c r="J6" s="971"/>
    </row>
    <row r="8" spans="1:12">
      <c r="A8" s="971" t="str">
        <f>'Trade Payables'!B2</f>
        <v>For the F.Y. 2022-23</v>
      </c>
    </row>
    <row r="9" spans="1:12" s="1003" customFormat="1" ht="29">
      <c r="A9" s="1004" t="s">
        <v>0</v>
      </c>
      <c r="B9" s="1005" t="s">
        <v>1969</v>
      </c>
      <c r="C9" s="1004" t="s">
        <v>1980</v>
      </c>
      <c r="D9" s="1004" t="s">
        <v>1981</v>
      </c>
      <c r="E9" s="1005" t="s">
        <v>1972</v>
      </c>
      <c r="F9" s="1004" t="s">
        <v>979</v>
      </c>
      <c r="H9" s="971" t="s">
        <v>1920</v>
      </c>
      <c r="I9"/>
      <c r="J9" s="971" t="s">
        <v>1921</v>
      </c>
      <c r="L9" s="1003" t="str">
        <f>'Trade Payables'!M3</f>
        <v>Will Update</v>
      </c>
    </row>
    <row r="10" spans="1:12">
      <c r="A10" s="478" t="s">
        <v>1974</v>
      </c>
      <c r="B10" s="478"/>
      <c r="C10" s="478"/>
      <c r="D10" s="478"/>
      <c r="E10" s="478"/>
      <c r="F10" s="1006">
        <f>SUM(B10:E10)</f>
        <v>0</v>
      </c>
    </row>
    <row r="11" spans="1:12">
      <c r="A11" s="478" t="s">
        <v>1975</v>
      </c>
      <c r="B11" s="478"/>
      <c r="C11" s="478"/>
      <c r="D11" s="478"/>
      <c r="E11" s="478"/>
      <c r="F11" s="1006">
        <f>SUM(B11:E11)</f>
        <v>0</v>
      </c>
    </row>
    <row r="12" spans="1:12">
      <c r="A12" s="1007" t="s">
        <v>979</v>
      </c>
      <c r="B12" s="1008">
        <f>SUM(B10:B11)</f>
        <v>0</v>
      </c>
      <c r="C12" s="1008">
        <f t="shared" ref="C12:F12" si="1">SUM(C10:C11)</f>
        <v>0</v>
      </c>
      <c r="D12" s="1008">
        <f t="shared" si="1"/>
        <v>0</v>
      </c>
      <c r="E12" s="1008">
        <f t="shared" si="1"/>
        <v>0</v>
      </c>
      <c r="F12" s="1008">
        <f t="shared" si="1"/>
        <v>0</v>
      </c>
    </row>
    <row r="17" spans="8:10">
      <c r="H17" s="971"/>
      <c r="I17" s="971"/>
      <c r="J17" s="971"/>
    </row>
    <row r="22" spans="8:10">
      <c r="H22" s="971"/>
      <c r="I22" s="971"/>
      <c r="J22" s="971"/>
    </row>
    <row r="23" spans="8:10">
      <c r="H23" s="971"/>
      <c r="I23" s="971"/>
      <c r="J23" s="971"/>
    </row>
    <row r="24" spans="8:10">
      <c r="I24" s="971"/>
    </row>
    <row r="28" spans="8:10">
      <c r="I28" s="971"/>
    </row>
    <row r="29" spans="8:10">
      <c r="H29" s="971"/>
      <c r="J29" s="971"/>
    </row>
  </sheetData>
  <pageMargins left="0.7" right="0.7" top="0.75" bottom="0.75" header="0.3" footer="0.3"/>
  <pageSetup paperSize="9" orientation="portrait" verticalDpi="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00B0F0"/>
  </sheetPr>
  <dimension ref="A1:N14"/>
  <sheetViews>
    <sheetView showGridLines="0" zoomScale="85" zoomScaleNormal="85" workbookViewId="0">
      <pane xSplit="1" ySplit="2" topLeftCell="B3" activePane="bottomRight" state="frozen"/>
      <selection pane="topRight" activeCell="I25" sqref="I25"/>
      <selection pane="bottomLeft" activeCell="I25" sqref="I25"/>
      <selection pane="bottomRight" activeCell="I25" sqref="I25"/>
    </sheetView>
  </sheetViews>
  <sheetFormatPr defaultRowHeight="14.5"/>
  <cols>
    <col min="1" max="1" width="16.453125" customWidth="1"/>
    <col min="2" max="7" width="29.7265625" customWidth="1"/>
  </cols>
  <sheetData>
    <row r="1" spans="1:14">
      <c r="A1" s="971" t="s">
        <v>1982</v>
      </c>
      <c r="N1" s="1025" t="str">
        <f>'Trade Payables'!M11</f>
        <v>Deadline to submit the details</v>
      </c>
    </row>
    <row r="2" spans="1:14" s="1027" customFormat="1" ht="72.5">
      <c r="A2" s="1026" t="s">
        <v>1983</v>
      </c>
      <c r="B2" s="1026" t="s">
        <v>1984</v>
      </c>
      <c r="C2" s="1026" t="s">
        <v>1985</v>
      </c>
      <c r="D2" s="1026" t="s">
        <v>1986</v>
      </c>
      <c r="E2" s="1026" t="s">
        <v>1987</v>
      </c>
      <c r="F2" s="1026" t="s">
        <v>1988</v>
      </c>
      <c r="G2" s="1026" t="s">
        <v>1989</v>
      </c>
      <c r="I2" s="1025" t="s">
        <v>1990</v>
      </c>
      <c r="J2" s="1025" t="s">
        <v>1991</v>
      </c>
      <c r="N2" s="1025" t="str">
        <f>'Trade Payables'!M12</f>
        <v>31.03.2022</v>
      </c>
    </row>
    <row r="3" spans="1:14" s="474" customFormat="1" ht="43.5">
      <c r="A3" s="655" t="s">
        <v>1992</v>
      </c>
      <c r="B3" s="476" t="s">
        <v>1993</v>
      </c>
      <c r="C3" s="655"/>
      <c r="D3" s="655"/>
      <c r="E3" s="655"/>
      <c r="F3" s="655"/>
      <c r="G3" s="476" t="s">
        <v>1994</v>
      </c>
    </row>
    <row r="4" spans="1:14" s="474" customFormat="1" ht="29">
      <c r="A4" s="476" t="s">
        <v>1995</v>
      </c>
      <c r="B4" s="476" t="s">
        <v>1993</v>
      </c>
      <c r="C4" s="655"/>
      <c r="D4" s="655"/>
      <c r="E4" s="655"/>
      <c r="F4" s="655"/>
      <c r="G4" s="655"/>
    </row>
    <row r="5" spans="1:14" s="474" customFormat="1" ht="87">
      <c r="A5" s="476" t="s">
        <v>1996</v>
      </c>
      <c r="B5" s="476" t="s">
        <v>1993</v>
      </c>
      <c r="C5" s="655"/>
      <c r="D5" s="655"/>
      <c r="E5" s="655"/>
      <c r="F5" s="655"/>
      <c r="G5" s="655"/>
    </row>
    <row r="6" spans="1:14" s="474" customFormat="1"/>
    <row r="7" spans="1:14" s="474" customFormat="1" ht="29.25" customHeight="1">
      <c r="A7" s="1331" t="s">
        <v>1997</v>
      </c>
      <c r="B7" s="1331"/>
      <c r="C7" s="1331"/>
      <c r="D7" s="1331"/>
      <c r="E7" s="1331"/>
      <c r="F7" s="1331"/>
      <c r="G7" s="1331"/>
    </row>
    <row r="9" spans="1:14" s="1027" customFormat="1" ht="72.5">
      <c r="A9" s="1026" t="s">
        <v>1983</v>
      </c>
      <c r="B9" s="1026" t="s">
        <v>1984</v>
      </c>
      <c r="C9" s="1026" t="s">
        <v>1985</v>
      </c>
      <c r="D9" s="1026" t="s">
        <v>1986</v>
      </c>
      <c r="E9" s="1026" t="s">
        <v>1987</v>
      </c>
      <c r="F9" s="1026" t="s">
        <v>1988</v>
      </c>
      <c r="G9" s="1026" t="s">
        <v>1989</v>
      </c>
      <c r="I9" s="1025" t="s">
        <v>1990</v>
      </c>
      <c r="J9" s="1025" t="s">
        <v>1998</v>
      </c>
      <c r="N9" s="1025" t="str">
        <f>'Trade Payables'!M3</f>
        <v>Will Update</v>
      </c>
    </row>
    <row r="10" spans="1:14" s="474" customFormat="1" ht="43.5">
      <c r="A10" s="655" t="s">
        <v>1992</v>
      </c>
      <c r="B10" s="476" t="s">
        <v>1993</v>
      </c>
      <c r="C10" s="655"/>
      <c r="D10" s="655"/>
      <c r="E10" s="655"/>
      <c r="F10" s="655"/>
      <c r="G10" s="476" t="s">
        <v>1994</v>
      </c>
    </row>
    <row r="11" spans="1:14" s="474" customFormat="1" ht="29">
      <c r="A11" s="476" t="s">
        <v>1995</v>
      </c>
      <c r="B11" s="476" t="s">
        <v>1993</v>
      </c>
      <c r="C11" s="655"/>
      <c r="D11" s="655"/>
      <c r="E11" s="655"/>
      <c r="F11" s="655"/>
      <c r="G11" s="655"/>
    </row>
    <row r="12" spans="1:14" s="474" customFormat="1" ht="87">
      <c r="A12" s="476" t="s">
        <v>1996</v>
      </c>
      <c r="B12" s="476" t="s">
        <v>1993</v>
      </c>
      <c r="C12" s="655"/>
      <c r="D12" s="655"/>
      <c r="E12" s="655"/>
      <c r="F12" s="655"/>
      <c r="G12" s="655"/>
    </row>
    <row r="14" spans="1:14" s="474" customFormat="1">
      <c r="A14" s="1331" t="s">
        <v>1997</v>
      </c>
      <c r="B14" s="1331"/>
      <c r="C14" s="1331"/>
      <c r="D14" s="1331"/>
      <c r="E14" s="1331"/>
      <c r="F14" s="1331"/>
      <c r="G14" s="1331"/>
    </row>
  </sheetData>
  <mergeCells count="2">
    <mergeCell ref="A7:G7"/>
    <mergeCell ref="A14:G14"/>
  </mergeCell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2"/>
  <dimension ref="A2:X168"/>
  <sheetViews>
    <sheetView showGridLines="0" view="pageBreakPreview" topLeftCell="A44" zoomScale="90" zoomScaleNormal="100" zoomScaleSheetLayoutView="90" workbookViewId="0">
      <selection activeCell="A2" sqref="A2"/>
    </sheetView>
  </sheetViews>
  <sheetFormatPr defaultColWidth="0" defaultRowHeight="0" customHeight="1" zeroHeight="1"/>
  <cols>
    <col min="1" max="1" width="1.54296875" style="51" customWidth="1"/>
    <col min="2" max="2" width="51.7265625" style="51" customWidth="1"/>
    <col min="3" max="3" width="18.1796875" style="51" customWidth="1"/>
    <col min="4" max="5" width="17.7265625" style="51" customWidth="1"/>
    <col min="6" max="7" width="15.7265625" style="51" customWidth="1"/>
    <col min="8" max="8" width="12.54296875" style="51" hidden="1" customWidth="1"/>
    <col min="9" max="9" width="17.453125" style="51" hidden="1" customWidth="1"/>
    <col min="10" max="10" width="16" style="51" hidden="1" customWidth="1"/>
    <col min="11" max="11" width="19.1796875" style="51" hidden="1" customWidth="1"/>
    <col min="12" max="20" width="9.1796875" style="51" customWidth="1"/>
    <col min="21" max="16384" width="9.1796875" style="51" hidden="1"/>
  </cols>
  <sheetData>
    <row r="2" spans="1:24" s="2" customFormat="1" ht="12.75" customHeight="1">
      <c r="B2" s="88" t="str">
        <f>'Unrecognised items'!B1</f>
        <v>Desert Adventures Tourism LLC</v>
      </c>
      <c r="C2" s="50"/>
    </row>
    <row r="3" spans="1:24" s="2" customFormat="1" ht="12.75" customHeight="1">
      <c r="B3" s="88" t="str">
        <f>'Unrecognised items'!B2</f>
        <v>Notes forming part of the Financial Statements as at and for the 12 months ended 31 Mar 2023</v>
      </c>
    </row>
    <row r="4" spans="1:24" ht="11.5">
      <c r="A4" s="89"/>
      <c r="B4" s="73"/>
      <c r="C4" s="73"/>
      <c r="D4" s="73"/>
      <c r="E4" s="73"/>
      <c r="F4" s="73"/>
      <c r="G4" s="73"/>
      <c r="H4" s="73"/>
      <c r="I4" s="73"/>
      <c r="J4" s="73"/>
      <c r="K4" s="73"/>
      <c r="L4" s="73"/>
      <c r="M4" s="73"/>
      <c r="N4" s="73"/>
      <c r="O4" s="73"/>
      <c r="P4" s="73"/>
      <c r="Q4" s="73"/>
    </row>
    <row r="5" spans="1:24" ht="11.5">
      <c r="B5" s="252" t="s">
        <v>1999</v>
      </c>
    </row>
    <row r="6" spans="1:24" ht="11.5">
      <c r="B6" s="88" t="s">
        <v>2000</v>
      </c>
    </row>
    <row r="7" spans="1:24" ht="11.5">
      <c r="B7" s="462" t="s">
        <v>2001</v>
      </c>
    </row>
    <row r="8" spans="1:24" ht="153.75" customHeight="1">
      <c r="B8" s="1265" t="s">
        <v>2002</v>
      </c>
      <c r="C8" s="1266"/>
      <c r="D8" s="1266"/>
      <c r="E8" s="1266"/>
      <c r="F8" s="1266"/>
      <c r="G8" s="1266"/>
      <c r="H8" s="1332"/>
      <c r="I8" s="92"/>
      <c r="J8" s="92"/>
      <c r="K8" s="92"/>
      <c r="L8" s="292"/>
      <c r="M8" s="292"/>
      <c r="N8" s="292"/>
      <c r="O8" s="292"/>
      <c r="P8" s="292"/>
      <c r="Q8" s="292"/>
      <c r="R8" s="292"/>
      <c r="S8" s="292"/>
    </row>
    <row r="9" spans="1:24" ht="293.25" customHeight="1">
      <c r="B9" s="1269" t="s">
        <v>2003</v>
      </c>
      <c r="C9" s="1270"/>
      <c r="D9" s="1270"/>
      <c r="E9" s="1270"/>
      <c r="F9" s="1270"/>
      <c r="G9" s="1270"/>
      <c r="H9" s="1333"/>
    </row>
    <row r="10" spans="1:24" ht="11.5">
      <c r="B10" s="292"/>
      <c r="C10" s="292"/>
      <c r="D10" s="292"/>
      <c r="E10" s="292"/>
      <c r="F10" s="292"/>
      <c r="G10" s="292"/>
      <c r="H10" s="292"/>
    </row>
    <row r="11" spans="1:24" ht="17.5" customHeight="1" thickBot="1">
      <c r="B11" s="604" t="s">
        <v>2004</v>
      </c>
      <c r="C11" s="107"/>
      <c r="D11" s="107"/>
      <c r="E11" s="107"/>
      <c r="F11" s="107"/>
      <c r="G11" s="107"/>
      <c r="H11" s="107"/>
      <c r="I11" s="108"/>
      <c r="J11" s="108"/>
      <c r="K11" s="108"/>
      <c r="L11" s="108"/>
      <c r="M11" s="108"/>
      <c r="N11" s="108"/>
      <c r="O11" s="108"/>
      <c r="P11" s="108"/>
      <c r="Q11" s="108"/>
      <c r="R11" s="108"/>
      <c r="S11" s="108"/>
      <c r="T11" s="108"/>
      <c r="U11" s="108"/>
      <c r="V11" s="108"/>
      <c r="W11" s="108"/>
      <c r="X11" s="108"/>
    </row>
    <row r="12" spans="1:24" ht="11.5">
      <c r="B12" s="605" t="s">
        <v>2005</v>
      </c>
      <c r="C12" s="1334" t="e">
        <f>-E26</f>
        <v>#VALUE!</v>
      </c>
      <c r="D12" s="1335"/>
    </row>
    <row r="13" spans="1:24" s="317" customFormat="1" ht="23">
      <c r="B13" s="607"/>
      <c r="C13" s="608" t="s">
        <v>2006</v>
      </c>
      <c r="D13" s="608" t="s">
        <v>2007</v>
      </c>
    </row>
    <row r="14" spans="1:24" ht="11.5">
      <c r="B14" s="180" t="s">
        <v>2008</v>
      </c>
      <c r="C14" s="609"/>
      <c r="D14" s="609"/>
    </row>
    <row r="15" spans="1:24" ht="11.5">
      <c r="B15" s="180" t="s">
        <v>2009</v>
      </c>
      <c r="C15" s="609"/>
      <c r="D15" s="609"/>
    </row>
    <row r="16" spans="1:24" ht="13.5" customHeight="1">
      <c r="B16" s="180" t="s">
        <v>2010</v>
      </c>
      <c r="C16" s="609"/>
      <c r="D16" s="609"/>
    </row>
    <row r="17" spans="2:9" ht="24" customHeight="1">
      <c r="B17" s="180" t="s">
        <v>2011</v>
      </c>
      <c r="C17" s="609"/>
      <c r="D17" s="609"/>
    </row>
    <row r="18" spans="2:9" ht="11.5">
      <c r="B18" s="179" t="s">
        <v>2012</v>
      </c>
      <c r="C18" s="610"/>
      <c r="D18" s="611"/>
    </row>
    <row r="19" spans="2:9" ht="11.5">
      <c r="B19" s="180"/>
      <c r="C19" s="111"/>
      <c r="D19" s="237"/>
    </row>
    <row r="20" spans="2:9" ht="12" thickBot="1">
      <c r="B20" s="181" t="s">
        <v>2013</v>
      </c>
      <c r="C20" s="612"/>
      <c r="D20" s="468"/>
    </row>
    <row r="21" spans="2:9" ht="11.5">
      <c r="E21" s="81"/>
      <c r="G21" s="81"/>
      <c r="I21" s="81"/>
    </row>
    <row r="22" spans="2:9" ht="11.5">
      <c r="B22" s="89" t="str">
        <f>"Average share price at the date of exercise of options exercised during the year ended "&amp;'Top Sheet'!C4&amp;" -"</f>
        <v>Average share price at the date of exercise of options exercised during the year ended 31st Mar 2023 -</v>
      </c>
      <c r="E22" s="113"/>
      <c r="F22" s="613"/>
      <c r="G22" s="113"/>
      <c r="I22" s="113"/>
    </row>
    <row r="23" spans="2:9" ht="11.5">
      <c r="B23" s="50"/>
    </row>
    <row r="24" spans="2:9" ht="12.25" customHeight="1">
      <c r="B24" s="614" t="s">
        <v>2014</v>
      </c>
    </row>
    <row r="25" spans="2:9" ht="12" thickBot="1">
      <c r="B25" s="50"/>
    </row>
    <row r="26" spans="2:9" ht="12.25" customHeight="1">
      <c r="B26" s="520" t="s">
        <v>2015</v>
      </c>
      <c r="C26" s="521" t="s">
        <v>2016</v>
      </c>
      <c r="D26" s="521" t="s">
        <v>2017</v>
      </c>
      <c r="E26" s="562" t="str">
        <f>EPS!C39</f>
        <v>31st Mar 2023</v>
      </c>
    </row>
    <row r="27" spans="2:9" ht="11.5">
      <c r="B27" s="631"/>
      <c r="C27" s="606"/>
      <c r="D27" s="606"/>
      <c r="E27" s="491" t="s">
        <v>2018</v>
      </c>
    </row>
    <row r="28" spans="2:9" ht="11.5">
      <c r="B28" s="615"/>
      <c r="C28" s="616"/>
      <c r="D28" s="617"/>
      <c r="E28" s="618"/>
    </row>
    <row r="29" spans="2:9" ht="11.5">
      <c r="B29" s="615"/>
      <c r="C29" s="616"/>
      <c r="D29" s="617"/>
      <c r="E29" s="618"/>
    </row>
    <row r="30" spans="2:9" ht="11.5">
      <c r="B30" s="615"/>
      <c r="C30" s="616"/>
      <c r="D30" s="617"/>
      <c r="E30" s="618"/>
    </row>
    <row r="31" spans="2:9" ht="12.25" hidden="1" customHeight="1">
      <c r="B31" s="250">
        <v>40325</v>
      </c>
      <c r="C31" s="251">
        <f t="shared" ref="C31" si="0">B31+(365*10)</f>
        <v>43975</v>
      </c>
      <c r="D31" s="114">
        <v>52.74</v>
      </c>
      <c r="E31" s="117">
        <v>0</v>
      </c>
    </row>
    <row r="32" spans="2:9" ht="11.5">
      <c r="B32" s="239" t="s">
        <v>979</v>
      </c>
      <c r="C32" s="118"/>
      <c r="D32" s="118"/>
      <c r="E32" s="115">
        <f>SUM(E28:E31)</f>
        <v>0</v>
      </c>
    </row>
    <row r="33" spans="2:24" ht="23">
      <c r="B33" s="239" t="s">
        <v>2019</v>
      </c>
      <c r="C33" s="118"/>
      <c r="D33" s="118"/>
      <c r="E33" s="619" t="s">
        <v>2020</v>
      </c>
    </row>
    <row r="34" spans="2:24" ht="4.5" customHeight="1" thickBot="1">
      <c r="B34" s="120"/>
      <c r="C34" s="121"/>
      <c r="D34" s="121"/>
      <c r="E34" s="122"/>
    </row>
    <row r="35" spans="2:24" ht="11.5">
      <c r="B35" s="123"/>
      <c r="C35" s="123"/>
      <c r="D35" s="123"/>
      <c r="E35" s="80"/>
      <c r="F35" s="80"/>
      <c r="G35" s="80"/>
      <c r="H35" s="80"/>
      <c r="I35" s="80"/>
      <c r="J35" s="80"/>
    </row>
    <row r="36" spans="2:24" ht="11.5">
      <c r="B36" s="604" t="s">
        <v>2021</v>
      </c>
      <c r="C36" s="292"/>
      <c r="D36" s="292"/>
      <c r="E36" s="292"/>
      <c r="F36" s="292"/>
      <c r="G36" s="292"/>
      <c r="H36" s="292"/>
      <c r="I36" s="292"/>
      <c r="J36" s="292"/>
      <c r="K36" s="292"/>
      <c r="L36" s="292"/>
      <c r="M36" s="292"/>
      <c r="N36" s="292"/>
      <c r="O36" s="292"/>
      <c r="P36" s="292"/>
      <c r="Q36" s="292"/>
      <c r="R36" s="292"/>
      <c r="S36" s="292"/>
      <c r="T36" s="292"/>
      <c r="U36" s="292"/>
      <c r="V36" s="292"/>
      <c r="W36" s="292"/>
      <c r="X36" s="292"/>
    </row>
    <row r="37" spans="2:24" ht="33" customHeight="1">
      <c r="B37" s="1177" t="s">
        <v>2022</v>
      </c>
      <c r="C37" s="1177"/>
      <c r="D37" s="1177"/>
      <c r="E37" s="1177"/>
      <c r="F37" s="1177"/>
      <c r="G37" s="1177"/>
      <c r="H37" s="124"/>
      <c r="I37" s="124"/>
      <c r="J37" s="124"/>
      <c r="K37" s="124"/>
      <c r="L37" s="124"/>
      <c r="M37" s="124"/>
      <c r="N37" s="124"/>
      <c r="O37" s="124"/>
      <c r="P37" s="124"/>
      <c r="Q37" s="124"/>
      <c r="R37" s="124"/>
      <c r="S37" s="124"/>
      <c r="T37" s="292"/>
      <c r="U37" s="292"/>
      <c r="V37" s="292"/>
      <c r="W37" s="292"/>
      <c r="X37" s="292"/>
    </row>
    <row r="38" spans="2:24" ht="12" thickBot="1">
      <c r="B38" s="309" t="str">
        <f>"The inputs for the options granted during the year ended "&amp;'Top Sheet'!C4&amp;" included:"</f>
        <v>The inputs for the options granted during the year ended 31st Mar 2023 included:</v>
      </c>
      <c r="C38" s="124"/>
      <c r="D38" s="124"/>
      <c r="E38" s="124"/>
      <c r="F38" s="124"/>
      <c r="G38" s="124"/>
      <c r="H38" s="124"/>
      <c r="I38" s="124"/>
      <c r="J38" s="124"/>
      <c r="K38" s="124"/>
      <c r="L38" s="124"/>
      <c r="M38" s="124"/>
      <c r="N38" s="124"/>
      <c r="O38" s="124"/>
      <c r="P38" s="124"/>
      <c r="Q38" s="124"/>
      <c r="R38" s="124"/>
      <c r="S38" s="124"/>
      <c r="T38" s="292"/>
      <c r="U38" s="292"/>
      <c r="V38" s="292"/>
      <c r="W38" s="292"/>
      <c r="X38" s="292"/>
    </row>
    <row r="39" spans="2:24" ht="15" customHeight="1">
      <c r="B39" s="628" t="s">
        <v>0</v>
      </c>
      <c r="C39" s="629" t="str">
        <f>E26</f>
        <v>31st Mar 2023</v>
      </c>
      <c r="D39" s="630" t="str">
        <f>C39</f>
        <v>31st Mar 2023</v>
      </c>
      <c r="E39" s="630" t="str">
        <f>D39</f>
        <v>31st Mar 2023</v>
      </c>
      <c r="K39" s="116"/>
      <c r="L39" s="116"/>
    </row>
    <row r="40" spans="2:24" ht="11.5">
      <c r="B40" s="626" t="s">
        <v>2023</v>
      </c>
      <c r="C40" s="625" t="s">
        <v>2024</v>
      </c>
      <c r="D40" s="625" t="s">
        <v>2025</v>
      </c>
      <c r="E40" s="625" t="s">
        <v>1562</v>
      </c>
      <c r="K40" s="116"/>
      <c r="L40" s="116"/>
    </row>
    <row r="41" spans="2:24" ht="11.5">
      <c r="B41" s="627" t="s">
        <v>2015</v>
      </c>
      <c r="C41" s="620"/>
      <c r="D41" s="620"/>
      <c r="E41" s="620"/>
      <c r="K41" s="116"/>
      <c r="L41" s="116"/>
    </row>
    <row r="42" spans="2:24" ht="11.5">
      <c r="B42" s="180" t="s">
        <v>2026</v>
      </c>
      <c r="C42" s="621"/>
      <c r="D42" s="621"/>
      <c r="E42" s="621"/>
    </row>
    <row r="43" spans="2:24" ht="11.5">
      <c r="B43" s="180" t="s">
        <v>2027</v>
      </c>
      <c r="C43" s="621"/>
      <c r="D43" s="621"/>
      <c r="E43" s="621"/>
      <c r="O43" s="116"/>
      <c r="P43" s="116"/>
      <c r="Q43" s="116"/>
    </row>
    <row r="44" spans="2:24" ht="11.5">
      <c r="B44" s="180" t="s">
        <v>2028</v>
      </c>
      <c r="C44" s="622"/>
      <c r="D44" s="622"/>
      <c r="E44" s="622"/>
    </row>
    <row r="45" spans="2:24" ht="11.5">
      <c r="B45" s="180" t="s">
        <v>2029</v>
      </c>
      <c r="C45" s="623"/>
      <c r="D45" s="623"/>
      <c r="E45" s="623"/>
    </row>
    <row r="46" spans="2:24" ht="11.5">
      <c r="B46" s="180" t="s">
        <v>2030</v>
      </c>
      <c r="C46" s="622"/>
      <c r="D46" s="622"/>
      <c r="E46" s="622"/>
    </row>
    <row r="47" spans="2:24" ht="11.5">
      <c r="B47" s="180" t="s">
        <v>2031</v>
      </c>
      <c r="C47" s="622"/>
      <c r="D47" s="622"/>
      <c r="E47" s="622"/>
    </row>
    <row r="48" spans="2:24" ht="12" thickBot="1">
      <c r="B48" s="204" t="s">
        <v>2032</v>
      </c>
      <c r="C48" s="624"/>
      <c r="D48" s="624"/>
      <c r="E48" s="624"/>
    </row>
    <row r="49" spans="2:24" ht="11.5"/>
    <row r="50" spans="2:24" ht="11.5">
      <c r="B50" s="309" t="s">
        <v>2033</v>
      </c>
      <c r="C50" s="124"/>
      <c r="D50" s="124"/>
      <c r="E50" s="124"/>
      <c r="F50" s="124"/>
      <c r="G50" s="124"/>
      <c r="H50" s="124"/>
      <c r="I50" s="292"/>
      <c r="J50" s="292"/>
      <c r="K50" s="292"/>
      <c r="L50" s="292"/>
      <c r="M50" s="292"/>
      <c r="N50" s="292"/>
      <c r="O50" s="292"/>
      <c r="P50" s="292"/>
      <c r="Q50" s="292"/>
      <c r="R50" s="292"/>
      <c r="S50" s="292"/>
      <c r="T50" s="292"/>
      <c r="U50" s="292"/>
      <c r="V50" s="292"/>
      <c r="W50" s="292"/>
      <c r="X50" s="292"/>
    </row>
    <row r="51" spans="2:24" ht="11.5">
      <c r="B51" s="309" t="s">
        <v>2034</v>
      </c>
      <c r="C51" s="124"/>
      <c r="D51" s="124"/>
      <c r="E51" s="124"/>
      <c r="F51" s="124"/>
      <c r="G51" s="124"/>
      <c r="H51" s="124"/>
      <c r="I51" s="292"/>
      <c r="J51" s="292"/>
      <c r="K51" s="292"/>
      <c r="L51" s="292"/>
      <c r="M51" s="292"/>
      <c r="N51" s="292"/>
      <c r="O51" s="292"/>
      <c r="P51" s="292"/>
      <c r="Q51" s="292"/>
      <c r="R51" s="292"/>
      <c r="S51" s="292"/>
      <c r="T51" s="292"/>
      <c r="U51" s="292"/>
      <c r="V51" s="292"/>
      <c r="W51" s="292"/>
      <c r="X51" s="292"/>
    </row>
    <row r="52" spans="2:24" ht="11.5">
      <c r="B52" s="309" t="s">
        <v>2035</v>
      </c>
      <c r="C52" s="124"/>
      <c r="D52" s="124"/>
      <c r="E52" s="124"/>
      <c r="F52" s="124"/>
      <c r="G52" s="124"/>
      <c r="H52" s="124"/>
      <c r="I52" s="292"/>
      <c r="J52" s="292"/>
      <c r="K52" s="292"/>
      <c r="L52" s="292"/>
      <c r="M52" s="292"/>
      <c r="N52" s="292"/>
      <c r="O52" s="292"/>
      <c r="P52" s="292"/>
      <c r="Q52" s="292"/>
      <c r="R52" s="292"/>
      <c r="S52" s="292"/>
      <c r="T52" s="292"/>
      <c r="U52" s="292"/>
      <c r="V52" s="292"/>
      <c r="W52" s="292"/>
      <c r="X52" s="292"/>
    </row>
    <row r="53" spans="2:24" ht="11.5">
      <c r="B53" s="309" t="s">
        <v>2036</v>
      </c>
      <c r="C53" s="124"/>
      <c r="D53" s="124"/>
      <c r="E53" s="124"/>
      <c r="F53" s="124"/>
      <c r="G53" s="124"/>
      <c r="H53" s="124"/>
      <c r="I53" s="292"/>
      <c r="J53" s="292"/>
      <c r="K53" s="292"/>
      <c r="L53" s="292"/>
      <c r="M53" s="292"/>
      <c r="N53" s="292"/>
      <c r="O53" s="292"/>
      <c r="P53" s="292"/>
      <c r="Q53" s="292"/>
      <c r="R53" s="292"/>
      <c r="S53" s="292"/>
      <c r="T53" s="292"/>
      <c r="U53" s="292"/>
      <c r="V53" s="292"/>
      <c r="W53" s="292"/>
      <c r="X53" s="292"/>
    </row>
    <row r="54" spans="2:24" ht="11.5">
      <c r="B54" s="309" t="s">
        <v>2037</v>
      </c>
      <c r="C54" s="124"/>
      <c r="D54" s="124"/>
      <c r="E54" s="124"/>
      <c r="F54" s="124"/>
      <c r="G54" s="124"/>
      <c r="H54" s="124"/>
      <c r="I54" s="292"/>
      <c r="J54" s="292"/>
      <c r="K54" s="292"/>
      <c r="L54" s="292"/>
      <c r="M54" s="292"/>
      <c r="N54" s="292"/>
      <c r="O54" s="292"/>
      <c r="P54" s="292"/>
      <c r="Q54" s="292"/>
      <c r="R54" s="292"/>
      <c r="S54" s="292"/>
      <c r="T54" s="292"/>
      <c r="U54" s="292"/>
      <c r="V54" s="292"/>
      <c r="W54" s="292"/>
      <c r="X54" s="292"/>
    </row>
    <row r="55" spans="2:24" ht="11.5">
      <c r="E55" s="80"/>
      <c r="F55" s="80"/>
      <c r="G55" s="80"/>
      <c r="H55" s="80"/>
      <c r="I55" s="80"/>
      <c r="J55" s="80"/>
      <c r="X55" s="292"/>
    </row>
    <row r="56" spans="2:24" ht="11.5">
      <c r="B56" s="88" t="s">
        <v>2038</v>
      </c>
      <c r="E56" s="80"/>
      <c r="F56" s="80"/>
      <c r="G56" s="80"/>
      <c r="H56" s="80"/>
      <c r="I56" s="80"/>
      <c r="J56" s="80"/>
      <c r="X56" s="292"/>
    </row>
    <row r="57" spans="2:24" ht="11.5">
      <c r="B57" s="462" t="s">
        <v>2039</v>
      </c>
      <c r="E57" s="80"/>
      <c r="F57" s="80"/>
      <c r="G57" s="80"/>
      <c r="H57" s="80"/>
      <c r="I57" s="80"/>
      <c r="J57" s="80"/>
      <c r="X57" s="292"/>
    </row>
    <row r="58" spans="2:24" ht="11.5">
      <c r="B58" s="633" t="s">
        <v>2040</v>
      </c>
      <c r="C58" s="634"/>
      <c r="D58" s="634"/>
      <c r="E58" s="635"/>
      <c r="F58" s="635"/>
      <c r="G58" s="636"/>
      <c r="H58" s="80"/>
      <c r="I58" s="80"/>
      <c r="J58" s="80"/>
      <c r="X58" s="292"/>
    </row>
    <row r="59" spans="2:24" ht="11.5">
      <c r="B59" s="637" t="s">
        <v>2041</v>
      </c>
      <c r="C59" s="638"/>
      <c r="D59" s="638"/>
      <c r="E59" s="639"/>
      <c r="F59" s="639"/>
      <c r="G59" s="640"/>
      <c r="H59" s="80"/>
      <c r="I59" s="80"/>
      <c r="J59" s="80"/>
      <c r="X59" s="292"/>
    </row>
    <row r="60" spans="2:24" ht="11.5">
      <c r="B60" s="637" t="s">
        <v>2042</v>
      </c>
      <c r="C60" s="638"/>
      <c r="D60" s="638"/>
      <c r="E60" s="639"/>
      <c r="F60" s="639"/>
      <c r="G60" s="640"/>
      <c r="H60" s="80"/>
      <c r="I60" s="80"/>
      <c r="J60" s="80"/>
      <c r="X60" s="292"/>
    </row>
    <row r="61" spans="2:24" ht="11.5">
      <c r="B61" s="637" t="s">
        <v>2043</v>
      </c>
      <c r="C61" s="638"/>
      <c r="D61" s="638"/>
      <c r="E61" s="639"/>
      <c r="F61" s="639"/>
      <c r="G61" s="640"/>
      <c r="H61" s="80"/>
      <c r="I61" s="80"/>
      <c r="J61" s="80"/>
      <c r="X61" s="292"/>
    </row>
    <row r="62" spans="2:24" ht="11.5">
      <c r="B62" s="641" t="s">
        <v>2044</v>
      </c>
      <c r="C62" s="642"/>
      <c r="D62" s="642"/>
      <c r="E62" s="643"/>
      <c r="F62" s="643"/>
      <c r="G62" s="644"/>
      <c r="H62" s="80"/>
      <c r="I62" s="80"/>
      <c r="J62" s="80"/>
      <c r="X62" s="292"/>
    </row>
    <row r="63" spans="2:24" ht="11.5">
      <c r="B63" s="89"/>
      <c r="E63" s="80"/>
      <c r="F63" s="80"/>
      <c r="G63" s="80"/>
      <c r="H63" s="80"/>
      <c r="I63" s="80"/>
      <c r="J63" s="80"/>
      <c r="X63" s="292"/>
    </row>
    <row r="64" spans="2:24" ht="11.5">
      <c r="B64" s="88" t="s">
        <v>2045</v>
      </c>
      <c r="X64" s="292"/>
    </row>
    <row r="65" spans="2:24" ht="12" thickBot="1">
      <c r="B65" s="89" t="s">
        <v>2046</v>
      </c>
      <c r="X65" s="292"/>
    </row>
    <row r="66" spans="2:24" ht="11.5">
      <c r="B66" s="632" t="s">
        <v>0</v>
      </c>
      <c r="C66" s="109" t="str">
        <f>C39</f>
        <v>31st Mar 2023</v>
      </c>
      <c r="W66" s="292"/>
    </row>
    <row r="67" spans="2:24" ht="11.5">
      <c r="B67" s="180" t="s">
        <v>2047</v>
      </c>
      <c r="C67" s="645"/>
      <c r="W67" s="292"/>
    </row>
    <row r="68" spans="2:24" ht="11.5">
      <c r="B68" s="180" t="s">
        <v>2048</v>
      </c>
      <c r="C68" s="645"/>
      <c r="W68" s="292"/>
    </row>
    <row r="69" spans="2:24" ht="12" thickBot="1">
      <c r="B69" s="106"/>
      <c r="C69" s="125"/>
      <c r="W69" s="292"/>
    </row>
    <row r="70" spans="2:24" ht="11.5">
      <c r="X70" s="292"/>
    </row>
    <row r="71" spans="2:24" ht="11.5"/>
    <row r="72" spans="2:24" ht="11.5">
      <c r="B72" s="50"/>
    </row>
    <row r="73" spans="2:24" ht="11.5"/>
    <row r="74" spans="2:24" ht="11.5"/>
    <row r="75" spans="2:24" ht="11.5"/>
    <row r="76" spans="2:24" ht="11.5"/>
    <row r="77" spans="2:24" ht="11.5"/>
    <row r="78" spans="2:24" ht="11.5"/>
    <row r="79" spans="2:24" ht="11.5"/>
    <row r="80" spans="2:24" ht="11.5"/>
    <row r="81" ht="11.5"/>
    <row r="82" ht="11.5"/>
    <row r="83" ht="11.5"/>
    <row r="84" ht="11.5"/>
    <row r="85" ht="11.5"/>
    <row r="86" ht="11.5"/>
    <row r="87" ht="11.5"/>
    <row r="88" ht="11.5"/>
    <row r="89" ht="11.5"/>
    <row r="90" ht="11.5"/>
    <row r="91" ht="11.5"/>
    <row r="92" ht="11.5"/>
    <row r="93" ht="11.5"/>
    <row r="94" ht="11.5"/>
    <row r="95" ht="11.5"/>
    <row r="96" ht="11.5"/>
    <row r="97" ht="11.5"/>
    <row r="98" ht="11.5"/>
    <row r="99" ht="11.5"/>
    <row r="100" ht="11.5"/>
    <row r="101" ht="11.5"/>
    <row r="102" ht="11.5"/>
    <row r="103" ht="11.5"/>
    <row r="104" ht="11.5"/>
    <row r="105" ht="11.5"/>
    <row r="106" ht="11.5"/>
    <row r="107" ht="11.5"/>
    <row r="108" ht="11.5"/>
    <row r="109" ht="11.5"/>
    <row r="110" ht="11.5"/>
    <row r="111" ht="11.5"/>
    <row r="112" ht="11.5"/>
    <row r="113" ht="11.5"/>
    <row r="114" ht="11.5"/>
    <row r="115" ht="11.5"/>
    <row r="116" ht="11.5"/>
    <row r="117" ht="11.5"/>
    <row r="118" ht="11.5"/>
    <row r="119" ht="11.5"/>
    <row r="120" ht="11.5"/>
    <row r="121" ht="11.5"/>
    <row r="122" ht="11.5"/>
    <row r="123" ht="11.5"/>
    <row r="124" ht="11.5"/>
    <row r="125" ht="11.5"/>
    <row r="126" ht="11.5"/>
    <row r="127" ht="11.5"/>
    <row r="128" ht="11.5"/>
    <row r="129" ht="11.5"/>
    <row r="130" ht="11.5"/>
    <row r="131" ht="11.5"/>
    <row r="132" ht="11.5"/>
    <row r="133" ht="11.5"/>
    <row r="134" ht="11.5"/>
    <row r="135" ht="11.5"/>
    <row r="136" ht="12" hidden="1" customHeight="1"/>
    <row r="137" ht="12" hidden="1" customHeight="1"/>
    <row r="138" ht="12" hidden="1" customHeight="1"/>
    <row r="139" ht="12" hidden="1" customHeight="1"/>
    <row r="157" ht="12.25" customHeight="1"/>
    <row r="158" ht="12.25" customHeight="1"/>
    <row r="159" ht="12.25" customHeight="1"/>
    <row r="160" ht="12.25" customHeight="1"/>
    <row r="161" ht="12.25" customHeight="1"/>
    <row r="162" ht="12.25" hidden="1" customHeight="1"/>
    <row r="163" ht="12.25" customHeight="1"/>
    <row r="164" ht="12.25" customHeight="1"/>
    <row r="165" ht="12.25" customHeight="1"/>
    <row r="166" ht="12.25" customHeight="1"/>
    <row r="167" ht="12.25" customHeight="1"/>
    <row r="168" ht="12.25" customHeight="1"/>
  </sheetData>
  <customSheetViews>
    <customSheetView guid="{96F1B851-9F8A-4FD0-811B-FD39A764D1E6}" showPageBreaks="1" printArea="1" hiddenRows="1" hiddenColumns="1" topLeftCell="A53">
      <selection activeCell="B67" sqref="B67"/>
      <rowBreaks count="1" manualBreakCount="1">
        <brk id="9" max="18" man="1"/>
      </rowBreaks>
      <colBreaks count="1" manualBreakCount="1">
        <brk id="9" min="1" max="74" man="1"/>
      </colBreaks>
      <pageMargins left="0" right="0" top="0" bottom="0" header="0" footer="0"/>
      <pageSetup paperSize="9" scale="65" fitToHeight="2" orientation="portrait" verticalDpi="300" r:id="rId1"/>
    </customSheetView>
    <customSheetView guid="{FAF6636C-C982-4E87-BB0F-333AB9C785FB}" fitToPage="1" hiddenRows="1" hiddenColumns="1" topLeftCell="A2">
      <rowBreaks count="1" manualBreakCount="1">
        <brk id="9" max="15" man="1"/>
      </rowBreaks>
      <pageMargins left="0" right="0" top="0" bottom="0" header="0" footer="0"/>
      <pageSetup paperSize="9" scale="40" fitToHeight="2" orientation="portrait" verticalDpi="300" r:id="rId2"/>
    </customSheetView>
    <customSheetView guid="{A78E47A5-AEA5-4FAA-816D-26AC70AB2BA5}" scale="85" showPageBreaks="1" showGridLines="0" fitToPage="1" printArea="1" hiddenRows="1" hiddenColumns="1" topLeftCell="B47">
      <selection activeCell="A47" sqref="A47"/>
      <rowBreaks count="1" manualBreakCount="1">
        <brk id="9" max="15" man="1"/>
      </rowBreaks>
      <pageMargins left="0" right="0" top="0" bottom="0" header="0" footer="0"/>
      <pageSetup paperSize="9" scale="40" fitToHeight="2" orientation="portrait" verticalDpi="300" r:id="rId3"/>
    </customSheetView>
  </customSheetViews>
  <mergeCells count="4">
    <mergeCell ref="B8:H8"/>
    <mergeCell ref="B9:H9"/>
    <mergeCell ref="B37:G37"/>
    <mergeCell ref="C12:D12"/>
  </mergeCells>
  <pageMargins left="0.118110236220472" right="0.15748031496063" top="0.55118110236220497" bottom="0.39370078740157499" header="0.31496062992126" footer="0.31496062992126"/>
  <pageSetup paperSize="9" scale="70" fitToHeight="2" orientation="portrait"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3"/>
  <dimension ref="B1:D48"/>
  <sheetViews>
    <sheetView showGridLines="0" view="pageBreakPreview" topLeftCell="A2" zoomScale="90" zoomScaleNormal="100" zoomScaleSheetLayoutView="90" workbookViewId="0">
      <selection activeCell="A2" sqref="A2"/>
    </sheetView>
  </sheetViews>
  <sheetFormatPr defaultColWidth="9.1796875" defaultRowHeight="11.5"/>
  <cols>
    <col min="1" max="1" width="1.7265625" style="73" customWidth="1"/>
    <col min="2" max="2" width="95" style="87" customWidth="1"/>
    <col min="3" max="4" width="18" style="73" customWidth="1"/>
    <col min="5" max="16384" width="9.1796875" style="73"/>
  </cols>
  <sheetData>
    <row r="1" spans="2:4" ht="10.15" hidden="1" customHeight="1"/>
    <row r="2" spans="2:4">
      <c r="B2" s="101" t="str">
        <f>'Share based payments (EBT)'!B2</f>
        <v>Desert Adventures Tourism LLC</v>
      </c>
    </row>
    <row r="3" spans="2:4">
      <c r="B3" s="101" t="str">
        <f>'Share based payments (EBT)'!B3</f>
        <v>Notes forming part of the Financial Statements as at and for the 12 months ended 31 Mar 2023</v>
      </c>
    </row>
    <row r="5" spans="2:4" ht="12" thickBot="1">
      <c r="B5" s="101" t="s">
        <v>2049</v>
      </c>
    </row>
    <row r="6" spans="2:4">
      <c r="B6" s="393" t="s">
        <v>0</v>
      </c>
      <c r="C6" s="537" t="str">
        <f>'Related Party Transactions'!E10</f>
        <v>31st Mar 2023</v>
      </c>
      <c r="D6" s="537" t="s">
        <v>2050</v>
      </c>
    </row>
    <row r="7" spans="2:4">
      <c r="B7" s="189" t="s">
        <v>2051</v>
      </c>
      <c r="C7" s="187"/>
      <c r="D7" s="187"/>
    </row>
    <row r="8" spans="2:4">
      <c r="B8" s="191" t="s">
        <v>2052</v>
      </c>
      <c r="C8" s="589">
        <f>'PL Ind AS'!E40/100</f>
        <v>-2068.4216000002621</v>
      </c>
      <c r="D8" s="589">
        <f>'PL Ind AS'!F40/100</f>
        <v>23094.955100000501</v>
      </c>
    </row>
    <row r="9" spans="2:4">
      <c r="B9" s="460"/>
      <c r="C9" s="278"/>
      <c r="D9" s="278"/>
    </row>
    <row r="10" spans="2:4">
      <c r="B10" s="189" t="s">
        <v>2053</v>
      </c>
      <c r="C10" s="278"/>
      <c r="D10" s="278"/>
    </row>
    <row r="11" spans="2:4" ht="12" thickBot="1">
      <c r="B11" s="591" t="s">
        <v>2054</v>
      </c>
      <c r="C11" s="590"/>
      <c r="D11" s="590"/>
    </row>
    <row r="14" spans="2:4" ht="12" thickBot="1">
      <c r="B14" s="101" t="s">
        <v>2055</v>
      </c>
    </row>
    <row r="15" spans="2:4">
      <c r="B15" s="393" t="s">
        <v>0</v>
      </c>
      <c r="C15" s="537" t="str">
        <f>C6</f>
        <v>31st Mar 2023</v>
      </c>
      <c r="D15" s="537" t="str">
        <f>D6</f>
        <v>31st March, 2018</v>
      </c>
    </row>
    <row r="16" spans="2:4" ht="13.5" customHeight="1">
      <c r="B16" s="189" t="s">
        <v>2056</v>
      </c>
      <c r="C16" s="187"/>
      <c r="D16" s="187"/>
    </row>
    <row r="17" spans="2:4" ht="24" customHeight="1">
      <c r="B17" s="176" t="s">
        <v>2057</v>
      </c>
      <c r="C17" s="763">
        <f>+'PL Ind AS'!E40</f>
        <v>-206842.16000002623</v>
      </c>
      <c r="D17" s="763">
        <f>+'PL Ind AS'!F40</f>
        <v>2309495.5100000501</v>
      </c>
    </row>
    <row r="18" spans="2:4">
      <c r="B18" s="460"/>
      <c r="C18" s="187"/>
      <c r="D18" s="187"/>
    </row>
    <row r="19" spans="2:4" ht="23.5" thickBot="1">
      <c r="B19" s="266" t="s">
        <v>2058</v>
      </c>
      <c r="C19" s="592">
        <f>+C17</f>
        <v>-206842.16000002623</v>
      </c>
      <c r="D19" s="592">
        <f>+D17</f>
        <v>2309495.5100000501</v>
      </c>
    </row>
    <row r="21" spans="2:4" ht="12" thickBot="1">
      <c r="B21" s="101" t="s">
        <v>2059</v>
      </c>
    </row>
    <row r="22" spans="2:4" ht="23">
      <c r="B22" s="515" t="s">
        <v>0</v>
      </c>
      <c r="C22" s="397" t="str">
        <f>C15&amp;"
No. of Shares"</f>
        <v>31st Mar 2023
No. of Shares</v>
      </c>
      <c r="D22" s="397" t="str">
        <f>D15&amp;"
No. of Shares"</f>
        <v>31st March, 2018
No. of Shares</v>
      </c>
    </row>
    <row r="23" spans="2:4" s="65" customFormat="1" ht="23">
      <c r="B23" s="265" t="s">
        <v>2060</v>
      </c>
      <c r="C23" s="595">
        <v>100</v>
      </c>
      <c r="D23" s="595">
        <v>100</v>
      </c>
    </row>
    <row r="24" spans="2:4">
      <c r="B24" s="460" t="s">
        <v>2061</v>
      </c>
      <c r="C24" s="593"/>
      <c r="D24" s="593"/>
    </row>
    <row r="25" spans="2:4">
      <c r="B25" s="460" t="s">
        <v>2062</v>
      </c>
      <c r="C25" s="596"/>
      <c r="D25" s="596"/>
    </row>
    <row r="26" spans="2:4">
      <c r="B26" s="460"/>
      <c r="C26" s="593"/>
      <c r="D26" s="593"/>
    </row>
    <row r="27" spans="2:4" ht="23.5" thickBot="1">
      <c r="B27" s="266" t="s">
        <v>2063</v>
      </c>
      <c r="C27" s="597">
        <f>SUM(C23:C26)</f>
        <v>100</v>
      </c>
      <c r="D27" s="597">
        <f>SUM(D23:D26)</f>
        <v>100</v>
      </c>
    </row>
    <row r="29" spans="2:4">
      <c r="B29" s="594" t="s">
        <v>2064</v>
      </c>
    </row>
    <row r="30" spans="2:4" ht="36" customHeight="1">
      <c r="B30" s="1243" t="s">
        <v>2065</v>
      </c>
      <c r="C30" s="1243"/>
    </row>
    <row r="32" spans="2:4">
      <c r="B32" s="1177" t="s">
        <v>2066</v>
      </c>
      <c r="C32" s="1177"/>
    </row>
    <row r="33" spans="2:4" ht="40.5" customHeight="1">
      <c r="B33" s="1235" t="s">
        <v>2067</v>
      </c>
      <c r="C33" s="1235"/>
    </row>
    <row r="35" spans="2:4" ht="24.75" customHeight="1">
      <c r="B35" s="1336" t="s">
        <v>2068</v>
      </c>
      <c r="C35" s="1336"/>
    </row>
    <row r="37" spans="2:4">
      <c r="B37" s="254" t="s">
        <v>2069</v>
      </c>
    </row>
    <row r="38" spans="2:4" ht="12" thickBot="1"/>
    <row r="39" spans="2:4">
      <c r="B39" s="601"/>
      <c r="C39" s="602" t="str">
        <f>C15</f>
        <v>31st Mar 2023</v>
      </c>
      <c r="D39" s="602" t="str">
        <f>D15</f>
        <v>31st March, 2018</v>
      </c>
    </row>
    <row r="40" spans="2:4">
      <c r="B40" s="263" t="s">
        <v>2070</v>
      </c>
      <c r="C40" s="598"/>
      <c r="D40" s="598"/>
    </row>
    <row r="41" spans="2:4">
      <c r="B41" s="263" t="s">
        <v>2071</v>
      </c>
      <c r="C41" s="599">
        <v>0</v>
      </c>
      <c r="D41" s="599">
        <v>0</v>
      </c>
    </row>
    <row r="42" spans="2:4" ht="12" thickBot="1">
      <c r="B42" s="264" t="s">
        <v>2072</v>
      </c>
      <c r="C42" s="600">
        <v>0</v>
      </c>
      <c r="D42" s="600">
        <v>0</v>
      </c>
    </row>
    <row r="44" spans="2:4">
      <c r="B44" s="87" t="s">
        <v>2073</v>
      </c>
    </row>
    <row r="45" spans="2:4">
      <c r="B45" s="603" t="s">
        <v>2074</v>
      </c>
    </row>
    <row r="47" spans="2:4">
      <c r="B47" s="309" t="s">
        <v>2075</v>
      </c>
      <c r="C47" s="326"/>
      <c r="D47" s="326"/>
    </row>
    <row r="48" spans="2:4">
      <c r="B48" s="101"/>
      <c r="C48" s="65"/>
      <c r="D48" s="65"/>
    </row>
  </sheetData>
  <customSheetViews>
    <customSheetView guid="{96F1B851-9F8A-4FD0-811B-FD39A764D1E6}">
      <selection activeCell="B17" sqref="B17"/>
      <pageMargins left="0" right="0" top="0" bottom="0" header="0" footer="0"/>
      <pageSetup paperSize="9" scale="76" orientation="portrait" r:id="rId1"/>
    </customSheetView>
    <customSheetView guid="{FAF6636C-C982-4E87-BB0F-333AB9C785FB}">
      <pageMargins left="0" right="0" top="0" bottom="0" header="0" footer="0"/>
    </customSheetView>
    <customSheetView guid="{A78E47A5-AEA5-4FAA-816D-26AC70AB2BA5}">
      <selection activeCell="D12" sqref="D12"/>
      <pageMargins left="0" right="0" top="0" bottom="0" header="0" footer="0"/>
    </customSheetView>
  </customSheetViews>
  <mergeCells count="4">
    <mergeCell ref="B30:C30"/>
    <mergeCell ref="B35:C35"/>
    <mergeCell ref="B32:C32"/>
    <mergeCell ref="B33:C33"/>
  </mergeCells>
  <pageMargins left="0.7" right="0.7" top="0.75" bottom="0.75" header="0.3" footer="0.3"/>
  <pageSetup paperSize="9" scale="73"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b509080-4e68-4212-b4ec-5733e2339213">
      <Terms xmlns="http://schemas.microsoft.com/office/infopath/2007/PartnerControls"/>
    </lcf76f155ced4ddcb4097134ff3c332f>
    <TaxCatchAll xmlns="50ced27d-06be-47b3-9dc8-0ca28c267a7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CFD65E9AF9214B9909AE895E60504B" ma:contentTypeVersion="12" ma:contentTypeDescription="Create a new document." ma:contentTypeScope="" ma:versionID="b2154f62cb412b663a338435f1abc9fd">
  <xsd:schema xmlns:xsd="http://www.w3.org/2001/XMLSchema" xmlns:xs="http://www.w3.org/2001/XMLSchema" xmlns:p="http://schemas.microsoft.com/office/2006/metadata/properties" xmlns:ns2="2b509080-4e68-4212-b4ec-5733e2339213" xmlns:ns3="50ced27d-06be-47b3-9dc8-0ca28c267a73" targetNamespace="http://schemas.microsoft.com/office/2006/metadata/properties" ma:root="true" ma:fieldsID="685f58dfa1c57f6971573081b6777750" ns2:_="" ns3:_="">
    <xsd:import namespace="2b509080-4e68-4212-b4ec-5733e2339213"/>
    <xsd:import namespace="50ced27d-06be-47b3-9dc8-0ca28c267a7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509080-4e68-4212-b4ec-5733e23392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7bde53e-b0a2-4e98-8550-8a152603f3a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0ced27d-06be-47b3-9dc8-0ca28c267a73"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ab99b99e-4bf6-4c6f-b367-1b8d56054b21}" ma:internalName="TaxCatchAll" ma:showField="CatchAllData" ma:web="50ced27d-06be-47b3-9dc8-0ca28c267a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42D602-44EC-49BD-8381-8E91540D33C7}">
  <ds:schemaRefs>
    <ds:schemaRef ds:uri="http://schemas.microsoft.com/sharepoint/v3/contenttype/forms"/>
  </ds:schemaRefs>
</ds:datastoreItem>
</file>

<file path=customXml/itemProps2.xml><?xml version="1.0" encoding="utf-8"?>
<ds:datastoreItem xmlns:ds="http://schemas.openxmlformats.org/officeDocument/2006/customXml" ds:itemID="{D4FE98A7-EB57-4C5B-AB61-222E8273E75D}">
  <ds:schemaRefs>
    <ds:schemaRef ds:uri="http://schemas.microsoft.com/office/2006/metadata/properties"/>
    <ds:schemaRef ds:uri="http://schemas.microsoft.com/office/infopath/2007/PartnerControls"/>
    <ds:schemaRef ds:uri="2b509080-4e68-4212-b4ec-5733e2339213"/>
    <ds:schemaRef ds:uri="50ced27d-06be-47b3-9dc8-0ca28c267a73"/>
  </ds:schemaRefs>
</ds:datastoreItem>
</file>

<file path=customXml/itemProps3.xml><?xml version="1.0" encoding="utf-8"?>
<ds:datastoreItem xmlns:ds="http://schemas.openxmlformats.org/officeDocument/2006/customXml" ds:itemID="{C0EF591D-CCC9-4E3C-8F04-86C0D9FFCD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509080-4e68-4212-b4ec-5733e2339213"/>
    <ds:schemaRef ds:uri="50ced27d-06be-47b3-9dc8-0ca28c267a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19</vt:i4>
      </vt:variant>
    </vt:vector>
  </HeadingPairs>
  <TitlesOfParts>
    <vt:vector size="60" baseType="lpstr">
      <vt:lpstr>CLEAN Data Input Catalog (v4.0)</vt:lpstr>
      <vt:lpstr>Top Sheet</vt:lpstr>
      <vt:lpstr>Manual Adjustments</vt:lpstr>
      <vt:lpstr>General Reclass</vt:lpstr>
      <vt:lpstr>TB Pivot</vt:lpstr>
      <vt:lpstr>TB Working</vt:lpstr>
      <vt:lpstr>Sheet1</vt:lpstr>
      <vt:lpstr>Trial Balance</vt:lpstr>
      <vt:lpstr>BS Ind AS</vt:lpstr>
      <vt:lpstr>PL Ind AS</vt:lpstr>
      <vt:lpstr>SOCE</vt:lpstr>
      <vt:lpstr>PPE</vt:lpstr>
      <vt:lpstr>Intangibles</vt:lpstr>
      <vt:lpstr>ROU Assets</vt:lpstr>
      <vt:lpstr>Cash Flow Statement</vt:lpstr>
      <vt:lpstr>Financial Assets</vt:lpstr>
      <vt:lpstr>Other Assets</vt:lpstr>
      <vt:lpstr>Share Capital And Equity</vt:lpstr>
      <vt:lpstr>Reserves and Surplus</vt:lpstr>
      <vt:lpstr>Financial Liablities</vt:lpstr>
      <vt:lpstr>Other Liabilities</vt:lpstr>
      <vt:lpstr>Provisions</vt:lpstr>
      <vt:lpstr>Employee Benefit Obligation</vt:lpstr>
      <vt:lpstr>Tax</vt:lpstr>
      <vt:lpstr>P&amp;L Notes</vt:lpstr>
      <vt:lpstr>Capital Management</vt:lpstr>
      <vt:lpstr>Related Party Transactions</vt:lpstr>
      <vt:lpstr>RPT (DA Internal)</vt:lpstr>
      <vt:lpstr>Unrecognised items</vt:lpstr>
      <vt:lpstr>Fair value</vt:lpstr>
      <vt:lpstr>FRM 1</vt:lpstr>
      <vt:lpstr>Market rate risk</vt:lpstr>
      <vt:lpstr>FRM 2</vt:lpstr>
      <vt:lpstr>Trade Payables</vt:lpstr>
      <vt:lpstr>Trade Receivables</vt:lpstr>
      <vt:lpstr>Loans</vt:lpstr>
      <vt:lpstr>Intangible Asset Under Dev.</vt:lpstr>
      <vt:lpstr>CWIP</vt:lpstr>
      <vt:lpstr>Immov Prop.</vt:lpstr>
      <vt:lpstr>Share based payments (EBT)</vt:lpstr>
      <vt:lpstr>EPS</vt:lpstr>
      <vt:lpstr>'BS Ind AS'!Print_Area</vt:lpstr>
      <vt:lpstr>'Cash Flow Statement'!Print_Area</vt:lpstr>
      <vt:lpstr>EPS!Print_Area</vt:lpstr>
      <vt:lpstr>'Fair value'!Print_Area</vt:lpstr>
      <vt:lpstr>'Financial Assets'!Print_Area</vt:lpstr>
      <vt:lpstr>'Financial Liablities'!Print_Area</vt:lpstr>
      <vt:lpstr>Intangibles!Print_Area</vt:lpstr>
      <vt:lpstr>'Other Assets'!Print_Area</vt:lpstr>
      <vt:lpstr>'P&amp;L Notes'!Print_Area</vt:lpstr>
      <vt:lpstr>'PL Ind AS'!Print_Area</vt:lpstr>
      <vt:lpstr>PPE!Print_Area</vt:lpstr>
      <vt:lpstr>'Related Party Transactions'!Print_Area</vt:lpstr>
      <vt:lpstr>'Reserves and Surplus'!Print_Area</vt:lpstr>
      <vt:lpstr>'ROU Assets'!Print_Area</vt:lpstr>
      <vt:lpstr>'Share based payments (EBT)'!Print_Area</vt:lpstr>
      <vt:lpstr>SOCE!Print_Area</vt:lpstr>
      <vt:lpstr>Tax!Print_Area</vt:lpstr>
      <vt:lpstr>EPS!Print_Titles</vt:lpstr>
      <vt:lpstr>'Share based payments (EBT)'!Print_Titles</vt:lpstr>
    </vt:vector>
  </TitlesOfParts>
  <Manager/>
  <Company>PricewaterhouseCoopers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Arpit Chittora</dc:creator>
  <cp:keywords/>
  <dc:description/>
  <cp:lastModifiedBy>Rauniqa R Singh</cp:lastModifiedBy>
  <cp:revision/>
  <dcterms:created xsi:type="dcterms:W3CDTF">2016-12-23T08:00:24Z</dcterms:created>
  <dcterms:modified xsi:type="dcterms:W3CDTF">2023-11-03T07:31:23Z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0x010100B4CFD65E9AF9214B9909AE895E60504B</vt:lpwstr>
  </property>
</Properties>
</file>