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singh/Desktop/"/>
    </mc:Choice>
  </mc:AlternateContent>
  <xr:revisionPtr revIDLastSave="0" documentId="8_{0F964721-F466-A647-8A6C-C3EE9C139D89}" xr6:coauthVersionLast="47" xr6:coauthVersionMax="47" xr10:uidLastSave="{00000000-0000-0000-0000-000000000000}"/>
  <bookViews>
    <workbookView xWindow="0" yWindow="500" windowWidth="28800" windowHeight="15960" activeTab="3" xr2:uid="{08753C89-E9F8-7D4C-A844-C43E955CBECD}"/>
  </bookViews>
  <sheets>
    <sheet name="break even analysis" sheetId="1" r:id="rId1"/>
    <sheet name="Prescriptive" sheetId="2" r:id="rId2"/>
    <sheet name="Sales promotion" sheetId="3" r:id="rId3"/>
    <sheet name="KERC CARS" sheetId="4" r:id="rId4"/>
  </sheets>
  <definedNames>
    <definedName name="solver_adj" localSheetId="3" hidden="1">'KERC CARS'!$E$3:$E$4</definedName>
    <definedName name="solver_adj" localSheetId="1" hidden="1">Prescriptive!$F$15</definedName>
    <definedName name="solver_adj" localSheetId="2" hidden="1">'Sales promotion'!$E$11:$E$12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3" hidden="1">'KERC CARS'!$B$5</definedName>
    <definedName name="solver_lhs1" localSheetId="2" hidden="1">'Sales promotion'!$E$12</definedName>
    <definedName name="solver_lhs2" localSheetId="3" hidden="1">'KERC CARS'!$C$5</definedName>
    <definedName name="solver_lhs2" localSheetId="2" hidden="1">'Sales promotion'!$E$12</definedName>
    <definedName name="solver_lhs3" localSheetId="3" hidden="1">'KERC CARS'!$D$5</definedName>
    <definedName name="solver_lhs3" localSheetId="2" hidden="1">'Sales promotion'!$E$14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1" hidden="1">0</definedName>
    <definedName name="solver_num" localSheetId="2" hidden="1">3</definedName>
    <definedName name="solver_opt" localSheetId="3" hidden="1">'KERC CARS'!$E$11</definedName>
    <definedName name="solver_opt" localSheetId="1" hidden="1">Prescriptive!$F$19</definedName>
    <definedName name="solver_opt" localSheetId="2" hidden="1">'Sales promotion'!$E$14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3</definedName>
    <definedName name="solver_rel3" localSheetId="3" hidden="1">1</definedName>
    <definedName name="solver_rel3" localSheetId="2" hidden="1">3</definedName>
    <definedName name="solver_rhs1" localSheetId="3" hidden="1">'KERC CARS'!$B$9</definedName>
    <definedName name="solver_rhs1" localSheetId="2" hidden="1">'Sales promotion'!$B$3</definedName>
    <definedName name="solver_rhs2" localSheetId="3" hidden="1">'KERC CARS'!$B$10</definedName>
    <definedName name="solver_rhs2" localSheetId="2" hidden="1">'Sales promotion'!$B$4</definedName>
    <definedName name="solver_rhs3" localSheetId="3" hidden="1">'KERC CARS'!$B$11</definedName>
    <definedName name="solver_rhs3" localSheetId="2" hidden="1">'Sales promotion'!$B$2</definedName>
    <definedName name="solver_rlx" localSheetId="3" hidden="1">2</definedName>
    <definedName name="solver_rlx" localSheetId="1" hidden="1">1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11" i="4" s="1"/>
  <c r="E5" i="4"/>
  <c r="D4" i="4"/>
  <c r="C4" i="4"/>
  <c r="B4" i="4"/>
  <c r="D3" i="4"/>
  <c r="D5" i="4" s="1"/>
  <c r="C3" i="4"/>
  <c r="B3" i="4"/>
  <c r="D14" i="3"/>
  <c r="E13" i="3"/>
  <c r="E14" i="3" s="1"/>
  <c r="D13" i="3"/>
  <c r="F13" i="3"/>
  <c r="F14" i="3" s="1"/>
  <c r="F16" i="2"/>
  <c r="F17" i="2" s="1"/>
  <c r="G7" i="2"/>
  <c r="G8" i="2" s="1"/>
  <c r="H7" i="2"/>
  <c r="H8" i="2" s="1"/>
  <c r="I7" i="2"/>
  <c r="I8" i="2" s="1"/>
  <c r="I9" i="2"/>
  <c r="F7" i="2"/>
  <c r="F9" i="2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B6" i="1"/>
  <c r="B5" i="4" l="1"/>
  <c r="C5" i="4"/>
  <c r="F18" i="2"/>
  <c r="F19" i="2" s="1"/>
  <c r="G9" i="2"/>
  <c r="G10" i="2" s="1"/>
  <c r="I10" i="2"/>
  <c r="H9" i="2"/>
  <c r="H10" i="2"/>
  <c r="F8" i="2"/>
  <c r="F10" i="2" s="1"/>
</calcChain>
</file>

<file path=xl/sharedStrings.xml><?xml version="1.0" encoding="utf-8"?>
<sst xmlns="http://schemas.openxmlformats.org/spreadsheetml/2006/main" count="57" uniqueCount="41">
  <si>
    <t>Fixed cost</t>
  </si>
  <si>
    <t>Inhouse</t>
  </si>
  <si>
    <t>Outsource</t>
  </si>
  <si>
    <t>per unit cost</t>
  </si>
  <si>
    <t>Quantity</t>
  </si>
  <si>
    <t>Inhouse cost</t>
  </si>
  <si>
    <t>Outsource cost</t>
  </si>
  <si>
    <t>Sales</t>
  </si>
  <si>
    <t>Sales = -2.9 (Price) + 3000</t>
  </si>
  <si>
    <t>Total revenue = (Price)(Sales)</t>
  </si>
  <si>
    <t>Cost = 10(Sales) + 5000</t>
  </si>
  <si>
    <t>Price</t>
  </si>
  <si>
    <t>Revenue</t>
  </si>
  <si>
    <t>Profit</t>
  </si>
  <si>
    <t>Total cost</t>
  </si>
  <si>
    <t>now we will be applying SOLVER to understand at what price we can get max profit</t>
  </si>
  <si>
    <t>Solver solution</t>
  </si>
  <si>
    <t>Again revision</t>
  </si>
  <si>
    <t>Sales=-142*Price+0.10*Ad+3091</t>
  </si>
  <si>
    <t>Ads Budget</t>
  </si>
  <si>
    <t>profit</t>
  </si>
  <si>
    <t>Cost Price per unit</t>
  </si>
  <si>
    <t>Minimum Profit</t>
  </si>
  <si>
    <t>Maximum Ads Budget</t>
  </si>
  <si>
    <t xml:space="preserve">Minimum Ads Budget </t>
  </si>
  <si>
    <t>with wrong values</t>
  </si>
  <si>
    <t>Correct output</t>
  </si>
  <si>
    <t>objective in solver&gt;profit&gt;max&gt;changing price and ads&gt;3 conditions related to b2,b3,b4</t>
  </si>
  <si>
    <t>Original</t>
  </si>
  <si>
    <t>KERC 501</t>
  </si>
  <si>
    <t xml:space="preserve">KERC 601 </t>
  </si>
  <si>
    <t>Assembly ( All parts)</t>
  </si>
  <si>
    <t xml:space="preserve"> Frame Fitting and Painting</t>
  </si>
  <si>
    <t xml:space="preserve">Car Model  </t>
  </si>
  <si>
    <t>Quality Assurance</t>
  </si>
  <si>
    <t>Activity in hours</t>
  </si>
  <si>
    <t>Manufacturing Activity</t>
  </si>
  <si>
    <t>Time Availble hours per week</t>
  </si>
  <si>
    <t>Profit(USD)</t>
  </si>
  <si>
    <t>Qunatity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</si>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</sst>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analysis'!$B$8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analysis'!$B$9:$B$28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C-644C-9B6E-E6EBB4A753B5}"/>
            </c:ext>
          </c:extLst>
        </c:ser>
        <c:ser>
          <c:idx val="1"/>
          <c:order val="1"/>
          <c:tx>
            <c:strRef>
              <c:f>'break even analysis'!$C$8</c:f>
              <c:strCache>
                <c:ptCount val="1"/>
                <c:pt idx="0">
                  <c:v>Inhouse 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analysis'!$C$9:$C$28</c:f>
              <c:numCache>
                <c:formatCode>General</c:formatCode>
                <c:ptCount val="20"/>
                <c:pt idx="0">
                  <c:v>62500</c:v>
                </c:pt>
                <c:pt idx="1">
                  <c:v>75000</c:v>
                </c:pt>
                <c:pt idx="2">
                  <c:v>87500</c:v>
                </c:pt>
                <c:pt idx="3">
                  <c:v>100000</c:v>
                </c:pt>
                <c:pt idx="4">
                  <c:v>112500</c:v>
                </c:pt>
                <c:pt idx="5">
                  <c:v>125000</c:v>
                </c:pt>
                <c:pt idx="6">
                  <c:v>137500</c:v>
                </c:pt>
                <c:pt idx="7">
                  <c:v>150000</c:v>
                </c:pt>
                <c:pt idx="8">
                  <c:v>162500</c:v>
                </c:pt>
                <c:pt idx="9">
                  <c:v>175000</c:v>
                </c:pt>
                <c:pt idx="10">
                  <c:v>187500</c:v>
                </c:pt>
                <c:pt idx="11">
                  <c:v>200000</c:v>
                </c:pt>
                <c:pt idx="12">
                  <c:v>212500</c:v>
                </c:pt>
                <c:pt idx="13">
                  <c:v>225000</c:v>
                </c:pt>
                <c:pt idx="14">
                  <c:v>237500</c:v>
                </c:pt>
                <c:pt idx="15">
                  <c:v>250000</c:v>
                </c:pt>
                <c:pt idx="16">
                  <c:v>262500</c:v>
                </c:pt>
                <c:pt idx="17">
                  <c:v>275000</c:v>
                </c:pt>
                <c:pt idx="18">
                  <c:v>287500</c:v>
                </c:pt>
                <c:pt idx="19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C-644C-9B6E-E6EBB4A753B5}"/>
            </c:ext>
          </c:extLst>
        </c:ser>
        <c:ser>
          <c:idx val="2"/>
          <c:order val="2"/>
          <c:tx>
            <c:strRef>
              <c:f>'break even analysis'!$D$8</c:f>
              <c:strCache>
                <c:ptCount val="1"/>
                <c:pt idx="0">
                  <c:v>Outsource 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analysis'!$D$9:$D$28</c:f>
              <c:numCache>
                <c:formatCode>General</c:formatCode>
                <c:ptCount val="20"/>
                <c:pt idx="0">
                  <c:v>17500</c:v>
                </c:pt>
                <c:pt idx="1">
                  <c:v>35000</c:v>
                </c:pt>
                <c:pt idx="2">
                  <c:v>52500</c:v>
                </c:pt>
                <c:pt idx="3">
                  <c:v>70000</c:v>
                </c:pt>
                <c:pt idx="4">
                  <c:v>87500</c:v>
                </c:pt>
                <c:pt idx="5">
                  <c:v>105000</c:v>
                </c:pt>
                <c:pt idx="6">
                  <c:v>122500</c:v>
                </c:pt>
                <c:pt idx="7">
                  <c:v>140000</c:v>
                </c:pt>
                <c:pt idx="8">
                  <c:v>157500</c:v>
                </c:pt>
                <c:pt idx="9">
                  <c:v>175000</c:v>
                </c:pt>
                <c:pt idx="10">
                  <c:v>192500</c:v>
                </c:pt>
                <c:pt idx="11">
                  <c:v>210000</c:v>
                </c:pt>
                <c:pt idx="12">
                  <c:v>227500</c:v>
                </c:pt>
                <c:pt idx="13">
                  <c:v>245000</c:v>
                </c:pt>
                <c:pt idx="14">
                  <c:v>262500</c:v>
                </c:pt>
                <c:pt idx="15">
                  <c:v>280000</c:v>
                </c:pt>
                <c:pt idx="16">
                  <c:v>297500</c:v>
                </c:pt>
                <c:pt idx="17">
                  <c:v>315000</c:v>
                </c:pt>
                <c:pt idx="18">
                  <c:v>332500</c:v>
                </c:pt>
                <c:pt idx="19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C-644C-9B6E-E6EBB4A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69728"/>
        <c:axId val="399871440"/>
      </c:lineChart>
      <c:catAx>
        <c:axId val="3998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1440"/>
        <c:crosses val="autoZero"/>
        <c:auto val="1"/>
        <c:lblAlgn val="ctr"/>
        <c:lblOffset val="100"/>
        <c:noMultiLvlLbl val="0"/>
      </c:catAx>
      <c:valAx>
        <c:axId val="3998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612322</xdr:colOff>
      <xdr:row>10</xdr:row>
      <xdr:rowOff>79829</xdr:rowOff>
    </xdr:from>
    <xdr:to>
      <xdr:col>10</xdr:col>
      <xdr:colOff>68036</xdr:colOff>
      <xdr:row>24</xdr:row>
      <xdr:rowOff>29029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09ECA-5F3C-F337-1380-A89EF031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702733</xdr:colOff>
      <xdr:row>0</xdr:row>
      <xdr:rowOff>0</xdr:rowOff>
    </xdr:from>
    <xdr:to>
      <xdr:col>10</xdr:col>
      <xdr:colOff>567266</xdr:colOff>
      <xdr:row>21</xdr:row>
      <xdr:rowOff>193675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241D2-80B8-ECD4-C320-EC0C3F983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84" t="20309"/>
        <a:stretch>
          <a:fillRect/>
        </a:stretch>
      </xdr:blipFill>
      <xdr:spPr>
        <a:xfrm>
          <a:off x="8729133" y="0"/>
          <a:ext cx="2810933" cy="446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41DE-13B7-EB4F-90AA-9B682AB20991}">
  <dimension ref="A1:D28"/>
  <sheetViews>
    <sheetView topLeftCell="A4" zoomScale="140" zoomScaleNormal="140" workbookViewId="0">
      <selection activeCell="L23" sqref="L23"/>
    </sheetView>
  </sheetViews>
  <sheetFormatPr baseColWidth="10" defaultColWidth="11.1640625" defaultRowHeight="16" x14ac:dyDescent="0.2"/>
  <cols>
    <col min="2" max="2" width="8.1640625" bestFit="1" customWidth="1"/>
    <col min="3" max="3" width="11.6640625" bestFit="1" customWidth="1"/>
    <col min="4" max="4" width="13.6640625" bestFit="1" customWidth="1"/>
  </cols>
  <sheetData>
    <row r="1" spans="1:4" s="2" customFormat="1" x14ac:dyDescent="0.2">
      <c r="A1" s="1"/>
      <c r="B1" s="1" t="s">
        <v>1</v>
      </c>
      <c r="C1" s="1" t="s">
        <v>2</v>
      </c>
    </row>
    <row r="2" spans="1:4" x14ac:dyDescent="0.2">
      <c r="A2" s="3" t="s">
        <v>0</v>
      </c>
      <c r="B2" s="3">
        <v>50000</v>
      </c>
      <c r="C2" s="3">
        <v>0</v>
      </c>
    </row>
    <row r="3" spans="1:4" x14ac:dyDescent="0.2">
      <c r="A3" s="3" t="s">
        <v>3</v>
      </c>
      <c r="B3" s="3">
        <v>125</v>
      </c>
      <c r="C3" s="3">
        <v>175</v>
      </c>
    </row>
    <row r="6" spans="1:4" x14ac:dyDescent="0.2">
      <c r="A6" s="3" t="s">
        <v>4</v>
      </c>
      <c r="B6" s="3">
        <f>B2/(C3-B3)</f>
        <v>1000</v>
      </c>
    </row>
    <row r="8" spans="1:4" x14ac:dyDescent="0.2">
      <c r="B8" t="s">
        <v>4</v>
      </c>
      <c r="C8" t="s">
        <v>5</v>
      </c>
      <c r="D8" t="s">
        <v>6</v>
      </c>
    </row>
    <row r="9" spans="1:4" x14ac:dyDescent="0.2">
      <c r="B9">
        <v>100</v>
      </c>
      <c r="C9">
        <f>$B$2+$B$3*B9</f>
        <v>62500</v>
      </c>
      <c r="D9">
        <f>$C$3*B9</f>
        <v>17500</v>
      </c>
    </row>
    <row r="10" spans="1:4" x14ac:dyDescent="0.2">
      <c r="B10">
        <v>200</v>
      </c>
      <c r="C10">
        <f t="shared" ref="C10:C28" si="0">$B$2+$B$3*B10</f>
        <v>75000</v>
      </c>
      <c r="D10">
        <f t="shared" ref="D10:D28" si="1">$C$3*B10</f>
        <v>35000</v>
      </c>
    </row>
    <row r="11" spans="1:4" x14ac:dyDescent="0.2">
      <c r="B11">
        <v>300</v>
      </c>
      <c r="C11">
        <f t="shared" si="0"/>
        <v>87500</v>
      </c>
      <c r="D11">
        <f t="shared" si="1"/>
        <v>52500</v>
      </c>
    </row>
    <row r="12" spans="1:4" x14ac:dyDescent="0.2">
      <c r="B12">
        <v>400</v>
      </c>
      <c r="C12">
        <f t="shared" si="0"/>
        <v>100000</v>
      </c>
      <c r="D12">
        <f t="shared" si="1"/>
        <v>70000</v>
      </c>
    </row>
    <row r="13" spans="1:4" x14ac:dyDescent="0.2">
      <c r="B13">
        <v>500</v>
      </c>
      <c r="C13">
        <f t="shared" si="0"/>
        <v>112500</v>
      </c>
      <c r="D13">
        <f t="shared" si="1"/>
        <v>87500</v>
      </c>
    </row>
    <row r="14" spans="1:4" x14ac:dyDescent="0.2">
      <c r="B14">
        <v>600</v>
      </c>
      <c r="C14">
        <f t="shared" si="0"/>
        <v>125000</v>
      </c>
      <c r="D14">
        <f t="shared" si="1"/>
        <v>105000</v>
      </c>
    </row>
    <row r="15" spans="1:4" x14ac:dyDescent="0.2">
      <c r="B15">
        <v>700</v>
      </c>
      <c r="C15">
        <f t="shared" si="0"/>
        <v>137500</v>
      </c>
      <c r="D15">
        <f t="shared" si="1"/>
        <v>122500</v>
      </c>
    </row>
    <row r="16" spans="1:4" x14ac:dyDescent="0.2">
      <c r="B16">
        <v>800</v>
      </c>
      <c r="C16">
        <f t="shared" si="0"/>
        <v>150000</v>
      </c>
      <c r="D16">
        <f t="shared" si="1"/>
        <v>140000</v>
      </c>
    </row>
    <row r="17" spans="2:4" x14ac:dyDescent="0.2">
      <c r="B17">
        <v>900</v>
      </c>
      <c r="C17">
        <f t="shared" si="0"/>
        <v>162500</v>
      </c>
      <c r="D17">
        <f t="shared" si="1"/>
        <v>157500</v>
      </c>
    </row>
    <row r="18" spans="2:4" x14ac:dyDescent="0.2">
      <c r="B18" s="3">
        <v>1000</v>
      </c>
      <c r="C18" s="3">
        <f t="shared" si="0"/>
        <v>175000</v>
      </c>
      <c r="D18" s="3">
        <f t="shared" si="1"/>
        <v>175000</v>
      </c>
    </row>
    <row r="19" spans="2:4" x14ac:dyDescent="0.2">
      <c r="B19">
        <v>1100</v>
      </c>
      <c r="C19">
        <f t="shared" si="0"/>
        <v>187500</v>
      </c>
      <c r="D19">
        <f t="shared" si="1"/>
        <v>192500</v>
      </c>
    </row>
    <row r="20" spans="2:4" x14ac:dyDescent="0.2">
      <c r="B20">
        <v>1200</v>
      </c>
      <c r="C20">
        <f t="shared" si="0"/>
        <v>200000</v>
      </c>
      <c r="D20">
        <f t="shared" si="1"/>
        <v>210000</v>
      </c>
    </row>
    <row r="21" spans="2:4" x14ac:dyDescent="0.2">
      <c r="B21">
        <v>1300</v>
      </c>
      <c r="C21">
        <f t="shared" si="0"/>
        <v>212500</v>
      </c>
      <c r="D21">
        <f t="shared" si="1"/>
        <v>227500</v>
      </c>
    </row>
    <row r="22" spans="2:4" x14ac:dyDescent="0.2">
      <c r="B22">
        <v>1400</v>
      </c>
      <c r="C22">
        <f t="shared" si="0"/>
        <v>225000</v>
      </c>
      <c r="D22">
        <f t="shared" si="1"/>
        <v>245000</v>
      </c>
    </row>
    <row r="23" spans="2:4" x14ac:dyDescent="0.2">
      <c r="B23">
        <v>1500</v>
      </c>
      <c r="C23">
        <f t="shared" si="0"/>
        <v>237500</v>
      </c>
      <c r="D23">
        <f t="shared" si="1"/>
        <v>262500</v>
      </c>
    </row>
    <row r="24" spans="2:4" x14ac:dyDescent="0.2">
      <c r="B24">
        <v>1600</v>
      </c>
      <c r="C24">
        <f t="shared" si="0"/>
        <v>250000</v>
      </c>
      <c r="D24">
        <f t="shared" si="1"/>
        <v>280000</v>
      </c>
    </row>
    <row r="25" spans="2:4" x14ac:dyDescent="0.2">
      <c r="B25">
        <v>1700</v>
      </c>
      <c r="C25">
        <f t="shared" si="0"/>
        <v>262500</v>
      </c>
      <c r="D25">
        <f t="shared" si="1"/>
        <v>297500</v>
      </c>
    </row>
    <row r="26" spans="2:4" x14ac:dyDescent="0.2">
      <c r="B26">
        <v>1800</v>
      </c>
      <c r="C26">
        <f t="shared" si="0"/>
        <v>275000</v>
      </c>
      <c r="D26">
        <f t="shared" si="1"/>
        <v>315000</v>
      </c>
    </row>
    <row r="27" spans="2:4" x14ac:dyDescent="0.2">
      <c r="B27">
        <v>1900</v>
      </c>
      <c r="C27">
        <f t="shared" si="0"/>
        <v>287500</v>
      </c>
      <c r="D27">
        <f t="shared" si="1"/>
        <v>332500</v>
      </c>
    </row>
    <row r="28" spans="2:4" x14ac:dyDescent="0.2">
      <c r="B28">
        <v>2000</v>
      </c>
      <c r="C28">
        <f t="shared" si="0"/>
        <v>300000</v>
      </c>
      <c r="D28">
        <f t="shared" si="1"/>
        <v>350000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8D17-F470-CF47-BCA3-C768CE6F482A}">
  <dimension ref="A2:I19"/>
  <sheetViews>
    <sheetView zoomScale="111" zoomScaleNormal="178" workbookViewId="0">
      <selection activeCell="B32" sqref="B32"/>
    </sheetView>
  </sheetViews>
  <sheetFormatPr baseColWidth="10" defaultColWidth="23.6640625" defaultRowHeight="16" x14ac:dyDescent="0.2"/>
  <cols>
    <col min="1" max="1" width="25.1640625" bestFit="1" customWidth="1"/>
    <col min="4" max="4" width="12.1640625" bestFit="1" customWidth="1"/>
    <col min="5" max="5" width="9" bestFit="1" customWidth="1"/>
    <col min="6" max="7" width="7.1640625" bestFit="1" customWidth="1"/>
    <col min="8" max="8" width="67.5" bestFit="1" customWidth="1"/>
    <col min="9" max="9" width="13" bestFit="1" customWidth="1"/>
  </cols>
  <sheetData>
    <row r="2" spans="1:9" x14ac:dyDescent="0.2">
      <c r="A2" t="s">
        <v>8</v>
      </c>
    </row>
    <row r="3" spans="1:9" x14ac:dyDescent="0.2">
      <c r="A3" t="s">
        <v>9</v>
      </c>
    </row>
    <row r="4" spans="1:9" x14ac:dyDescent="0.2">
      <c r="A4" t="s">
        <v>10</v>
      </c>
    </row>
    <row r="5" spans="1:9" x14ac:dyDescent="0.2">
      <c r="I5" t="s">
        <v>16</v>
      </c>
    </row>
    <row r="6" spans="1:9" x14ac:dyDescent="0.2">
      <c r="E6" s="3" t="s">
        <v>11</v>
      </c>
      <c r="F6" s="3">
        <v>100</v>
      </c>
      <c r="G6" s="3">
        <v>700</v>
      </c>
      <c r="H6" s="3">
        <v>500</v>
      </c>
      <c r="I6" s="3">
        <v>522.24137191640045</v>
      </c>
    </row>
    <row r="7" spans="1:9" x14ac:dyDescent="0.2">
      <c r="A7" t="s">
        <v>8</v>
      </c>
      <c r="E7" s="3" t="s">
        <v>7</v>
      </c>
      <c r="F7" s="3">
        <f>-2.9*F6+3000</f>
        <v>2710</v>
      </c>
      <c r="G7" s="3">
        <f>-2.9*G6+3000</f>
        <v>970</v>
      </c>
      <c r="H7" s="3">
        <f t="shared" ref="H7:I7" si="0">-2.9*H6+3000</f>
        <v>1550</v>
      </c>
      <c r="I7" s="3">
        <f t="shared" si="0"/>
        <v>1485.5000214424388</v>
      </c>
    </row>
    <row r="8" spans="1:9" x14ac:dyDescent="0.2">
      <c r="E8" s="3" t="s">
        <v>12</v>
      </c>
      <c r="F8" s="3">
        <f>F6*F7</f>
        <v>271000</v>
      </c>
      <c r="G8" s="3">
        <f>G6*G7</f>
        <v>679000</v>
      </c>
      <c r="H8" s="3">
        <f t="shared" ref="H8:I8" si="1">H6*H7</f>
        <v>775000</v>
      </c>
      <c r="I8" s="3">
        <f t="shared" si="1"/>
        <v>775789.56917994155</v>
      </c>
    </row>
    <row r="9" spans="1:9" x14ac:dyDescent="0.2">
      <c r="E9" s="3" t="s">
        <v>14</v>
      </c>
      <c r="F9" s="3">
        <f>10*F7+5000</f>
        <v>32100</v>
      </c>
      <c r="G9" s="3">
        <f>10*G7+5000</f>
        <v>14700</v>
      </c>
      <c r="H9" s="3">
        <f t="shared" ref="H9:I9" si="2">10*H7+5000</f>
        <v>20500</v>
      </c>
      <c r="I9" s="3">
        <f t="shared" si="2"/>
        <v>19855.000214424388</v>
      </c>
    </row>
    <row r="10" spans="1:9" x14ac:dyDescent="0.2">
      <c r="E10" s="3" t="s">
        <v>13</v>
      </c>
      <c r="F10" s="3">
        <f>F8-F9</f>
        <v>238900</v>
      </c>
      <c r="G10" s="3">
        <f>G8-G9</f>
        <v>664300</v>
      </c>
      <c r="H10" s="3">
        <f t="shared" ref="H10:I10" si="3">H8-H9</f>
        <v>754500</v>
      </c>
      <c r="I10" s="3">
        <f t="shared" si="3"/>
        <v>755934.56896551722</v>
      </c>
    </row>
    <row r="12" spans="1:9" x14ac:dyDescent="0.2">
      <c r="H12" s="3" t="s">
        <v>15</v>
      </c>
    </row>
    <row r="15" spans="1:9" x14ac:dyDescent="0.2">
      <c r="D15" t="s">
        <v>17</v>
      </c>
      <c r="E15" s="3" t="s">
        <v>11</v>
      </c>
      <c r="F15">
        <v>522.24137848219834</v>
      </c>
    </row>
    <row r="16" spans="1:9" x14ac:dyDescent="0.2">
      <c r="E16" s="3" t="s">
        <v>7</v>
      </c>
      <c r="F16">
        <f>-2.9*F15+3000</f>
        <v>1485.5000024016249</v>
      </c>
    </row>
    <row r="17" spans="5:6" x14ac:dyDescent="0.2">
      <c r="E17" s="3" t="s">
        <v>12</v>
      </c>
      <c r="F17">
        <f>F16*F15</f>
        <v>775789.56898953358</v>
      </c>
    </row>
    <row r="18" spans="5:6" x14ac:dyDescent="0.2">
      <c r="E18" s="3" t="s">
        <v>14</v>
      </c>
      <c r="F18">
        <f>10*F16+5000</f>
        <v>19855.000024016248</v>
      </c>
    </row>
    <row r="19" spans="5:6" x14ac:dyDescent="0.2">
      <c r="E19" s="3" t="s">
        <v>13</v>
      </c>
      <c r="F19">
        <f>F17-F18</f>
        <v>755934.56896551733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1C12-E7D3-EA4C-AEF7-71D8E632EC3F}">
  <dimension ref="A1:F16"/>
  <sheetViews>
    <sheetView zoomScale="150" zoomScaleNormal="219" workbookViewId="0">
      <selection activeCell="E18" sqref="E18"/>
    </sheetView>
  </sheetViews>
  <sheetFormatPr baseColWidth="10" defaultRowHeight="16" x14ac:dyDescent="0.2"/>
  <cols>
    <col min="1" max="1" width="31.33203125" customWidth="1"/>
    <col min="5" max="5" width="27.1640625" customWidth="1"/>
  </cols>
  <sheetData>
    <row r="1" spans="1:6" x14ac:dyDescent="0.2">
      <c r="A1" t="s">
        <v>21</v>
      </c>
      <c r="B1">
        <v>9</v>
      </c>
    </row>
    <row r="2" spans="1:6" x14ac:dyDescent="0.2">
      <c r="A2" t="s">
        <v>22</v>
      </c>
      <c r="B2">
        <v>4000</v>
      </c>
      <c r="E2" s="3" t="s">
        <v>18</v>
      </c>
    </row>
    <row r="3" spans="1:6" x14ac:dyDescent="0.2">
      <c r="A3" t="s">
        <v>23</v>
      </c>
      <c r="B3">
        <v>10000</v>
      </c>
    </row>
    <row r="4" spans="1:6" x14ac:dyDescent="0.2">
      <c r="A4" t="s">
        <v>24</v>
      </c>
      <c r="B4">
        <v>1000</v>
      </c>
    </row>
    <row r="10" spans="1:6" x14ac:dyDescent="0.2">
      <c r="D10" t="s">
        <v>28</v>
      </c>
      <c r="E10" t="s">
        <v>26</v>
      </c>
      <c r="F10" t="s">
        <v>25</v>
      </c>
    </row>
    <row r="11" spans="1:6" x14ac:dyDescent="0.2">
      <c r="C11" s="3" t="s">
        <v>11</v>
      </c>
      <c r="D11">
        <v>10</v>
      </c>
      <c r="E11" s="4">
        <v>15.73591543715418</v>
      </c>
      <c r="F11" s="3">
        <v>15.384154929583019</v>
      </c>
    </row>
    <row r="12" spans="1:6" x14ac:dyDescent="0.2">
      <c r="C12" s="3" t="s">
        <v>19</v>
      </c>
      <c r="D12">
        <v>500</v>
      </c>
      <c r="E12" s="4">
        <v>1000</v>
      </c>
      <c r="F12" s="3">
        <v>0.99999999999999956</v>
      </c>
    </row>
    <row r="13" spans="1:6" x14ac:dyDescent="0.2">
      <c r="C13" s="3" t="s">
        <v>7</v>
      </c>
      <c r="D13">
        <f>(-142*D11)+(0.1*D12)+3091</f>
        <v>1721</v>
      </c>
      <c r="E13" s="4">
        <f>(-142*E11)+(0.1*E12)+3091</f>
        <v>956.50000792410628</v>
      </c>
      <c r="F13" s="3">
        <f>-142*F11+0.1*F12+3091</f>
        <v>906.5499999992112</v>
      </c>
    </row>
    <row r="14" spans="1:6" x14ac:dyDescent="0.2">
      <c r="C14" s="3" t="s">
        <v>20</v>
      </c>
      <c r="D14">
        <f>(D11-B1)*D13-D12</f>
        <v>1221</v>
      </c>
      <c r="E14" s="4">
        <f>(E11-B1)*E13-E12</f>
        <v>5442.9031690140828</v>
      </c>
      <c r="F14" s="3">
        <f>(F11-B1)*F13-F12</f>
        <v>5786.5556514084501</v>
      </c>
    </row>
    <row r="16" spans="1:6" x14ac:dyDescent="0.2">
      <c r="E16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8546-F540-F641-9298-95A7799865C4}">
  <dimension ref="A1:E11"/>
  <sheetViews>
    <sheetView tabSelected="1" zoomScale="150" zoomScaleNormal="223" workbookViewId="0">
      <selection activeCell="D15" sqref="D15"/>
    </sheetView>
  </sheetViews>
  <sheetFormatPr baseColWidth="10" defaultColWidth="9.6640625" defaultRowHeight="16" x14ac:dyDescent="0.2"/>
  <cols>
    <col min="1" max="1" width="22.6640625" style="7" bestFit="1" customWidth="1"/>
    <col min="2" max="2" width="24.33203125" style="7" bestFit="1" customWidth="1"/>
    <col min="3" max="3" width="22.6640625" style="7" bestFit="1" customWidth="1"/>
    <col min="4" max="4" width="15.6640625" style="7" bestFit="1" customWidth="1"/>
    <col min="5" max="5" width="10.33203125" style="7" bestFit="1" customWidth="1"/>
    <col min="6" max="16384" width="9.6640625" style="7"/>
  </cols>
  <sheetData>
    <row r="1" spans="1:5" x14ac:dyDescent="0.2">
      <c r="A1" s="5"/>
      <c r="B1" s="6" t="s">
        <v>35</v>
      </c>
      <c r="C1" s="6"/>
      <c r="D1" s="6"/>
    </row>
    <row r="2" spans="1:5" x14ac:dyDescent="0.2">
      <c r="A2" s="5" t="s">
        <v>33</v>
      </c>
      <c r="B2" s="5" t="s">
        <v>31</v>
      </c>
      <c r="C2" s="5" t="s">
        <v>32</v>
      </c>
      <c r="D2" s="5" t="s">
        <v>34</v>
      </c>
      <c r="E2" s="5" t="s">
        <v>39</v>
      </c>
    </row>
    <row r="3" spans="1:5" x14ac:dyDescent="0.2">
      <c r="A3" s="8" t="s">
        <v>29</v>
      </c>
      <c r="B3" s="8">
        <f>8*E3</f>
        <v>6300.0000000000027</v>
      </c>
      <c r="C3" s="8">
        <f>4*E3</f>
        <v>3150.0000000000014</v>
      </c>
      <c r="D3" s="8">
        <f>2*E3</f>
        <v>1575.0000000000007</v>
      </c>
      <c r="E3" s="8">
        <v>787.50000000000034</v>
      </c>
    </row>
    <row r="4" spans="1:5" x14ac:dyDescent="0.2">
      <c r="A4" s="8" t="s">
        <v>30</v>
      </c>
      <c r="B4" s="8">
        <f>10*E4</f>
        <v>4499.9999999999964</v>
      </c>
      <c r="C4" s="8">
        <f>3*E4</f>
        <v>1349.9999999999991</v>
      </c>
      <c r="D4" s="8">
        <f>1.6*E4</f>
        <v>719.99999999999955</v>
      </c>
      <c r="E4" s="8">
        <v>449.99999999999966</v>
      </c>
    </row>
    <row r="5" spans="1:5" x14ac:dyDescent="0.2">
      <c r="A5" s="5" t="s">
        <v>40</v>
      </c>
      <c r="B5" s="5">
        <f>B3+B4</f>
        <v>10800</v>
      </c>
      <c r="C5" s="5">
        <f>C3+C4</f>
        <v>4500</v>
      </c>
      <c r="D5" s="5">
        <f>D3+D4</f>
        <v>2295</v>
      </c>
      <c r="E5" s="5">
        <f>E3+E4</f>
        <v>1237.5</v>
      </c>
    </row>
    <row r="8" spans="1:5" x14ac:dyDescent="0.2">
      <c r="A8" s="5" t="s">
        <v>36</v>
      </c>
      <c r="B8" s="5" t="s">
        <v>37</v>
      </c>
      <c r="D8" s="5" t="s">
        <v>33</v>
      </c>
      <c r="E8" s="5" t="s">
        <v>38</v>
      </c>
    </row>
    <row r="9" spans="1:5" x14ac:dyDescent="0.2">
      <c r="A9" s="8" t="s">
        <v>31</v>
      </c>
      <c r="B9" s="8">
        <v>10800</v>
      </c>
      <c r="D9" s="8" t="s">
        <v>29</v>
      </c>
      <c r="E9" s="8">
        <f>4.9*E3</f>
        <v>3858.7500000000018</v>
      </c>
    </row>
    <row r="10" spans="1:5" x14ac:dyDescent="0.2">
      <c r="A10" s="8" t="s">
        <v>32</v>
      </c>
      <c r="B10" s="8">
        <v>4500</v>
      </c>
      <c r="D10" s="8" t="s">
        <v>30</v>
      </c>
      <c r="E10" s="8">
        <f>5.8*E4</f>
        <v>2609.9999999999977</v>
      </c>
    </row>
    <row r="11" spans="1:5" x14ac:dyDescent="0.2">
      <c r="A11" s="8" t="s">
        <v>34</v>
      </c>
      <c r="B11" s="8">
        <v>2500</v>
      </c>
      <c r="D11" s="5" t="s">
        <v>40</v>
      </c>
      <c r="E11" s="5">
        <f>E9+E10</f>
        <v>6468.75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 even analysis</vt:lpstr>
      <vt:lpstr>Prescriptive</vt:lpstr>
      <vt:lpstr>Sales promotion</vt:lpstr>
      <vt:lpstr>KERC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2025-05-15T12:22:10Z</dcterms:created>
  <dcterms:modified xsi:type="dcterms:W3CDTF">2025-05-19T12:51:08Z</dcterms:modified>
</cp:coreProperties>
</file>