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01204\Dropbox\My PC (DESKTOP-B3GTBFF)\Documents\Paper Simulations\Risk-assessment-and-optimisation-of-defences-for-sequential-multiphase-cyber-attacks\"/>
    </mc:Choice>
  </mc:AlternateContent>
  <bookViews>
    <workbookView minimized="1" xWindow="0" yWindow="0" windowWidth="23040" windowHeight="9192" activeTab="1"/>
  </bookViews>
  <sheets>
    <sheet name="Control_Table_Set_Cover_V1" sheetId="1" r:id="rId1"/>
    <sheet name="Risk_Model" sheetId="2" r:id="rId2"/>
    <sheet name="Attack_Data" sheetId="3" state="hidden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12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"5E73D1EXHSI497V4ZN6NE7WE"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"$U$4"</definedName>
    <definedName name="RiskSelectedNameCell1" hidden="1">"$R$4"</definedName>
    <definedName name="RiskSelectedNameCell2" hidden="1">"$U$3"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0" hidden="1">Control_Table_Set_Cover_V1!$AM$35:$AM$61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Control_Table_Set_Cover_V1!$AM$35:$AM$61</definedName>
    <definedName name="solver_lhs2" localSheetId="0" hidden="1">Control_Table_Set_Cover_V1!$C$68</definedName>
    <definedName name="solver_lhs3" localSheetId="0" hidden="1">Control_Table_Set_Cover_V1!$AM$35:$AM$61</definedName>
    <definedName name="solver_lhs4" localSheetId="0" hidden="1">Control_Table_Set_Cover_V1!$C$64:$AL$64</definedName>
    <definedName name="solver_lhs5" localSheetId="0" hidden="1">Control_Table_Set_Cover_V1!$C$68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Control_Table_Set_Cover_V1!$AU$30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4</definedName>
    <definedName name="solver_rel4" localSheetId="0" hidden="1">3</definedName>
    <definedName name="solver_rel5" localSheetId="0" hidden="1">1</definedName>
    <definedName name="solver_rhs1" localSheetId="0" hidden="1">1</definedName>
    <definedName name="solver_rhs2" localSheetId="0" hidden="1">Control_Table_Set_Cover_V1!$C$69</definedName>
    <definedName name="solver_rhs3" localSheetId="0" hidden="1">integer</definedName>
    <definedName name="solver_rhs4" localSheetId="0" hidden="1">1</definedName>
    <definedName name="solver_rhs5" localSheetId="0" hidden="1">Control_Table_Set_Cover_V1!$C$69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AQ43" i="1" l="1"/>
  <c r="AQ42" i="1"/>
  <c r="AQ40" i="1" a="1"/>
  <c r="AQ40" i="1" s="1"/>
  <c r="AQ39" i="1" a="1"/>
  <c r="AQ39" i="1" s="1"/>
  <c r="AQ38" i="1"/>
  <c r="AP43" i="1"/>
  <c r="AP42" i="1"/>
  <c r="AP40" i="1" a="1"/>
  <c r="AP40" i="1" s="1"/>
  <c r="AP39" i="1" a="1"/>
  <c r="AP39" i="1" s="1"/>
  <c r="AP38" i="1"/>
  <c r="S8" i="2"/>
  <c r="P8" i="2"/>
  <c r="M8" i="2"/>
  <c r="J8" i="2"/>
  <c r="S6" i="2"/>
  <c r="P6" i="2"/>
  <c r="M6" i="2"/>
  <c r="J6" i="2"/>
  <c r="AN72" i="1"/>
  <c r="AN71" i="1"/>
  <c r="AN67" i="1" a="1"/>
  <c r="AN67" i="1"/>
  <c r="AN66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AV3" i="1"/>
  <c r="AW3" i="1"/>
  <c r="AX3" i="1"/>
  <c r="AY3" i="1"/>
  <c r="AV4" i="1"/>
  <c r="AW4" i="1"/>
  <c r="AX4" i="1"/>
  <c r="AY4" i="1"/>
  <c r="AV5" i="1"/>
  <c r="AW5" i="1"/>
  <c r="AX5" i="1"/>
  <c r="AY5" i="1"/>
  <c r="AV6" i="1"/>
  <c r="AW6" i="1"/>
  <c r="AX6" i="1"/>
  <c r="AY6" i="1"/>
  <c r="AV7" i="1"/>
  <c r="AW7" i="1"/>
  <c r="AX7" i="1"/>
  <c r="AY7" i="1"/>
  <c r="AV8" i="1"/>
  <c r="AW8" i="1"/>
  <c r="AX8" i="1"/>
  <c r="AY8" i="1"/>
  <c r="AV9" i="1"/>
  <c r="AW9" i="1"/>
  <c r="AX9" i="1"/>
  <c r="AY9" i="1"/>
  <c r="AV10" i="1"/>
  <c r="AW10" i="1"/>
  <c r="AX10" i="1"/>
  <c r="AY10" i="1"/>
  <c r="AV11" i="1"/>
  <c r="AW11" i="1"/>
  <c r="AX11" i="1"/>
  <c r="AY11" i="1"/>
  <c r="AV12" i="1"/>
  <c r="AW12" i="1"/>
  <c r="AX12" i="1"/>
  <c r="AY12" i="1"/>
  <c r="AV13" i="1"/>
  <c r="AW13" i="1"/>
  <c r="AX13" i="1"/>
  <c r="AY13" i="1"/>
  <c r="AV14" i="1"/>
  <c r="AW14" i="1"/>
  <c r="AX14" i="1"/>
  <c r="AY14" i="1"/>
  <c r="AV15" i="1"/>
  <c r="AW15" i="1"/>
  <c r="AX15" i="1"/>
  <c r="AY15" i="1"/>
  <c r="AV16" i="1"/>
  <c r="AW16" i="1"/>
  <c r="AX16" i="1"/>
  <c r="AY16" i="1"/>
  <c r="AV17" i="1"/>
  <c r="AW17" i="1"/>
  <c r="AX17" i="1"/>
  <c r="AY17" i="1"/>
  <c r="AV18" i="1"/>
  <c r="AW18" i="1"/>
  <c r="AX18" i="1"/>
  <c r="AY18" i="1"/>
  <c r="AV19" i="1"/>
  <c r="AW19" i="1"/>
  <c r="AX19" i="1"/>
  <c r="AY19" i="1"/>
  <c r="AV20" i="1"/>
  <c r="AW20" i="1"/>
  <c r="AX20" i="1"/>
  <c r="AY20" i="1"/>
  <c r="AV21" i="1"/>
  <c r="AW21" i="1"/>
  <c r="AX21" i="1"/>
  <c r="AY21" i="1"/>
  <c r="AV22" i="1"/>
  <c r="AW22" i="1"/>
  <c r="AX22" i="1"/>
  <c r="AY22" i="1"/>
  <c r="AV23" i="1"/>
  <c r="AW23" i="1"/>
  <c r="AX23" i="1"/>
  <c r="AY23" i="1"/>
  <c r="AV24" i="1"/>
  <c r="AW24" i="1"/>
  <c r="AX24" i="1"/>
  <c r="AY24" i="1"/>
  <c r="AV25" i="1"/>
  <c r="AW25" i="1"/>
  <c r="AX25" i="1"/>
  <c r="AY25" i="1"/>
  <c r="AV26" i="1"/>
  <c r="AW26" i="1"/>
  <c r="AX26" i="1"/>
  <c r="AY26" i="1"/>
  <c r="AV27" i="1"/>
  <c r="AW27" i="1"/>
  <c r="AX27" i="1"/>
  <c r="AY27" i="1"/>
  <c r="AV28" i="1"/>
  <c r="AW28" i="1"/>
  <c r="AX28" i="1"/>
  <c r="AY28" i="1"/>
  <c r="AV29" i="1"/>
  <c r="AW29" i="1"/>
  <c r="AX29" i="1"/>
  <c r="AY29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" i="1"/>
  <c r="E32" i="2"/>
  <c r="E33" i="2"/>
  <c r="E34" i="2"/>
  <c r="E35" i="2"/>
  <c r="E36" i="2"/>
  <c r="E37" i="2"/>
  <c r="E38" i="2"/>
  <c r="E39" i="2"/>
  <c r="E31" i="2"/>
  <c r="E23" i="2"/>
  <c r="E24" i="2"/>
  <c r="E25" i="2"/>
  <c r="E26" i="2"/>
  <c r="E27" i="2"/>
  <c r="E28" i="2"/>
  <c r="E29" i="2"/>
  <c r="E30" i="2"/>
  <c r="E22" i="2"/>
  <c r="E14" i="2"/>
  <c r="E15" i="2"/>
  <c r="E16" i="2"/>
  <c r="E17" i="2"/>
  <c r="E18" i="2"/>
  <c r="E19" i="2"/>
  <c r="E20" i="2"/>
  <c r="E21" i="2"/>
  <c r="E13" i="2"/>
  <c r="E5" i="2"/>
  <c r="E6" i="2"/>
  <c r="E7" i="2"/>
  <c r="E8" i="2"/>
  <c r="E9" i="2"/>
  <c r="E10" i="2"/>
  <c r="E11" i="2"/>
  <c r="E12" i="2"/>
  <c r="E4" i="2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2" i="3"/>
  <c r="T30" i="3"/>
  <c r="T31" i="3"/>
  <c r="T32" i="3"/>
  <c r="T33" i="3"/>
  <c r="T34" i="3"/>
  <c r="T35" i="3"/>
  <c r="T36" i="3"/>
  <c r="T37" i="3"/>
  <c r="T29" i="3"/>
  <c r="T21" i="3"/>
  <c r="T22" i="3"/>
  <c r="T23" i="3"/>
  <c r="T24" i="3"/>
  <c r="T25" i="3"/>
  <c r="T26" i="3"/>
  <c r="T27" i="3"/>
  <c r="T28" i="3"/>
  <c r="T20" i="3"/>
  <c r="T12" i="3"/>
  <c r="T13" i="3"/>
  <c r="T14" i="3"/>
  <c r="T15" i="3"/>
  <c r="T16" i="3"/>
  <c r="T17" i="3"/>
  <c r="T18" i="3"/>
  <c r="T19" i="3"/>
  <c r="T11" i="3"/>
  <c r="T3" i="3"/>
  <c r="T4" i="3"/>
  <c r="T5" i="3"/>
  <c r="T6" i="3"/>
  <c r="T7" i="3"/>
  <c r="T8" i="3"/>
  <c r="T9" i="3"/>
  <c r="T10" i="3"/>
  <c r="T2" i="3"/>
  <c r="C68" i="1"/>
  <c r="AP41" i="1" s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C66" i="1"/>
  <c r="AN69" i="1" s="1" a="1"/>
  <c r="AN69" i="1" s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C64" i="1"/>
  <c r="AN68" i="1" s="1" a="1"/>
  <c r="AN68" i="1" s="1"/>
  <c r="AN62" i="1"/>
  <c r="AN65" i="1" s="1"/>
  <c r="F10" i="2"/>
  <c r="F18" i="2"/>
  <c r="F26" i="2"/>
  <c r="F34" i="2"/>
  <c r="F37" i="2"/>
  <c r="F11" i="2"/>
  <c r="F19" i="2"/>
  <c r="F27" i="2"/>
  <c r="F35" i="2"/>
  <c r="F4" i="2"/>
  <c r="F12" i="2"/>
  <c r="F20" i="2"/>
  <c r="F28" i="2"/>
  <c r="F36" i="2"/>
  <c r="F5" i="2"/>
  <c r="F6" i="2"/>
  <c r="F14" i="2"/>
  <c r="F22" i="2"/>
  <c r="F30" i="2"/>
  <c r="F38" i="2"/>
  <c r="F29" i="2"/>
  <c r="F7" i="2"/>
  <c r="F15" i="2"/>
  <c r="F23" i="2"/>
  <c r="F31" i="2"/>
  <c r="F39" i="2"/>
  <c r="F21" i="2"/>
  <c r="F8" i="2"/>
  <c r="F16" i="2"/>
  <c r="F24" i="2"/>
  <c r="F32" i="2"/>
  <c r="F13" i="2"/>
  <c r="F9" i="2"/>
  <c r="F17" i="2"/>
  <c r="F25" i="2"/>
  <c r="F33" i="2"/>
  <c r="AN70" i="1" l="1"/>
  <c r="S5" i="2"/>
  <c r="S7" i="2" s="1"/>
  <c r="AQ41" i="1"/>
  <c r="BD30" i="1"/>
  <c r="M5" i="2"/>
  <c r="AQ13" i="1" s="1"/>
  <c r="J5" i="2"/>
  <c r="J7" i="2" s="1"/>
  <c r="BV30" i="1"/>
  <c r="AQ32" i="1" s="1"/>
  <c r="BM30" i="1"/>
  <c r="AQ24" i="1" s="1"/>
  <c r="AU30" i="1"/>
  <c r="AQ37" i="1" s="1"/>
  <c r="P5" i="2"/>
  <c r="AQ21" i="1" s="1"/>
  <c r="S9" i="2"/>
  <c r="AQ16" i="1" l="1"/>
  <c r="P7" i="2"/>
  <c r="AQ29" i="1"/>
  <c r="J11" i="2"/>
  <c r="AQ5" i="1"/>
  <c r="AQ8" i="1" s="1"/>
  <c r="M7" i="2"/>
  <c r="P9" i="2"/>
  <c r="M9" i="2"/>
  <c r="J9" i="2"/>
  <c r="S10" i="2"/>
  <c r="AQ34" i="1" l="1"/>
  <c r="AP37" i="1" s="1"/>
  <c r="P10" i="2"/>
  <c r="J10" i="2"/>
  <c r="M10" i="2"/>
  <c r="U4" i="2"/>
</calcChain>
</file>

<file path=xl/comments1.xml><?xml version="1.0" encoding="utf-8"?>
<comments xmlns="http://schemas.openxmlformats.org/spreadsheetml/2006/main">
  <authors>
    <author>Michalis</author>
  </authors>
  <commentList>
    <comment ref="AQ8" authorId="0" shapeId="0">
      <text>
        <r>
          <rPr>
            <b/>
            <sz val="9"/>
            <color indexed="81"/>
            <rFont val="Tahoma"/>
            <family val="2"/>
          </rPr>
          <t xml:space="preserve">Michalis: </t>
        </r>
        <r>
          <rPr>
            <sz val="9"/>
            <color indexed="81"/>
            <rFont val="Tahoma"/>
            <family val="2"/>
          </rPr>
          <t>Impact of attack on asset 1</t>
        </r>
      </text>
    </comment>
    <comment ref="AQ16" authorId="0" shapeId="0">
      <text>
        <r>
          <rPr>
            <b/>
            <sz val="9"/>
            <color indexed="81"/>
            <rFont val="Tahoma"/>
            <family val="2"/>
          </rPr>
          <t xml:space="preserve">Michalis: </t>
        </r>
        <r>
          <rPr>
            <sz val="9"/>
            <color indexed="81"/>
            <rFont val="Tahoma"/>
            <family val="2"/>
          </rPr>
          <t xml:space="preserve">Impact of attack on asset 2.
</t>
        </r>
      </text>
    </comment>
    <comment ref="AQ24" authorId="0" shapeId="0">
      <text>
        <r>
          <rPr>
            <b/>
            <sz val="9"/>
            <color indexed="81"/>
            <rFont val="Tahoma"/>
            <family val="2"/>
          </rPr>
          <t xml:space="preserve">Michalis: </t>
        </r>
        <r>
          <rPr>
            <sz val="9"/>
            <color indexed="81"/>
            <rFont val="Tahoma"/>
            <family val="2"/>
          </rPr>
          <t xml:space="preserve">Impact of attack on asset 3.
</t>
        </r>
      </text>
    </comment>
    <comment ref="AQ32" authorId="0" shapeId="0">
      <text>
        <r>
          <rPr>
            <b/>
            <sz val="9"/>
            <color indexed="81"/>
            <rFont val="Tahoma"/>
            <family val="2"/>
          </rPr>
          <t xml:space="preserve">Michalis: </t>
        </r>
        <r>
          <rPr>
            <sz val="9"/>
            <color indexed="81"/>
            <rFont val="Tahoma"/>
            <family val="2"/>
          </rPr>
          <t xml:space="preserve">Impact of attack on asset 4.
</t>
        </r>
      </text>
    </comment>
    <comment ref="AP37" authorId="0" shapeId="0">
      <text>
        <r>
          <rPr>
            <b/>
            <sz val="9"/>
            <color indexed="81"/>
            <rFont val="Tahoma"/>
            <family val="2"/>
          </rPr>
          <t xml:space="preserve">Michalis: </t>
        </r>
        <r>
          <rPr>
            <sz val="9"/>
            <color indexed="81"/>
            <rFont val="Tahoma"/>
            <family val="2"/>
          </rPr>
          <t xml:space="preserve">Minimise total impact.
</t>
        </r>
      </text>
    </comment>
    <comment ref="AQ37" authorId="0" shapeId="0">
      <text>
        <r>
          <rPr>
            <b/>
            <sz val="9"/>
            <color indexed="81"/>
            <rFont val="Tahoma"/>
            <family val="2"/>
          </rPr>
          <t xml:space="preserve">Michalis: </t>
        </r>
        <r>
          <rPr>
            <sz val="9"/>
            <color indexed="81"/>
            <rFont val="Tahoma"/>
            <family val="2"/>
          </rPr>
          <t xml:space="preserve">Invoke optimisation for asset 1.
</t>
        </r>
      </text>
    </comment>
    <comment ref="AN62" authorId="0" shapeId="0">
      <text>
        <r>
          <rPr>
            <b/>
            <sz val="9"/>
            <color indexed="81"/>
            <rFont val="Tahoma"/>
            <family val="2"/>
          </rPr>
          <t xml:space="preserve">Michalis: </t>
        </r>
        <r>
          <rPr>
            <sz val="9"/>
            <color indexed="81"/>
            <rFont val="Tahoma"/>
            <family val="2"/>
          </rPr>
          <t xml:space="preserve">The objective here is to minimise the total number of controls while maintaining a baseline security as this is expressed in the relevant constraint.
</t>
        </r>
      </text>
    </comment>
    <comment ref="AN65" authorId="0" shapeId="0">
      <text>
        <r>
          <rPr>
            <b/>
            <sz val="9"/>
            <color indexed="81"/>
            <rFont val="Tahoma"/>
            <family val="2"/>
          </rPr>
          <t xml:space="preserve">Michalis: </t>
        </r>
        <r>
          <rPr>
            <sz val="9"/>
            <color indexed="81"/>
            <rFont val="Tahoma"/>
            <family val="2"/>
          </rPr>
          <t>Invoke the set cover problem.</t>
        </r>
      </text>
    </comment>
  </commentList>
</comments>
</file>

<file path=xl/sharedStrings.xml><?xml version="1.0" encoding="utf-8"?>
<sst xmlns="http://schemas.openxmlformats.org/spreadsheetml/2006/main" count="381" uniqueCount="172">
  <si>
    <t>Vulnerabilities</t>
  </si>
  <si>
    <t>Controls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</si>
  <si>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</si>
  <si>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</si>
  <si>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</si>
  <si>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</si>
  <si>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</si>
  <si>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</si>
  <si>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</si>
  <si>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</si>
  <si>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</si>
  <si>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</si>
  <si>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</si>
  <si>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</si>
  <si>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</si>
  <si>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</si>
  <si>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</si>
  <si>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</si>
  <si>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</si>
  <si>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</si>
  <si>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</si>
  <si>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</si>
  <si>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</si>
  <si>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</si>
  <si>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</si>
  <si>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</si>
  <si>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</si>
  <si>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</si>
  <si>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</si>
  <si>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</si>
  <si>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</si>
  <si>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</si>
  <si>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</si>
  <si>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</si>
  <si>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</si>
  <si>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</si>
  <si>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</si>
  <si>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</si>
  <si>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Direct Cost</t>
  </si>
  <si>
    <t>Automated Inventory Scanning and Management</t>
  </si>
  <si>
    <t>Automated Patching Tools</t>
  </si>
  <si>
    <t>Automated Vulnerability Scanning Tools</t>
  </si>
  <si>
    <t>Anti-Malware Software</t>
  </si>
  <si>
    <t>Deployment of Network Firewalls</t>
  </si>
  <si>
    <t>Host Based IPS</t>
  </si>
  <si>
    <t>Deploy Web Application Firewalls</t>
  </si>
  <si>
    <t>Deploy DLP Based Systems</t>
  </si>
  <si>
    <t>Use of Secure Config for OS</t>
  </si>
  <si>
    <t>Execution Control on Removable Media</t>
  </si>
  <si>
    <t>Employ Wireless Devices Authentication Configuration</t>
  </si>
  <si>
    <t>Secure Configuration Controls for All Devices</t>
  </si>
  <si>
    <t>Employ Port Scanning and Control Tools</t>
  </si>
  <si>
    <t>Deploy Network Based IDS</t>
  </si>
  <si>
    <t>Deploy Network Based Proxies</t>
  </si>
  <si>
    <t>Deployment of VLANs for Sensitive Operations</t>
  </si>
  <si>
    <t>Segmentation of Network Based on Trust Levels</t>
  </si>
  <si>
    <t>Network Data Encryption</t>
  </si>
  <si>
    <t>Application Whitelisting</t>
  </si>
  <si>
    <t>User Acess Controls</t>
  </si>
  <si>
    <t>Website Whitelisting</t>
  </si>
  <si>
    <t>Network Log Reporting</t>
  </si>
  <si>
    <t>Account Management Controls</t>
  </si>
  <si>
    <t>User Training and Education</t>
  </si>
  <si>
    <t>Strong Secure Password Policy</t>
  </si>
  <si>
    <t>Incident Handling and Response Policies</t>
  </si>
  <si>
    <t>Penetration Testing</t>
  </si>
  <si>
    <t>Control</t>
  </si>
  <si>
    <t>Decision Variable</t>
  </si>
  <si>
    <t>Objective: Minimise Total # of controls</t>
  </si>
  <si>
    <t>Number of controls covering a vulnerability</t>
  </si>
  <si>
    <t>Minimum Required Number of Controls</t>
  </si>
  <si>
    <t>Actual Efficacy</t>
  </si>
  <si>
    <t>Required Efficacy</t>
  </si>
  <si>
    <t>Total Cost</t>
  </si>
  <si>
    <t>Actual Budget</t>
  </si>
  <si>
    <t xml:space="preserve">K1 </t>
  </si>
  <si>
    <t>PV</t>
  </si>
  <si>
    <t>K2</t>
  </si>
  <si>
    <t>K3</t>
  </si>
  <si>
    <t>lambda 1</t>
  </si>
  <si>
    <t>lambda 2</t>
  </si>
  <si>
    <t>lambda 3</t>
  </si>
  <si>
    <t>K4</t>
  </si>
  <si>
    <t>lambda 4</t>
  </si>
  <si>
    <t>Total PV</t>
  </si>
  <si>
    <t>Discount Factor</t>
  </si>
  <si>
    <t>Phase 1 (Asset 1)</t>
  </si>
  <si>
    <t>Phase 2 (Asset 2)</t>
  </si>
  <si>
    <t>Phase 3 (Asset 3)</t>
  </si>
  <si>
    <t>Phase 4 (Asset 4)</t>
  </si>
  <si>
    <t>Attack ID</t>
  </si>
  <si>
    <t>Attack</t>
  </si>
  <si>
    <t>Acess Vector</t>
  </si>
  <si>
    <t>Required Priv</t>
  </si>
  <si>
    <t>Req Priv Level</t>
  </si>
  <si>
    <t>Authentication</t>
  </si>
  <si>
    <t>System Req Score</t>
  </si>
  <si>
    <t>Access Complexity</t>
  </si>
  <si>
    <t>Level of Interaction</t>
  </si>
  <si>
    <t>Liklihood of Discovery</t>
  </si>
  <si>
    <t>Ease of Execution</t>
  </si>
  <si>
    <t>Liklihood of Failure</t>
  </si>
  <si>
    <t>Tech Requirement Score</t>
  </si>
  <si>
    <t>Exploitability</t>
  </si>
  <si>
    <t>Liklihood of Exploit</t>
  </si>
  <si>
    <t>Accessibility of Information</t>
  </si>
  <si>
    <t>Environmental Factor Score</t>
  </si>
  <si>
    <t>Attack Frequency</t>
  </si>
  <si>
    <t>Attack Score</t>
  </si>
  <si>
    <t>Impact</t>
  </si>
  <si>
    <t>OS Command Injection</t>
  </si>
  <si>
    <t>XSS</t>
  </si>
  <si>
    <t>SQL Injection</t>
  </si>
  <si>
    <t>Error Message Exposure</t>
  </si>
  <si>
    <t>Cross Site Request Forgery</t>
  </si>
  <si>
    <t>Race Condition</t>
  </si>
  <si>
    <t>Unrestricted Upload</t>
  </si>
  <si>
    <t>Open Redirect</t>
  </si>
  <si>
    <t>Path Traversal</t>
  </si>
  <si>
    <t>Improper Control of Filenames</t>
  </si>
  <si>
    <t>Buffer Overflow</t>
  </si>
  <si>
    <t>Improper Validation of Array Indices</t>
  </si>
  <si>
    <t>Unrestricted Allocation of Resources</t>
  </si>
  <si>
    <t>Integer Overflow or Wraparound</t>
  </si>
  <si>
    <t>Download of Code Without Integrity Checks</t>
  </si>
  <si>
    <t>Improper Check for Unusual or Exceptional Conditions</t>
  </si>
  <si>
    <t>Improper Authorisation</t>
  </si>
  <si>
    <t>Missing Authentication for Critical Factors</t>
  </si>
  <si>
    <t>Missing Encryption on Sensitive Data</t>
  </si>
  <si>
    <t>Risky or Broken Cryptographic Algorithms</t>
  </si>
  <si>
    <t>Incorrect Permission Assignment for Critical Resources</t>
  </si>
  <si>
    <t>Use of Hard Coded Credentials</t>
  </si>
  <si>
    <t>Spear Phishing (Credentials)</t>
  </si>
  <si>
    <t>Spear Phishing (Malware)</t>
  </si>
  <si>
    <t>Pretexting (Credentials)</t>
  </si>
  <si>
    <t>Phishing (Credentials)</t>
  </si>
  <si>
    <t>Phishing (Malware)</t>
  </si>
  <si>
    <t>Watering Hole (Malware)</t>
  </si>
  <si>
    <t>Baiting (Malware)</t>
  </si>
  <si>
    <t>Port Scanning Attacks</t>
  </si>
  <si>
    <t>Unauthorised Direct Access</t>
  </si>
  <si>
    <t>IP Spoofing Attacks</t>
  </si>
  <si>
    <t>Unsecured Third Party Software</t>
  </si>
  <si>
    <t>Infected BYOD</t>
  </si>
  <si>
    <t>Passive Monitoring</t>
  </si>
  <si>
    <t>Session Hijacking</t>
  </si>
  <si>
    <t>&lt;R1,S1&gt;</t>
  </si>
  <si>
    <t>&lt;R2,S2&gt;</t>
  </si>
  <si>
    <t>&lt;R3,S3&gt;</t>
  </si>
  <si>
    <t>&lt;R4,S4&gt;</t>
  </si>
  <si>
    <t>Simulated</t>
  </si>
  <si>
    <t>Attack Phases</t>
  </si>
  <si>
    <t>Asset Value: A1</t>
  </si>
  <si>
    <t>Asset Value: A2</t>
  </si>
  <si>
    <t>Asset Value: A3</t>
  </si>
  <si>
    <t>Normalised Attack Score</t>
  </si>
  <si>
    <t>Random #</t>
  </si>
  <si>
    <t>Asset 1</t>
  </si>
  <si>
    <t>`</t>
  </si>
  <si>
    <t>Asset 2</t>
  </si>
  <si>
    <t>Asset 3</t>
  </si>
  <si>
    <t>Asset 4</t>
  </si>
  <si>
    <t>Normalised Attack Score (R_i)</t>
  </si>
  <si>
    <t>Random # (S_i)</t>
  </si>
  <si>
    <t>Expected PV</t>
  </si>
  <si>
    <t>Constraints</t>
  </si>
  <si>
    <t>Asset Value</t>
  </si>
  <si>
    <t>Attack Rate</t>
  </si>
  <si>
    <t>DR</t>
  </si>
  <si>
    <t>Reduction (Product)</t>
  </si>
  <si>
    <t>Set Cover</t>
  </si>
  <si>
    <t>Total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</si>
</sst>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5">
    <xf numFmtId="0" fontId="0" fillId="0" borderId="0" xfId="0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3" borderId="10" xfId="0" applyFill="1" applyBorder="1" applyAlignment="1">
      <alignment vertical="center" wrapText="1"/>
    </xf>
    <xf numFmtId="0" fontId="0" fillId="34" borderId="0" xfId="0" applyFill="1"/>
    <xf numFmtId="0" fontId="0" fillId="34" borderId="19" xfId="0" applyFill="1" applyBorder="1"/>
    <xf numFmtId="0" fontId="0" fillId="34" borderId="10" xfId="0" applyFill="1" applyBorder="1" applyAlignment="1">
      <alignment horizontal="center"/>
    </xf>
    <xf numFmtId="0" fontId="0" fillId="34" borderId="24" xfId="0" applyFill="1" applyBorder="1"/>
    <xf numFmtId="0" fontId="0" fillId="34" borderId="13" xfId="0" applyFill="1" applyBorder="1" applyAlignment="1">
      <alignment horizontal="center"/>
    </xf>
    <xf numFmtId="0" fontId="0" fillId="34" borderId="14" xfId="0" applyFill="1" applyBorder="1"/>
    <xf numFmtId="0" fontId="0" fillId="34" borderId="16" xfId="0" applyFill="1" applyBorder="1"/>
    <xf numFmtId="0" fontId="0" fillId="34" borderId="0" xfId="0" applyFill="1" applyBorder="1"/>
    <xf numFmtId="0" fontId="0" fillId="34" borderId="0" xfId="0" applyFill="1" applyBorder="1" applyAlignment="1">
      <alignment horizontal="center"/>
    </xf>
    <xf numFmtId="0" fontId="16" fillId="34" borderId="0" xfId="0" applyFont="1" applyFill="1"/>
    <xf numFmtId="0" fontId="0" fillId="0" borderId="15" xfId="0" applyBorder="1"/>
    <xf numFmtId="0" fontId="0" fillId="0" borderId="16" xfId="0" applyBorder="1"/>
    <xf numFmtId="2" fontId="0" fillId="34" borderId="0" xfId="0" applyNumberForma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4" borderId="14" xfId="0" applyFont="1" applyFill="1" applyBorder="1"/>
    <xf numFmtId="0" fontId="16" fillId="34" borderId="16" xfId="0" applyFont="1" applyFill="1" applyBorder="1"/>
    <xf numFmtId="0" fontId="0" fillId="0" borderId="0" xfId="0" applyFill="1" applyBorder="1"/>
    <xf numFmtId="0" fontId="0" fillId="34" borderId="0" xfId="0" applyFill="1" applyBorder="1" applyAlignment="1">
      <alignment wrapText="1"/>
    </xf>
    <xf numFmtId="0" fontId="0" fillId="34" borderId="13" xfId="0" applyFill="1" applyBorder="1"/>
    <xf numFmtId="0" fontId="0" fillId="34" borderId="10" xfId="0" applyFill="1" applyBorder="1"/>
    <xf numFmtId="0" fontId="16" fillId="34" borderId="10" xfId="0" applyFont="1" applyFill="1" applyBorder="1"/>
    <xf numFmtId="0" fontId="16" fillId="34" borderId="11" xfId="0" applyFont="1" applyFill="1" applyBorder="1"/>
    <xf numFmtId="0" fontId="0" fillId="34" borderId="17" xfId="0" applyFill="1" applyBorder="1"/>
    <xf numFmtId="0" fontId="0" fillId="34" borderId="17" xfId="0" applyFill="1" applyBorder="1" applyAlignment="1">
      <alignment horizontal="center"/>
    </xf>
    <xf numFmtId="0" fontId="0" fillId="34" borderId="15" xfId="0" applyFill="1" applyBorder="1"/>
    <xf numFmtId="0" fontId="16" fillId="34" borderId="15" xfId="0" applyFont="1" applyFill="1" applyBorder="1"/>
    <xf numFmtId="0" fontId="0" fillId="34" borderId="20" xfId="0" applyFill="1" applyBorder="1"/>
    <xf numFmtId="0" fontId="0" fillId="34" borderId="20" xfId="0" applyFill="1" applyBorder="1" applyAlignment="1">
      <alignment horizontal="center"/>
    </xf>
    <xf numFmtId="0" fontId="0" fillId="34" borderId="22" xfId="0" applyFill="1" applyBorder="1"/>
    <xf numFmtId="0" fontId="0" fillId="34" borderId="22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21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23" xfId="0" applyFill="1" applyBorder="1" applyAlignment="1">
      <alignment horizontal="center"/>
    </xf>
    <xf numFmtId="0" fontId="0" fillId="34" borderId="24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4" borderId="15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1" xfId="0" applyFill="1" applyBorder="1"/>
    <xf numFmtId="0" fontId="0" fillId="34" borderId="12" xfId="0" applyFill="1" applyBorder="1"/>
    <xf numFmtId="0" fontId="0" fillId="34" borderId="21" xfId="0" applyFill="1" applyBorder="1"/>
    <xf numFmtId="0" fontId="16" fillId="33" borderId="11" xfId="0" applyFont="1" applyFill="1" applyBorder="1"/>
    <xf numFmtId="0" fontId="16" fillId="33" borderId="10" xfId="0" applyFont="1" applyFill="1" applyBorder="1"/>
    <xf numFmtId="0" fontId="16" fillId="33" borderId="20" xfId="0" applyFont="1" applyFill="1" applyBorder="1"/>
    <xf numFmtId="0" fontId="16" fillId="33" borderId="17" xfId="0" applyFont="1" applyFill="1" applyBorder="1"/>
    <xf numFmtId="0" fontId="16" fillId="33" borderId="10" xfId="0" applyFont="1" applyFill="1" applyBorder="1" applyAlignment="1">
      <alignment horizontal="center"/>
    </xf>
    <xf numFmtId="0" fontId="16" fillId="33" borderId="14" xfId="0" applyFont="1" applyFill="1" applyBorder="1"/>
    <xf numFmtId="0" fontId="16" fillId="33" borderId="15" xfId="0" applyFont="1" applyFill="1" applyBorder="1"/>
    <xf numFmtId="0" fontId="16" fillId="33" borderId="16" xfId="0" applyFont="1" applyFill="1" applyBorder="1"/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14" xfId="0" applyFont="1" applyFill="1" applyBorder="1" applyAlignment="1">
      <alignment wrapText="1"/>
    </xf>
    <xf numFmtId="0" fontId="16" fillId="33" borderId="15" xfId="0" applyFont="1" applyFill="1" applyBorder="1" applyAlignment="1">
      <alignment wrapText="1"/>
    </xf>
    <xf numFmtId="0" fontId="16" fillId="33" borderId="16" xfId="0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16" fillId="34" borderId="0" xfId="0" applyFont="1" applyFill="1" applyBorder="1" applyAlignment="1">
      <alignment vertical="center" wrapText="1"/>
    </xf>
    <xf numFmtId="0" fontId="16" fillId="33" borderId="10" xfId="0" applyFont="1" applyFill="1" applyBorder="1" applyAlignment="1">
      <alignment vertical="center"/>
    </xf>
    <xf numFmtId="0" fontId="16" fillId="33" borderId="11" xfId="0" applyFont="1" applyFill="1" applyBorder="1" applyAlignment="1">
      <alignment vertical="center"/>
    </xf>
    <xf numFmtId="0" fontId="16" fillId="33" borderId="17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0" fillId="34" borderId="14" xfId="0" applyFill="1" applyBorder="1" applyAlignment="1">
      <alignment horizontal="left"/>
    </xf>
    <xf numFmtId="0" fontId="0" fillId="34" borderId="15" xfId="0" applyFill="1" applyBorder="1" applyAlignment="1">
      <alignment horizontal="left"/>
    </xf>
    <xf numFmtId="0" fontId="0" fillId="34" borderId="16" xfId="0" applyFill="1" applyBorder="1" applyAlignment="1">
      <alignment horizontal="left"/>
    </xf>
    <xf numFmtId="0" fontId="0" fillId="34" borderId="0" xfId="0" applyFill="1" applyBorder="1" applyAlignment="1">
      <alignment horizontal="left"/>
    </xf>
    <xf numFmtId="0" fontId="16" fillId="34" borderId="0" xfId="0" applyFont="1" applyFill="1" applyBorder="1"/>
    <xf numFmtId="0" fontId="16" fillId="35" borderId="10" xfId="0" applyFont="1" applyFill="1" applyBorder="1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 vertical="center" textRotation="90"/>
    </xf>
    <xf numFmtId="0" fontId="16" fillId="33" borderId="15" xfId="0" applyFont="1" applyFill="1" applyBorder="1" applyAlignment="1">
      <alignment horizontal="center" vertical="center" textRotation="90"/>
    </xf>
    <xf numFmtId="0" fontId="16" fillId="33" borderId="16" xfId="0" applyFont="1" applyFill="1" applyBorder="1" applyAlignment="1">
      <alignment horizontal="center" vertical="center" textRotation="90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6" fillId="34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72"/>
  <sheetViews>
    <sheetView topLeftCell="A25" zoomScale="50" zoomScaleNormal="50" workbookViewId="0">
      <selection activeCell="AT42" sqref="AT42"/>
    </sheetView>
  </sheetViews>
  <sheetFormatPr defaultColWidth="9.109375" defaultRowHeight="14.4" x14ac:dyDescent="0.3"/>
  <cols>
    <col min="1" max="1" width="3.6640625" style="15" bestFit="1" customWidth="1"/>
    <col min="2" max="2" width="50.6640625" style="15" customWidth="1"/>
    <col min="3" max="3" width="5" style="15" bestFit="1" customWidth="1"/>
    <col min="4" max="7" width="4" style="15" bestFit="1" customWidth="1"/>
    <col min="8" max="9" width="5" style="15" bestFit="1" customWidth="1"/>
    <col min="10" max="11" width="4" style="15" bestFit="1" customWidth="1"/>
    <col min="12" max="12" width="4.33203125" style="15" bestFit="1" customWidth="1"/>
    <col min="13" max="17" width="5" style="15" bestFit="1" customWidth="1"/>
    <col min="18" max="20" width="4.33203125" style="15" bestFit="1" customWidth="1"/>
    <col min="21" max="22" width="5" style="15" bestFit="1" customWidth="1"/>
    <col min="23" max="38" width="4.33203125" style="15" bestFit="1" customWidth="1"/>
    <col min="39" max="39" width="16.5546875" style="15" bestFit="1" customWidth="1"/>
    <col min="40" max="40" width="9.44140625" style="15" customWidth="1"/>
    <col min="41" max="41" width="6.44140625" style="15" customWidth="1"/>
    <col min="42" max="42" width="13.109375" style="15" customWidth="1"/>
    <col min="43" max="43" width="11" style="15" bestFit="1" customWidth="1"/>
    <col min="44" max="45" width="7.33203125" style="15" bestFit="1" customWidth="1"/>
    <col min="46" max="46" width="4.109375" style="15" customWidth="1"/>
    <col min="47" max="82" width="2" style="15" bestFit="1" customWidth="1"/>
    <col min="83" max="16384" width="9.109375" style="15"/>
  </cols>
  <sheetData>
    <row r="1" spans="1:82" ht="15" thickBot="1" x14ac:dyDescent="0.35">
      <c r="C1" s="93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5"/>
      <c r="AU1" s="93" t="s">
        <v>169</v>
      </c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5"/>
    </row>
    <row r="2" spans="1:82" ht="15" thickBot="1" x14ac:dyDescent="0.35">
      <c r="B2" s="62" t="s">
        <v>1</v>
      </c>
      <c r="C2" s="66" t="s">
        <v>2</v>
      </c>
      <c r="D2" s="67" t="s">
        <v>3</v>
      </c>
      <c r="E2" s="67" t="s">
        <v>4</v>
      </c>
      <c r="F2" s="67" t="s">
        <v>5</v>
      </c>
      <c r="G2" s="67" t="s">
        <v>6</v>
      </c>
      <c r="H2" s="67" t="s">
        <v>7</v>
      </c>
      <c r="I2" s="67" t="s">
        <v>8</v>
      </c>
      <c r="J2" s="67" t="s">
        <v>9</v>
      </c>
      <c r="K2" s="68" t="s">
        <v>10</v>
      </c>
      <c r="L2" s="66" t="s">
        <v>11</v>
      </c>
      <c r="M2" s="67" t="s">
        <v>12</v>
      </c>
      <c r="N2" s="67" t="s">
        <v>13</v>
      </c>
      <c r="O2" s="67" t="s">
        <v>14</v>
      </c>
      <c r="P2" s="67" t="s">
        <v>15</v>
      </c>
      <c r="Q2" s="67" t="s">
        <v>16</v>
      </c>
      <c r="R2" s="67" t="s">
        <v>17</v>
      </c>
      <c r="S2" s="67" t="s">
        <v>18</v>
      </c>
      <c r="T2" s="68" t="s">
        <v>19</v>
      </c>
      <c r="U2" s="69" t="s">
        <v>20</v>
      </c>
      <c r="V2" s="69" t="s">
        <v>21</v>
      </c>
      <c r="W2" s="69" t="s">
        <v>22</v>
      </c>
      <c r="X2" s="69" t="s">
        <v>23</v>
      </c>
      <c r="Y2" s="69" t="s">
        <v>24</v>
      </c>
      <c r="Z2" s="69" t="s">
        <v>25</v>
      </c>
      <c r="AA2" s="69" t="s">
        <v>26</v>
      </c>
      <c r="AB2" s="69" t="s">
        <v>27</v>
      </c>
      <c r="AC2" s="69" t="s">
        <v>28</v>
      </c>
      <c r="AD2" s="69" t="s">
        <v>29</v>
      </c>
      <c r="AE2" s="69" t="s">
        <v>30</v>
      </c>
      <c r="AF2" s="69" t="s">
        <v>31</v>
      </c>
      <c r="AG2" s="69" t="s">
        <v>32</v>
      </c>
      <c r="AH2" s="69" t="s">
        <v>33</v>
      </c>
      <c r="AI2" s="69" t="s">
        <v>34</v>
      </c>
      <c r="AJ2" s="69" t="s">
        <v>35</v>
      </c>
      <c r="AK2" s="69" t="s">
        <v>36</v>
      </c>
      <c r="AL2" s="69" t="s">
        <v>37</v>
      </c>
      <c r="AM2" s="62" t="s">
        <v>38</v>
      </c>
      <c r="AP2" s="96" t="s">
        <v>157</v>
      </c>
      <c r="AQ2" s="97"/>
      <c r="AU2" s="93" t="s">
        <v>157</v>
      </c>
      <c r="AV2" s="94"/>
      <c r="AW2" s="94"/>
      <c r="AX2" s="94"/>
      <c r="AY2" s="94"/>
      <c r="AZ2" s="94"/>
      <c r="BA2" s="94"/>
      <c r="BB2" s="94"/>
      <c r="BC2" s="95"/>
      <c r="BD2" s="93" t="s">
        <v>159</v>
      </c>
      <c r="BE2" s="94"/>
      <c r="BF2" s="94"/>
      <c r="BG2" s="94"/>
      <c r="BH2" s="94"/>
      <c r="BI2" s="94"/>
      <c r="BJ2" s="94"/>
      <c r="BK2" s="94"/>
      <c r="BL2" s="95"/>
      <c r="BM2" s="93" t="s">
        <v>160</v>
      </c>
      <c r="BN2" s="94"/>
      <c r="BO2" s="94"/>
      <c r="BP2" s="94"/>
      <c r="BQ2" s="94"/>
      <c r="BR2" s="94"/>
      <c r="BS2" s="94"/>
      <c r="BT2" s="94"/>
      <c r="BU2" s="95"/>
      <c r="BV2" s="93" t="s">
        <v>161</v>
      </c>
      <c r="BW2" s="94"/>
      <c r="BX2" s="94"/>
      <c r="BY2" s="94"/>
      <c r="BZ2" s="94"/>
      <c r="CA2" s="94"/>
      <c r="CB2" s="94"/>
      <c r="CC2" s="94"/>
      <c r="CD2" s="95"/>
    </row>
    <row r="3" spans="1:82" ht="14.25" customHeight="1" x14ac:dyDescent="0.3">
      <c r="A3" s="15">
        <v>1</v>
      </c>
      <c r="B3" s="70" t="s">
        <v>39</v>
      </c>
      <c r="C3" s="38">
        <v>0</v>
      </c>
      <c r="D3" s="45">
        <v>0</v>
      </c>
      <c r="E3" s="45">
        <v>0</v>
      </c>
      <c r="F3" s="45">
        <v>0</v>
      </c>
      <c r="G3" s="45">
        <v>0</v>
      </c>
      <c r="H3" s="45">
        <v>0</v>
      </c>
      <c r="I3" s="45">
        <v>0</v>
      </c>
      <c r="J3" s="45">
        <v>0</v>
      </c>
      <c r="K3" s="46">
        <v>0</v>
      </c>
      <c r="L3" s="38">
        <v>0</v>
      </c>
      <c r="M3" s="45">
        <v>0</v>
      </c>
      <c r="N3" s="45">
        <v>0</v>
      </c>
      <c r="O3" s="45">
        <v>0</v>
      </c>
      <c r="P3" s="45">
        <v>0</v>
      </c>
      <c r="Q3" s="45">
        <v>0</v>
      </c>
      <c r="R3" s="45">
        <v>0</v>
      </c>
      <c r="S3" s="45">
        <v>0</v>
      </c>
      <c r="T3" s="46">
        <v>0</v>
      </c>
      <c r="U3" s="38">
        <v>0</v>
      </c>
      <c r="V3" s="45">
        <v>0</v>
      </c>
      <c r="W3" s="45">
        <v>0</v>
      </c>
      <c r="X3" s="45">
        <v>0</v>
      </c>
      <c r="Y3" s="45">
        <v>0.1</v>
      </c>
      <c r="Z3" s="45">
        <v>0</v>
      </c>
      <c r="AA3" s="45">
        <v>0.1</v>
      </c>
      <c r="AB3" s="45">
        <v>0.1</v>
      </c>
      <c r="AC3" s="46">
        <v>0</v>
      </c>
      <c r="AD3" s="45">
        <v>0</v>
      </c>
      <c r="AE3" s="45">
        <v>0</v>
      </c>
      <c r="AF3" s="45">
        <v>0.2</v>
      </c>
      <c r="AG3" s="45">
        <v>0.2</v>
      </c>
      <c r="AH3" s="45">
        <v>0.2</v>
      </c>
      <c r="AI3" s="45">
        <v>0</v>
      </c>
      <c r="AJ3" s="45">
        <v>0.2</v>
      </c>
      <c r="AK3" s="45">
        <v>0</v>
      </c>
      <c r="AL3" s="46">
        <v>0</v>
      </c>
      <c r="AM3" s="47">
        <v>0.25</v>
      </c>
      <c r="AP3" s="29" t="s">
        <v>166</v>
      </c>
      <c r="AQ3" s="16">
        <v>1000000000</v>
      </c>
      <c r="AU3" s="38">
        <f xml:space="preserve"> 1-C3*$AM35</f>
        <v>1</v>
      </c>
      <c r="AV3" s="45">
        <f t="shared" ref="AV3:AY18" si="0" xml:space="preserve"> 1-D3*$AM35</f>
        <v>1</v>
      </c>
      <c r="AW3" s="45">
        <f t="shared" si="0"/>
        <v>1</v>
      </c>
      <c r="AX3" s="45">
        <f t="shared" si="0"/>
        <v>1</v>
      </c>
      <c r="AY3" s="45">
        <f t="shared" si="0"/>
        <v>1</v>
      </c>
      <c r="AZ3" s="45">
        <f t="shared" ref="AZ3:AZ29" si="1" xml:space="preserve"> 1-H3*$AM35</f>
        <v>1</v>
      </c>
      <c r="BA3" s="45">
        <f t="shared" ref="BA3:BA29" si="2" xml:space="preserve"> 1-I3*$AM35</f>
        <v>1</v>
      </c>
      <c r="BB3" s="45">
        <f t="shared" ref="BB3:BB29" si="3" xml:space="preserve"> 1-J3*$AM35</f>
        <v>1</v>
      </c>
      <c r="BC3" s="46">
        <f t="shared" ref="BC3:BC29" si="4" xml:space="preserve"> 1-K3*$AM35</f>
        <v>1</v>
      </c>
      <c r="BD3" s="38">
        <f t="shared" ref="BD3:BD29" si="5" xml:space="preserve"> 1-L3*$AM35</f>
        <v>1</v>
      </c>
      <c r="BE3" s="45">
        <f t="shared" ref="BE3:BE29" si="6" xml:space="preserve"> 1-M3*$AM35</f>
        <v>1</v>
      </c>
      <c r="BF3" s="45">
        <f t="shared" ref="BF3:BF29" si="7" xml:space="preserve"> 1-N3*$AM35</f>
        <v>1</v>
      </c>
      <c r="BG3" s="45">
        <f t="shared" ref="BG3:BG29" si="8" xml:space="preserve"> 1-O3*$AM35</f>
        <v>1</v>
      </c>
      <c r="BH3" s="45">
        <f t="shared" ref="BH3:BH29" si="9" xml:space="preserve"> 1-P3*$AM35</f>
        <v>1</v>
      </c>
      <c r="BI3" s="45">
        <f t="shared" ref="BI3:BI29" si="10" xml:space="preserve"> 1-Q3*$AM35</f>
        <v>1</v>
      </c>
      <c r="BJ3" s="45">
        <f t="shared" ref="BJ3:BJ29" si="11" xml:space="preserve"> 1-R3*$AM35</f>
        <v>1</v>
      </c>
      <c r="BK3" s="45">
        <f t="shared" ref="BK3:BK29" si="12" xml:space="preserve"> 1-S3*$AM35</f>
        <v>1</v>
      </c>
      <c r="BL3" s="46">
        <f t="shared" ref="BL3:BL29" si="13" xml:space="preserve"> 1-T3*$AM35</f>
        <v>1</v>
      </c>
      <c r="BM3" s="38">
        <f t="shared" ref="BM3:BM29" si="14" xml:space="preserve"> 1-U3*$AM35</f>
        <v>1</v>
      </c>
      <c r="BN3" s="45">
        <f t="shared" ref="BN3:BN29" si="15" xml:space="preserve"> 1-V3*$AM35</f>
        <v>1</v>
      </c>
      <c r="BO3" s="45">
        <f t="shared" ref="BO3:BO29" si="16" xml:space="preserve"> 1-W3*$AM35</f>
        <v>1</v>
      </c>
      <c r="BP3" s="45">
        <f t="shared" ref="BP3:BP29" si="17" xml:space="preserve"> 1-X3*$AM35</f>
        <v>1</v>
      </c>
      <c r="BQ3" s="45">
        <f t="shared" ref="BQ3:BQ29" si="18" xml:space="preserve"> 1-Y3*$AM35</f>
        <v>1</v>
      </c>
      <c r="BR3" s="45">
        <f t="shared" ref="BR3:BR29" si="19" xml:space="preserve"> 1-Z3*$AM35</f>
        <v>1</v>
      </c>
      <c r="BS3" s="45">
        <f t="shared" ref="BS3:BS29" si="20" xml:space="preserve"> 1-AA3*$AM35</f>
        <v>1</v>
      </c>
      <c r="BT3" s="45">
        <f t="shared" ref="BT3:BT29" si="21" xml:space="preserve"> 1-AB3*$AM35</f>
        <v>1</v>
      </c>
      <c r="BU3" s="46">
        <f t="shared" ref="BU3:BU29" si="22" xml:space="preserve"> 1-AC3*$AM35</f>
        <v>1</v>
      </c>
      <c r="BV3" s="38">
        <f t="shared" ref="BV3:BV29" si="23" xml:space="preserve"> 1-AD3*$AM35</f>
        <v>1</v>
      </c>
      <c r="BW3" s="45">
        <f t="shared" ref="BW3:BW29" si="24" xml:space="preserve"> 1-AE3*$AM35</f>
        <v>1</v>
      </c>
      <c r="BX3" s="45">
        <f t="shared" ref="BX3:BX29" si="25" xml:space="preserve"> 1-AF3*$AM35</f>
        <v>1</v>
      </c>
      <c r="BY3" s="45">
        <f t="shared" ref="BY3:BY29" si="26" xml:space="preserve"> 1-AG3*$AM35</f>
        <v>1</v>
      </c>
      <c r="BZ3" s="45">
        <f t="shared" ref="BZ3:BZ29" si="27" xml:space="preserve"> 1-AH3*$AM35</f>
        <v>1</v>
      </c>
      <c r="CA3" s="45">
        <f t="shared" ref="CA3:CA29" si="28" xml:space="preserve"> 1-AI3*$AM35</f>
        <v>1</v>
      </c>
      <c r="CB3" s="45">
        <f t="shared" ref="CB3:CB29" si="29" xml:space="preserve"> 1-AJ3*$AM35</f>
        <v>1</v>
      </c>
      <c r="CC3" s="45">
        <f t="shared" ref="CC3:CC29" si="30" xml:space="preserve"> 1-AK3*$AM35</f>
        <v>1</v>
      </c>
      <c r="CD3" s="46">
        <f t="shared" ref="CD3:CD29" si="31" xml:space="preserve"> 1-AL3*$AM35</f>
        <v>1</v>
      </c>
    </row>
    <row r="4" spans="1:82" ht="15.75" customHeight="1" x14ac:dyDescent="0.3">
      <c r="A4" s="15">
        <v>2</v>
      </c>
      <c r="B4" s="71" t="s">
        <v>40</v>
      </c>
      <c r="C4" s="42">
        <v>0.1</v>
      </c>
      <c r="D4" s="23">
        <v>0.1</v>
      </c>
      <c r="E4" s="23">
        <v>0.1</v>
      </c>
      <c r="F4" s="23">
        <v>0.2</v>
      </c>
      <c r="G4" s="23">
        <v>0.1</v>
      </c>
      <c r="H4" s="23">
        <v>0.2</v>
      </c>
      <c r="I4" s="23">
        <v>0.1</v>
      </c>
      <c r="J4" s="23">
        <v>0.5</v>
      </c>
      <c r="K4" s="48">
        <v>0.5</v>
      </c>
      <c r="L4" s="42">
        <v>0.5</v>
      </c>
      <c r="M4" s="23">
        <v>0.2</v>
      </c>
      <c r="N4" s="23">
        <v>0.2</v>
      </c>
      <c r="O4" s="23">
        <v>0.2</v>
      </c>
      <c r="P4" s="23">
        <v>0.2</v>
      </c>
      <c r="Q4" s="23">
        <v>0.1</v>
      </c>
      <c r="R4" s="23">
        <v>0.2</v>
      </c>
      <c r="S4" s="23">
        <v>0.2</v>
      </c>
      <c r="T4" s="48">
        <v>0.2</v>
      </c>
      <c r="U4" s="42">
        <v>0</v>
      </c>
      <c r="V4" s="23">
        <v>0</v>
      </c>
      <c r="W4" s="23">
        <v>0.2</v>
      </c>
      <c r="X4" s="23">
        <v>0.2</v>
      </c>
      <c r="Y4" s="23">
        <v>0</v>
      </c>
      <c r="Z4" s="23">
        <v>0</v>
      </c>
      <c r="AA4" s="23">
        <v>0</v>
      </c>
      <c r="AB4" s="23">
        <v>0</v>
      </c>
      <c r="AC4" s="48">
        <v>0</v>
      </c>
      <c r="AD4" s="23">
        <v>0</v>
      </c>
      <c r="AE4" s="23">
        <v>0</v>
      </c>
      <c r="AF4" s="23">
        <v>0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48">
        <v>0</v>
      </c>
      <c r="AM4" s="49">
        <v>0.25</v>
      </c>
      <c r="AP4" s="40" t="s">
        <v>167</v>
      </c>
      <c r="AQ4" s="57">
        <v>2</v>
      </c>
      <c r="AU4" s="42">
        <f t="shared" ref="AU4:AU29" si="32" xml:space="preserve"> 1-C4*$AM36</f>
        <v>0.9</v>
      </c>
      <c r="AV4" s="23">
        <f t="shared" si="0"/>
        <v>0.9</v>
      </c>
      <c r="AW4" s="23">
        <f t="shared" si="0"/>
        <v>0.9</v>
      </c>
      <c r="AX4" s="23">
        <f t="shared" si="0"/>
        <v>0.8</v>
      </c>
      <c r="AY4" s="23">
        <f t="shared" si="0"/>
        <v>0.9</v>
      </c>
      <c r="AZ4" s="23">
        <f t="shared" si="1"/>
        <v>0.8</v>
      </c>
      <c r="BA4" s="23">
        <f t="shared" si="2"/>
        <v>0.9</v>
      </c>
      <c r="BB4" s="23">
        <f t="shared" si="3"/>
        <v>0.5</v>
      </c>
      <c r="BC4" s="48">
        <f t="shared" si="4"/>
        <v>0.5</v>
      </c>
      <c r="BD4" s="42">
        <f t="shared" si="5"/>
        <v>0.5</v>
      </c>
      <c r="BE4" s="23">
        <f t="shared" si="6"/>
        <v>0.8</v>
      </c>
      <c r="BF4" s="23">
        <f t="shared" si="7"/>
        <v>0.8</v>
      </c>
      <c r="BG4" s="23">
        <f t="shared" si="8"/>
        <v>0.8</v>
      </c>
      <c r="BH4" s="23">
        <f t="shared" si="9"/>
        <v>0.8</v>
      </c>
      <c r="BI4" s="23">
        <f t="shared" si="10"/>
        <v>0.9</v>
      </c>
      <c r="BJ4" s="23">
        <f t="shared" si="11"/>
        <v>0.8</v>
      </c>
      <c r="BK4" s="23">
        <f t="shared" si="12"/>
        <v>0.8</v>
      </c>
      <c r="BL4" s="48">
        <f t="shared" si="13"/>
        <v>0.8</v>
      </c>
      <c r="BM4" s="42">
        <f t="shared" si="14"/>
        <v>1</v>
      </c>
      <c r="BN4" s="23">
        <f t="shared" si="15"/>
        <v>1</v>
      </c>
      <c r="BO4" s="23">
        <f t="shared" si="16"/>
        <v>0.8</v>
      </c>
      <c r="BP4" s="23">
        <f t="shared" si="17"/>
        <v>0.8</v>
      </c>
      <c r="BQ4" s="23">
        <f t="shared" si="18"/>
        <v>1</v>
      </c>
      <c r="BR4" s="23">
        <f t="shared" si="19"/>
        <v>1</v>
      </c>
      <c r="BS4" s="23">
        <f t="shared" si="20"/>
        <v>1</v>
      </c>
      <c r="BT4" s="23">
        <f t="shared" si="21"/>
        <v>1</v>
      </c>
      <c r="BU4" s="48">
        <f t="shared" si="22"/>
        <v>1</v>
      </c>
      <c r="BV4" s="42">
        <f t="shared" si="23"/>
        <v>1</v>
      </c>
      <c r="BW4" s="23">
        <f t="shared" si="24"/>
        <v>1</v>
      </c>
      <c r="BX4" s="23">
        <f t="shared" si="25"/>
        <v>1</v>
      </c>
      <c r="BY4" s="23">
        <f t="shared" si="26"/>
        <v>1</v>
      </c>
      <c r="BZ4" s="23">
        <f t="shared" si="27"/>
        <v>1</v>
      </c>
      <c r="CA4" s="23">
        <f t="shared" si="28"/>
        <v>1</v>
      </c>
      <c r="CB4" s="23">
        <f t="shared" si="29"/>
        <v>1</v>
      </c>
      <c r="CC4" s="23">
        <f t="shared" si="30"/>
        <v>1</v>
      </c>
      <c r="CD4" s="48">
        <f t="shared" si="31"/>
        <v>1</v>
      </c>
    </row>
    <row r="5" spans="1:82" ht="12.75" customHeight="1" x14ac:dyDescent="0.3">
      <c r="A5" s="15">
        <v>3</v>
      </c>
      <c r="B5" s="71" t="s">
        <v>41</v>
      </c>
      <c r="C5" s="42">
        <v>0.1</v>
      </c>
      <c r="D5" s="23">
        <v>0.1</v>
      </c>
      <c r="E5" s="23">
        <v>0</v>
      </c>
      <c r="F5" s="23">
        <v>0</v>
      </c>
      <c r="G5" s="23">
        <v>0.1</v>
      </c>
      <c r="H5" s="23">
        <v>0.1</v>
      </c>
      <c r="I5" s="23">
        <v>0</v>
      </c>
      <c r="J5" s="23">
        <v>0.5</v>
      </c>
      <c r="K5" s="48">
        <v>0.5</v>
      </c>
      <c r="L5" s="42">
        <v>0.5</v>
      </c>
      <c r="M5" s="23">
        <v>0.3</v>
      </c>
      <c r="N5" s="23">
        <v>0.3</v>
      </c>
      <c r="O5" s="23">
        <v>0.3</v>
      </c>
      <c r="P5" s="23">
        <v>0.3</v>
      </c>
      <c r="Q5" s="23">
        <v>0</v>
      </c>
      <c r="R5" s="23">
        <v>0.1</v>
      </c>
      <c r="S5" s="23">
        <v>0.1</v>
      </c>
      <c r="T5" s="48">
        <v>0.1</v>
      </c>
      <c r="U5" s="42">
        <v>0</v>
      </c>
      <c r="V5" s="23">
        <v>0</v>
      </c>
      <c r="W5" s="23">
        <v>0.1</v>
      </c>
      <c r="X5" s="23">
        <v>0.1</v>
      </c>
      <c r="Y5" s="23">
        <v>0</v>
      </c>
      <c r="Z5" s="23">
        <v>0</v>
      </c>
      <c r="AA5" s="23">
        <v>0</v>
      </c>
      <c r="AB5" s="23">
        <v>0</v>
      </c>
      <c r="AC5" s="48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48">
        <v>0</v>
      </c>
      <c r="AM5" s="49">
        <v>0.5</v>
      </c>
      <c r="AP5" s="40" t="s">
        <v>108</v>
      </c>
      <c r="AQ5" s="57" t="e">
        <f ca="1" xml:space="preserve"> Risk_Model!J5</f>
        <v>#NAME?</v>
      </c>
      <c r="AU5" s="42">
        <f t="shared" si="32"/>
        <v>0.9</v>
      </c>
      <c r="AV5" s="23">
        <f t="shared" si="0"/>
        <v>0.9</v>
      </c>
      <c r="AW5" s="23">
        <f t="shared" si="0"/>
        <v>1</v>
      </c>
      <c r="AX5" s="23">
        <f t="shared" si="0"/>
        <v>1</v>
      </c>
      <c r="AY5" s="23">
        <f t="shared" si="0"/>
        <v>0.9</v>
      </c>
      <c r="AZ5" s="23">
        <f t="shared" si="1"/>
        <v>0.9</v>
      </c>
      <c r="BA5" s="23">
        <f t="shared" si="2"/>
        <v>1</v>
      </c>
      <c r="BB5" s="23">
        <f t="shared" si="3"/>
        <v>0.5</v>
      </c>
      <c r="BC5" s="48">
        <f t="shared" si="4"/>
        <v>0.5</v>
      </c>
      <c r="BD5" s="42">
        <f t="shared" si="5"/>
        <v>0.5</v>
      </c>
      <c r="BE5" s="23">
        <f t="shared" si="6"/>
        <v>0.7</v>
      </c>
      <c r="BF5" s="23">
        <f t="shared" si="7"/>
        <v>0.7</v>
      </c>
      <c r="BG5" s="23">
        <f t="shared" si="8"/>
        <v>0.7</v>
      </c>
      <c r="BH5" s="23">
        <f t="shared" si="9"/>
        <v>0.7</v>
      </c>
      <c r="BI5" s="23">
        <f t="shared" si="10"/>
        <v>1</v>
      </c>
      <c r="BJ5" s="23">
        <f t="shared" si="11"/>
        <v>0.9</v>
      </c>
      <c r="BK5" s="23">
        <f t="shared" si="12"/>
        <v>0.9</v>
      </c>
      <c r="BL5" s="48">
        <f t="shared" si="13"/>
        <v>0.9</v>
      </c>
      <c r="BM5" s="42">
        <f t="shared" si="14"/>
        <v>1</v>
      </c>
      <c r="BN5" s="23">
        <f t="shared" si="15"/>
        <v>1</v>
      </c>
      <c r="BO5" s="23">
        <f t="shared" si="16"/>
        <v>0.9</v>
      </c>
      <c r="BP5" s="23">
        <f t="shared" si="17"/>
        <v>0.9</v>
      </c>
      <c r="BQ5" s="23">
        <f t="shared" si="18"/>
        <v>1</v>
      </c>
      <c r="BR5" s="23">
        <f t="shared" si="19"/>
        <v>1</v>
      </c>
      <c r="BS5" s="23">
        <f t="shared" si="20"/>
        <v>1</v>
      </c>
      <c r="BT5" s="23">
        <f t="shared" si="21"/>
        <v>1</v>
      </c>
      <c r="BU5" s="48">
        <f t="shared" si="22"/>
        <v>1</v>
      </c>
      <c r="BV5" s="42">
        <f t="shared" si="23"/>
        <v>1</v>
      </c>
      <c r="BW5" s="23">
        <f t="shared" si="24"/>
        <v>1</v>
      </c>
      <c r="BX5" s="23">
        <f t="shared" si="25"/>
        <v>1</v>
      </c>
      <c r="BY5" s="23">
        <f t="shared" si="26"/>
        <v>1</v>
      </c>
      <c r="BZ5" s="23">
        <f t="shared" si="27"/>
        <v>1</v>
      </c>
      <c r="CA5" s="23">
        <f t="shared" si="28"/>
        <v>1</v>
      </c>
      <c r="CB5" s="23">
        <f t="shared" si="29"/>
        <v>1</v>
      </c>
      <c r="CC5" s="23">
        <f t="shared" si="30"/>
        <v>1</v>
      </c>
      <c r="CD5" s="48">
        <f t="shared" si="31"/>
        <v>1</v>
      </c>
    </row>
    <row r="6" spans="1:82" ht="15.75" customHeight="1" thickBot="1" x14ac:dyDescent="0.35">
      <c r="A6" s="15">
        <v>4</v>
      </c>
      <c r="B6" s="71" t="s">
        <v>42</v>
      </c>
      <c r="C6" s="42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0.2</v>
      </c>
      <c r="J6" s="23">
        <v>0</v>
      </c>
      <c r="K6" s="48">
        <v>0</v>
      </c>
      <c r="L6" s="42">
        <v>0</v>
      </c>
      <c r="M6" s="23">
        <v>0</v>
      </c>
      <c r="N6" s="23">
        <v>0</v>
      </c>
      <c r="O6" s="23">
        <v>0</v>
      </c>
      <c r="P6" s="23">
        <v>0</v>
      </c>
      <c r="Q6" s="23">
        <v>0.2</v>
      </c>
      <c r="R6" s="23">
        <v>0</v>
      </c>
      <c r="S6" s="23">
        <v>0</v>
      </c>
      <c r="T6" s="48">
        <v>0</v>
      </c>
      <c r="U6" s="42">
        <v>0</v>
      </c>
      <c r="V6" s="23">
        <v>0</v>
      </c>
      <c r="W6" s="23">
        <v>0</v>
      </c>
      <c r="X6" s="23">
        <v>0</v>
      </c>
      <c r="Y6" s="23">
        <v>0</v>
      </c>
      <c r="Z6" s="23">
        <v>0.5</v>
      </c>
      <c r="AA6" s="23">
        <v>0</v>
      </c>
      <c r="AB6" s="23">
        <v>0</v>
      </c>
      <c r="AC6" s="48">
        <v>0.5</v>
      </c>
      <c r="AD6" s="23">
        <v>0.5</v>
      </c>
      <c r="AE6" s="23">
        <v>0.5</v>
      </c>
      <c r="AF6" s="23">
        <v>0</v>
      </c>
      <c r="AG6" s="23">
        <v>0</v>
      </c>
      <c r="AH6" s="23">
        <v>0</v>
      </c>
      <c r="AI6" s="23">
        <v>0.1</v>
      </c>
      <c r="AJ6" s="23">
        <v>0</v>
      </c>
      <c r="AK6" s="23">
        <v>0</v>
      </c>
      <c r="AL6" s="48">
        <v>0</v>
      </c>
      <c r="AM6" s="49">
        <v>0.5</v>
      </c>
      <c r="AP6" s="30" t="s">
        <v>168</v>
      </c>
      <c r="AQ6" s="18">
        <v>0.1</v>
      </c>
      <c r="AU6" s="42">
        <f t="shared" si="32"/>
        <v>1</v>
      </c>
      <c r="AV6" s="23">
        <f t="shared" si="0"/>
        <v>1</v>
      </c>
      <c r="AW6" s="23">
        <f t="shared" si="0"/>
        <v>1</v>
      </c>
      <c r="AX6" s="23">
        <f t="shared" si="0"/>
        <v>1</v>
      </c>
      <c r="AY6" s="23">
        <f t="shared" si="0"/>
        <v>1</v>
      </c>
      <c r="AZ6" s="23">
        <f t="shared" si="1"/>
        <v>1</v>
      </c>
      <c r="BA6" s="23">
        <f t="shared" si="2"/>
        <v>1</v>
      </c>
      <c r="BB6" s="23">
        <f t="shared" si="3"/>
        <v>1</v>
      </c>
      <c r="BC6" s="48">
        <f t="shared" si="4"/>
        <v>1</v>
      </c>
      <c r="BD6" s="42">
        <f t="shared" si="5"/>
        <v>1</v>
      </c>
      <c r="BE6" s="23">
        <f t="shared" si="6"/>
        <v>1</v>
      </c>
      <c r="BF6" s="23">
        <f t="shared" si="7"/>
        <v>1</v>
      </c>
      <c r="BG6" s="23">
        <f t="shared" si="8"/>
        <v>1</v>
      </c>
      <c r="BH6" s="23">
        <f t="shared" si="9"/>
        <v>1</v>
      </c>
      <c r="BI6" s="23">
        <f t="shared" si="10"/>
        <v>1</v>
      </c>
      <c r="BJ6" s="23">
        <f t="shared" si="11"/>
        <v>1</v>
      </c>
      <c r="BK6" s="23">
        <f t="shared" si="12"/>
        <v>1</v>
      </c>
      <c r="BL6" s="48">
        <f t="shared" si="13"/>
        <v>1</v>
      </c>
      <c r="BM6" s="42">
        <f t="shared" si="14"/>
        <v>1</v>
      </c>
      <c r="BN6" s="23">
        <f t="shared" si="15"/>
        <v>1</v>
      </c>
      <c r="BO6" s="23">
        <f t="shared" si="16"/>
        <v>1</v>
      </c>
      <c r="BP6" s="23">
        <f t="shared" si="17"/>
        <v>1</v>
      </c>
      <c r="BQ6" s="23">
        <f t="shared" si="18"/>
        <v>1</v>
      </c>
      <c r="BR6" s="23">
        <f t="shared" si="19"/>
        <v>1</v>
      </c>
      <c r="BS6" s="23">
        <f t="shared" si="20"/>
        <v>1</v>
      </c>
      <c r="BT6" s="23">
        <f t="shared" si="21"/>
        <v>1</v>
      </c>
      <c r="BU6" s="48">
        <f t="shared" si="22"/>
        <v>1</v>
      </c>
      <c r="BV6" s="42">
        <f t="shared" si="23"/>
        <v>1</v>
      </c>
      <c r="BW6" s="23">
        <f t="shared" si="24"/>
        <v>1</v>
      </c>
      <c r="BX6" s="23">
        <f t="shared" si="25"/>
        <v>1</v>
      </c>
      <c r="BY6" s="23">
        <f t="shared" si="26"/>
        <v>1</v>
      </c>
      <c r="BZ6" s="23">
        <f t="shared" si="27"/>
        <v>1</v>
      </c>
      <c r="CA6" s="23">
        <f t="shared" si="28"/>
        <v>1</v>
      </c>
      <c r="CB6" s="23">
        <f t="shared" si="29"/>
        <v>1</v>
      </c>
      <c r="CC6" s="23">
        <f t="shared" si="30"/>
        <v>1</v>
      </c>
      <c r="CD6" s="48">
        <f t="shared" si="31"/>
        <v>1</v>
      </c>
    </row>
    <row r="7" spans="1:82" ht="15.75" customHeight="1" thickBot="1" x14ac:dyDescent="0.35">
      <c r="A7" s="15">
        <v>5</v>
      </c>
      <c r="B7" s="71" t="s">
        <v>43</v>
      </c>
      <c r="C7" s="42">
        <v>0.1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48">
        <v>0</v>
      </c>
      <c r="L7" s="42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48">
        <v>0</v>
      </c>
      <c r="U7" s="42">
        <v>0</v>
      </c>
      <c r="V7" s="23">
        <v>0</v>
      </c>
      <c r="W7" s="23">
        <v>0</v>
      </c>
      <c r="X7" s="23">
        <v>0</v>
      </c>
      <c r="Y7" s="23">
        <v>0.2</v>
      </c>
      <c r="Z7" s="23">
        <v>0</v>
      </c>
      <c r="AA7" s="23">
        <v>0.2</v>
      </c>
      <c r="AB7" s="23">
        <v>0.2</v>
      </c>
      <c r="AC7" s="48">
        <v>0</v>
      </c>
      <c r="AD7" s="23">
        <v>0</v>
      </c>
      <c r="AE7" s="23">
        <v>0</v>
      </c>
      <c r="AF7" s="23">
        <v>0.7</v>
      </c>
      <c r="AG7" s="23">
        <v>0.7</v>
      </c>
      <c r="AH7" s="23">
        <v>0.7</v>
      </c>
      <c r="AI7" s="23">
        <v>0</v>
      </c>
      <c r="AJ7" s="23">
        <v>0.3</v>
      </c>
      <c r="AK7" s="23">
        <v>0.1</v>
      </c>
      <c r="AL7" s="48">
        <v>0.3</v>
      </c>
      <c r="AM7" s="49">
        <v>0.25</v>
      </c>
      <c r="AP7" s="22"/>
      <c r="AQ7" s="22"/>
      <c r="AU7" s="42">
        <f t="shared" si="32"/>
        <v>1</v>
      </c>
      <c r="AV7" s="23">
        <f t="shared" si="0"/>
        <v>1</v>
      </c>
      <c r="AW7" s="23">
        <f t="shared" si="0"/>
        <v>1</v>
      </c>
      <c r="AX7" s="23">
        <f t="shared" si="0"/>
        <v>1</v>
      </c>
      <c r="AY7" s="23">
        <f t="shared" si="0"/>
        <v>1</v>
      </c>
      <c r="AZ7" s="23">
        <f t="shared" si="1"/>
        <v>1</v>
      </c>
      <c r="BA7" s="23">
        <f t="shared" si="2"/>
        <v>1</v>
      </c>
      <c r="BB7" s="23">
        <f t="shared" si="3"/>
        <v>1</v>
      </c>
      <c r="BC7" s="48">
        <f t="shared" si="4"/>
        <v>1</v>
      </c>
      <c r="BD7" s="42">
        <f t="shared" si="5"/>
        <v>1</v>
      </c>
      <c r="BE7" s="23">
        <f t="shared" si="6"/>
        <v>1</v>
      </c>
      <c r="BF7" s="23">
        <f t="shared" si="7"/>
        <v>1</v>
      </c>
      <c r="BG7" s="23">
        <f t="shared" si="8"/>
        <v>1</v>
      </c>
      <c r="BH7" s="23">
        <f t="shared" si="9"/>
        <v>1</v>
      </c>
      <c r="BI7" s="23">
        <f t="shared" si="10"/>
        <v>1</v>
      </c>
      <c r="BJ7" s="23">
        <f t="shared" si="11"/>
        <v>1</v>
      </c>
      <c r="BK7" s="23">
        <f t="shared" si="12"/>
        <v>1</v>
      </c>
      <c r="BL7" s="48">
        <f t="shared" si="13"/>
        <v>1</v>
      </c>
      <c r="BM7" s="42">
        <f t="shared" si="14"/>
        <v>1</v>
      </c>
      <c r="BN7" s="23">
        <f t="shared" si="15"/>
        <v>1</v>
      </c>
      <c r="BO7" s="23">
        <f t="shared" si="16"/>
        <v>1</v>
      </c>
      <c r="BP7" s="23">
        <f t="shared" si="17"/>
        <v>1</v>
      </c>
      <c r="BQ7" s="23">
        <f t="shared" si="18"/>
        <v>1</v>
      </c>
      <c r="BR7" s="23">
        <f t="shared" si="19"/>
        <v>1</v>
      </c>
      <c r="BS7" s="23">
        <f t="shared" si="20"/>
        <v>1</v>
      </c>
      <c r="BT7" s="23">
        <f t="shared" si="21"/>
        <v>1</v>
      </c>
      <c r="BU7" s="48">
        <f t="shared" si="22"/>
        <v>1</v>
      </c>
      <c r="BV7" s="42">
        <f t="shared" si="23"/>
        <v>1</v>
      </c>
      <c r="BW7" s="23">
        <f t="shared" si="24"/>
        <v>1</v>
      </c>
      <c r="BX7" s="23">
        <f t="shared" si="25"/>
        <v>1</v>
      </c>
      <c r="BY7" s="23">
        <f t="shared" si="26"/>
        <v>1</v>
      </c>
      <c r="BZ7" s="23">
        <f t="shared" si="27"/>
        <v>1</v>
      </c>
      <c r="CA7" s="23">
        <f t="shared" si="28"/>
        <v>1</v>
      </c>
      <c r="CB7" s="23">
        <f t="shared" si="29"/>
        <v>1</v>
      </c>
      <c r="CC7" s="23">
        <f t="shared" si="30"/>
        <v>1</v>
      </c>
      <c r="CD7" s="48">
        <f t="shared" si="31"/>
        <v>1</v>
      </c>
    </row>
    <row r="8" spans="1:82" ht="15.75" customHeight="1" thickBot="1" x14ac:dyDescent="0.35">
      <c r="A8" s="15">
        <v>6</v>
      </c>
      <c r="B8" s="71" t="s">
        <v>44</v>
      </c>
      <c r="C8" s="42">
        <v>0.1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0.1</v>
      </c>
      <c r="K8" s="48">
        <v>0.1</v>
      </c>
      <c r="L8" s="42">
        <v>0.1</v>
      </c>
      <c r="M8" s="23">
        <v>0.1</v>
      </c>
      <c r="N8" s="23">
        <v>0.1</v>
      </c>
      <c r="O8" s="23">
        <v>0.1</v>
      </c>
      <c r="P8" s="23">
        <v>0.1</v>
      </c>
      <c r="Q8" s="23">
        <v>0</v>
      </c>
      <c r="R8" s="23">
        <v>0.3</v>
      </c>
      <c r="S8" s="23">
        <v>0.3</v>
      </c>
      <c r="T8" s="48">
        <v>0.3</v>
      </c>
      <c r="U8" s="42">
        <v>0</v>
      </c>
      <c r="V8" s="23">
        <v>0</v>
      </c>
      <c r="W8" s="23">
        <v>0.3</v>
      </c>
      <c r="X8" s="23">
        <v>0.3</v>
      </c>
      <c r="Y8" s="23">
        <v>0.2</v>
      </c>
      <c r="Z8" s="23">
        <v>0</v>
      </c>
      <c r="AA8" s="23">
        <v>0.2</v>
      </c>
      <c r="AB8" s="23">
        <v>0.2</v>
      </c>
      <c r="AC8" s="48">
        <v>0</v>
      </c>
      <c r="AD8" s="23">
        <v>0</v>
      </c>
      <c r="AE8" s="23">
        <v>0</v>
      </c>
      <c r="AF8" s="23">
        <v>0.7</v>
      </c>
      <c r="AG8" s="23">
        <v>0.7</v>
      </c>
      <c r="AH8" s="23">
        <v>0.7</v>
      </c>
      <c r="AI8" s="23">
        <v>0</v>
      </c>
      <c r="AJ8" s="23">
        <v>0</v>
      </c>
      <c r="AK8" s="23">
        <v>0.3</v>
      </c>
      <c r="AL8" s="48">
        <v>0.3</v>
      </c>
      <c r="AM8" s="49">
        <v>0.75</v>
      </c>
      <c r="AP8" s="59" t="s">
        <v>109</v>
      </c>
      <c r="AQ8" s="33" t="e">
        <f ca="1" xml:space="preserve"> AQ4/(AQ4+AQ6)*AQ3*AQ5*AU30</f>
        <v>#NAME?</v>
      </c>
      <c r="AU8" s="42">
        <f t="shared" si="32"/>
        <v>1</v>
      </c>
      <c r="AV8" s="23">
        <f t="shared" si="0"/>
        <v>1</v>
      </c>
      <c r="AW8" s="23">
        <f t="shared" si="0"/>
        <v>1</v>
      </c>
      <c r="AX8" s="23">
        <f t="shared" si="0"/>
        <v>1</v>
      </c>
      <c r="AY8" s="23">
        <f t="shared" si="0"/>
        <v>1</v>
      </c>
      <c r="AZ8" s="23">
        <f t="shared" si="1"/>
        <v>1</v>
      </c>
      <c r="BA8" s="23">
        <f t="shared" si="2"/>
        <v>1</v>
      </c>
      <c r="BB8" s="23">
        <f t="shared" si="3"/>
        <v>1</v>
      </c>
      <c r="BC8" s="48">
        <f t="shared" si="4"/>
        <v>1</v>
      </c>
      <c r="BD8" s="42">
        <f t="shared" si="5"/>
        <v>1</v>
      </c>
      <c r="BE8" s="23">
        <f t="shared" si="6"/>
        <v>1</v>
      </c>
      <c r="BF8" s="23">
        <f t="shared" si="7"/>
        <v>1</v>
      </c>
      <c r="BG8" s="23">
        <f t="shared" si="8"/>
        <v>1</v>
      </c>
      <c r="BH8" s="23">
        <f t="shared" si="9"/>
        <v>1</v>
      </c>
      <c r="BI8" s="23">
        <f t="shared" si="10"/>
        <v>1</v>
      </c>
      <c r="BJ8" s="23">
        <f t="shared" si="11"/>
        <v>1</v>
      </c>
      <c r="BK8" s="23">
        <f t="shared" si="12"/>
        <v>1</v>
      </c>
      <c r="BL8" s="48">
        <f t="shared" si="13"/>
        <v>1</v>
      </c>
      <c r="BM8" s="42">
        <f t="shared" si="14"/>
        <v>1</v>
      </c>
      <c r="BN8" s="23">
        <f t="shared" si="15"/>
        <v>1</v>
      </c>
      <c r="BO8" s="23">
        <f t="shared" si="16"/>
        <v>1</v>
      </c>
      <c r="BP8" s="23">
        <f t="shared" si="17"/>
        <v>1</v>
      </c>
      <c r="BQ8" s="23">
        <f t="shared" si="18"/>
        <v>1</v>
      </c>
      <c r="BR8" s="23">
        <f t="shared" si="19"/>
        <v>1</v>
      </c>
      <c r="BS8" s="23">
        <f t="shared" si="20"/>
        <v>1</v>
      </c>
      <c r="BT8" s="23">
        <f t="shared" si="21"/>
        <v>1</v>
      </c>
      <c r="BU8" s="48">
        <f t="shared" si="22"/>
        <v>1</v>
      </c>
      <c r="BV8" s="42">
        <f t="shared" si="23"/>
        <v>1</v>
      </c>
      <c r="BW8" s="23">
        <f t="shared" si="24"/>
        <v>1</v>
      </c>
      <c r="BX8" s="23">
        <f t="shared" si="25"/>
        <v>1</v>
      </c>
      <c r="BY8" s="23">
        <f t="shared" si="26"/>
        <v>1</v>
      </c>
      <c r="BZ8" s="23">
        <f t="shared" si="27"/>
        <v>1</v>
      </c>
      <c r="CA8" s="23">
        <f t="shared" si="28"/>
        <v>1</v>
      </c>
      <c r="CB8" s="23">
        <f t="shared" si="29"/>
        <v>1</v>
      </c>
      <c r="CC8" s="23">
        <f t="shared" si="30"/>
        <v>1</v>
      </c>
      <c r="CD8" s="48">
        <f t="shared" si="31"/>
        <v>1</v>
      </c>
    </row>
    <row r="9" spans="1:82" ht="12.75" customHeight="1" thickBot="1" x14ac:dyDescent="0.35">
      <c r="A9" s="15">
        <v>7</v>
      </c>
      <c r="B9" s="71" t="s">
        <v>45</v>
      </c>
      <c r="C9" s="42">
        <v>0</v>
      </c>
      <c r="D9" s="23">
        <v>0.2</v>
      </c>
      <c r="E9" s="23">
        <v>0</v>
      </c>
      <c r="F9" s="23">
        <v>0</v>
      </c>
      <c r="G9" s="23">
        <v>0.2</v>
      </c>
      <c r="H9" s="23">
        <v>0</v>
      </c>
      <c r="I9" s="23">
        <v>0.1</v>
      </c>
      <c r="J9" s="23">
        <v>0</v>
      </c>
      <c r="K9" s="48">
        <v>0</v>
      </c>
      <c r="L9" s="42">
        <v>0</v>
      </c>
      <c r="M9" s="23">
        <v>0</v>
      </c>
      <c r="N9" s="23">
        <v>0</v>
      </c>
      <c r="O9" s="23">
        <v>0</v>
      </c>
      <c r="P9" s="23">
        <v>0</v>
      </c>
      <c r="Q9" s="23">
        <v>0.1</v>
      </c>
      <c r="R9" s="23">
        <v>0</v>
      </c>
      <c r="S9" s="23">
        <v>0</v>
      </c>
      <c r="T9" s="48">
        <v>0</v>
      </c>
      <c r="U9" s="42">
        <v>0</v>
      </c>
      <c r="V9" s="23">
        <v>0</v>
      </c>
      <c r="W9" s="23">
        <v>0</v>
      </c>
      <c r="X9" s="23">
        <v>0</v>
      </c>
      <c r="Y9" s="23">
        <v>0</v>
      </c>
      <c r="Z9" s="23">
        <v>0.3</v>
      </c>
      <c r="AA9" s="23">
        <v>0</v>
      </c>
      <c r="AB9" s="23">
        <v>0</v>
      </c>
      <c r="AC9" s="48">
        <v>0.3</v>
      </c>
      <c r="AD9" s="23">
        <v>0.3</v>
      </c>
      <c r="AE9" s="23">
        <v>0.3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48">
        <v>0</v>
      </c>
      <c r="AM9" s="49">
        <v>0.25</v>
      </c>
      <c r="AU9" s="42">
        <f t="shared" si="32"/>
        <v>1</v>
      </c>
      <c r="AV9" s="23">
        <f t="shared" si="0"/>
        <v>0.8</v>
      </c>
      <c r="AW9" s="23">
        <f t="shared" si="0"/>
        <v>1</v>
      </c>
      <c r="AX9" s="23">
        <f t="shared" si="0"/>
        <v>1</v>
      </c>
      <c r="AY9" s="23">
        <f t="shared" si="0"/>
        <v>0.8</v>
      </c>
      <c r="AZ9" s="23">
        <f t="shared" si="1"/>
        <v>1</v>
      </c>
      <c r="BA9" s="23">
        <f t="shared" si="2"/>
        <v>0.9</v>
      </c>
      <c r="BB9" s="23">
        <f t="shared" si="3"/>
        <v>1</v>
      </c>
      <c r="BC9" s="48">
        <f t="shared" si="4"/>
        <v>1</v>
      </c>
      <c r="BD9" s="42">
        <f t="shared" si="5"/>
        <v>1</v>
      </c>
      <c r="BE9" s="23">
        <f t="shared" si="6"/>
        <v>1</v>
      </c>
      <c r="BF9" s="23">
        <f t="shared" si="7"/>
        <v>1</v>
      </c>
      <c r="BG9" s="23">
        <f t="shared" si="8"/>
        <v>1</v>
      </c>
      <c r="BH9" s="23">
        <f t="shared" si="9"/>
        <v>1</v>
      </c>
      <c r="BI9" s="23">
        <f t="shared" si="10"/>
        <v>0.9</v>
      </c>
      <c r="BJ9" s="23">
        <f t="shared" si="11"/>
        <v>1</v>
      </c>
      <c r="BK9" s="23">
        <f t="shared" si="12"/>
        <v>1</v>
      </c>
      <c r="BL9" s="48">
        <f t="shared" si="13"/>
        <v>1</v>
      </c>
      <c r="BM9" s="42">
        <f t="shared" si="14"/>
        <v>1</v>
      </c>
      <c r="BN9" s="23">
        <f t="shared" si="15"/>
        <v>1</v>
      </c>
      <c r="BO9" s="23">
        <f t="shared" si="16"/>
        <v>1</v>
      </c>
      <c r="BP9" s="23">
        <f t="shared" si="17"/>
        <v>1</v>
      </c>
      <c r="BQ9" s="23">
        <f t="shared" si="18"/>
        <v>1</v>
      </c>
      <c r="BR9" s="23">
        <f t="shared" si="19"/>
        <v>0.7</v>
      </c>
      <c r="BS9" s="23">
        <f t="shared" si="20"/>
        <v>1</v>
      </c>
      <c r="BT9" s="23">
        <f t="shared" si="21"/>
        <v>1</v>
      </c>
      <c r="BU9" s="48">
        <f t="shared" si="22"/>
        <v>0.7</v>
      </c>
      <c r="BV9" s="42">
        <f t="shared" si="23"/>
        <v>0.7</v>
      </c>
      <c r="BW9" s="23">
        <f t="shared" si="24"/>
        <v>0.7</v>
      </c>
      <c r="BX9" s="23">
        <f t="shared" si="25"/>
        <v>1</v>
      </c>
      <c r="BY9" s="23">
        <f t="shared" si="26"/>
        <v>1</v>
      </c>
      <c r="BZ9" s="23">
        <f t="shared" si="27"/>
        <v>1</v>
      </c>
      <c r="CA9" s="23">
        <f t="shared" si="28"/>
        <v>1</v>
      </c>
      <c r="CB9" s="23">
        <f t="shared" si="29"/>
        <v>1</v>
      </c>
      <c r="CC9" s="23">
        <f t="shared" si="30"/>
        <v>1</v>
      </c>
      <c r="CD9" s="48">
        <f t="shared" si="31"/>
        <v>1</v>
      </c>
    </row>
    <row r="10" spans="1:82" ht="15" customHeight="1" thickBot="1" x14ac:dyDescent="0.35">
      <c r="A10" s="15">
        <v>8</v>
      </c>
      <c r="B10" s="71" t="s">
        <v>46</v>
      </c>
      <c r="C10" s="42">
        <v>0</v>
      </c>
      <c r="D10" s="23">
        <v>0</v>
      </c>
      <c r="E10" s="23">
        <v>0.5</v>
      </c>
      <c r="F10" s="23">
        <v>0.1</v>
      </c>
      <c r="G10" s="23">
        <v>0</v>
      </c>
      <c r="H10" s="23">
        <v>0.3</v>
      </c>
      <c r="I10" s="23">
        <v>0</v>
      </c>
      <c r="J10" s="23">
        <v>0</v>
      </c>
      <c r="K10" s="48">
        <v>0</v>
      </c>
      <c r="L10" s="42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0.5</v>
      </c>
      <c r="S10" s="23">
        <v>0.5</v>
      </c>
      <c r="T10" s="48">
        <v>0.5</v>
      </c>
      <c r="U10" s="42">
        <v>0</v>
      </c>
      <c r="V10" s="23">
        <v>0</v>
      </c>
      <c r="W10" s="23">
        <v>0.5</v>
      </c>
      <c r="X10" s="23">
        <v>0.5</v>
      </c>
      <c r="Y10" s="23">
        <v>0</v>
      </c>
      <c r="Z10" s="23">
        <v>0</v>
      </c>
      <c r="AA10" s="23">
        <v>0</v>
      </c>
      <c r="AB10" s="23">
        <v>0</v>
      </c>
      <c r="AC10" s="48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0.7</v>
      </c>
      <c r="AL10" s="48">
        <v>0.7</v>
      </c>
      <c r="AM10" s="49">
        <v>1</v>
      </c>
      <c r="AP10" s="93" t="s">
        <v>159</v>
      </c>
      <c r="AQ10" s="95"/>
      <c r="AU10" s="42">
        <f t="shared" si="32"/>
        <v>1</v>
      </c>
      <c r="AV10" s="23">
        <f t="shared" si="0"/>
        <v>1</v>
      </c>
      <c r="AW10" s="23">
        <f t="shared" si="0"/>
        <v>1</v>
      </c>
      <c r="AX10" s="23">
        <f t="shared" si="0"/>
        <v>1</v>
      </c>
      <c r="AY10" s="23">
        <f t="shared" si="0"/>
        <v>1</v>
      </c>
      <c r="AZ10" s="23">
        <f t="shared" si="1"/>
        <v>1</v>
      </c>
      <c r="BA10" s="23">
        <f t="shared" si="2"/>
        <v>1</v>
      </c>
      <c r="BB10" s="23">
        <f t="shared" si="3"/>
        <v>1</v>
      </c>
      <c r="BC10" s="48">
        <f t="shared" si="4"/>
        <v>1</v>
      </c>
      <c r="BD10" s="42">
        <f t="shared" si="5"/>
        <v>1</v>
      </c>
      <c r="BE10" s="23">
        <f t="shared" si="6"/>
        <v>1</v>
      </c>
      <c r="BF10" s="23">
        <f t="shared" si="7"/>
        <v>1</v>
      </c>
      <c r="BG10" s="23">
        <f t="shared" si="8"/>
        <v>1</v>
      </c>
      <c r="BH10" s="23">
        <f t="shared" si="9"/>
        <v>1</v>
      </c>
      <c r="BI10" s="23">
        <f t="shared" si="10"/>
        <v>1</v>
      </c>
      <c r="BJ10" s="23">
        <f t="shared" si="11"/>
        <v>1</v>
      </c>
      <c r="BK10" s="23">
        <f t="shared" si="12"/>
        <v>1</v>
      </c>
      <c r="BL10" s="48">
        <f t="shared" si="13"/>
        <v>1</v>
      </c>
      <c r="BM10" s="42">
        <f t="shared" si="14"/>
        <v>1</v>
      </c>
      <c r="BN10" s="23">
        <f t="shared" si="15"/>
        <v>1</v>
      </c>
      <c r="BO10" s="23">
        <f t="shared" si="16"/>
        <v>1</v>
      </c>
      <c r="BP10" s="23">
        <f t="shared" si="17"/>
        <v>1</v>
      </c>
      <c r="BQ10" s="23">
        <f t="shared" si="18"/>
        <v>1</v>
      </c>
      <c r="BR10" s="23">
        <f t="shared" si="19"/>
        <v>1</v>
      </c>
      <c r="BS10" s="23">
        <f t="shared" si="20"/>
        <v>1</v>
      </c>
      <c r="BT10" s="23">
        <f t="shared" si="21"/>
        <v>1</v>
      </c>
      <c r="BU10" s="48">
        <f t="shared" si="22"/>
        <v>1</v>
      </c>
      <c r="BV10" s="42">
        <f t="shared" si="23"/>
        <v>1</v>
      </c>
      <c r="BW10" s="23">
        <f t="shared" si="24"/>
        <v>1</v>
      </c>
      <c r="BX10" s="23">
        <f t="shared" si="25"/>
        <v>1</v>
      </c>
      <c r="BY10" s="23">
        <f t="shared" si="26"/>
        <v>1</v>
      </c>
      <c r="BZ10" s="23">
        <f t="shared" si="27"/>
        <v>1</v>
      </c>
      <c r="CA10" s="23">
        <f t="shared" si="28"/>
        <v>1</v>
      </c>
      <c r="CB10" s="23">
        <f t="shared" si="29"/>
        <v>1</v>
      </c>
      <c r="CC10" s="23">
        <f t="shared" si="30"/>
        <v>1</v>
      </c>
      <c r="CD10" s="48">
        <f t="shared" si="31"/>
        <v>1</v>
      </c>
    </row>
    <row r="11" spans="1:82" ht="15.75" customHeight="1" x14ac:dyDescent="0.3">
      <c r="A11" s="15">
        <v>9</v>
      </c>
      <c r="B11" s="71" t="s">
        <v>47</v>
      </c>
      <c r="C11" s="42">
        <v>0.35</v>
      </c>
      <c r="D11" s="23">
        <v>0</v>
      </c>
      <c r="E11" s="23">
        <v>0</v>
      </c>
      <c r="F11" s="23">
        <v>0.5</v>
      </c>
      <c r="G11" s="23">
        <v>0</v>
      </c>
      <c r="H11" s="23">
        <v>0.35</v>
      </c>
      <c r="I11" s="23">
        <v>0</v>
      </c>
      <c r="J11" s="23">
        <v>0.5</v>
      </c>
      <c r="K11" s="48">
        <v>0.5</v>
      </c>
      <c r="L11" s="42">
        <v>0.5</v>
      </c>
      <c r="M11" s="23">
        <v>0.1</v>
      </c>
      <c r="N11" s="23">
        <v>0.1</v>
      </c>
      <c r="O11" s="23">
        <v>0.1</v>
      </c>
      <c r="P11" s="23">
        <v>0.1</v>
      </c>
      <c r="Q11" s="23">
        <v>0</v>
      </c>
      <c r="R11" s="23">
        <v>0.3</v>
      </c>
      <c r="S11" s="23">
        <v>0.3</v>
      </c>
      <c r="T11" s="48">
        <v>0.3</v>
      </c>
      <c r="U11" s="42">
        <v>0.5</v>
      </c>
      <c r="V11" s="23">
        <v>0.5</v>
      </c>
      <c r="W11" s="23">
        <v>0.3</v>
      </c>
      <c r="X11" s="23">
        <v>0.3</v>
      </c>
      <c r="Y11" s="23">
        <v>0</v>
      </c>
      <c r="Z11" s="23">
        <v>0</v>
      </c>
      <c r="AA11" s="23">
        <v>0</v>
      </c>
      <c r="AB11" s="23">
        <v>0</v>
      </c>
      <c r="AC11" s="48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48">
        <v>0</v>
      </c>
      <c r="AM11" s="49">
        <v>1</v>
      </c>
      <c r="AP11" s="29" t="s">
        <v>166</v>
      </c>
      <c r="AQ11" s="16">
        <v>9000000</v>
      </c>
      <c r="AU11" s="42">
        <f t="shared" si="32"/>
        <v>0.65</v>
      </c>
      <c r="AV11" s="23">
        <f t="shared" si="0"/>
        <v>1</v>
      </c>
      <c r="AW11" s="23">
        <f t="shared" si="0"/>
        <v>1</v>
      </c>
      <c r="AX11" s="23">
        <f t="shared" si="0"/>
        <v>0.5</v>
      </c>
      <c r="AY11" s="23">
        <f t="shared" si="0"/>
        <v>1</v>
      </c>
      <c r="AZ11" s="23">
        <f t="shared" si="1"/>
        <v>0.65</v>
      </c>
      <c r="BA11" s="23">
        <f t="shared" si="2"/>
        <v>1</v>
      </c>
      <c r="BB11" s="23">
        <f t="shared" si="3"/>
        <v>0.5</v>
      </c>
      <c r="BC11" s="48">
        <f t="shared" si="4"/>
        <v>0.5</v>
      </c>
      <c r="BD11" s="42">
        <f t="shared" si="5"/>
        <v>0.5</v>
      </c>
      <c r="BE11" s="23">
        <f t="shared" si="6"/>
        <v>0.9</v>
      </c>
      <c r="BF11" s="23">
        <f t="shared" si="7"/>
        <v>0.9</v>
      </c>
      <c r="BG11" s="23">
        <f t="shared" si="8"/>
        <v>0.9</v>
      </c>
      <c r="BH11" s="23">
        <f t="shared" si="9"/>
        <v>0.9</v>
      </c>
      <c r="BI11" s="23">
        <f t="shared" si="10"/>
        <v>1</v>
      </c>
      <c r="BJ11" s="23">
        <f t="shared" si="11"/>
        <v>0.7</v>
      </c>
      <c r="BK11" s="23">
        <f t="shared" si="12"/>
        <v>0.7</v>
      </c>
      <c r="BL11" s="48">
        <f t="shared" si="13"/>
        <v>0.7</v>
      </c>
      <c r="BM11" s="42">
        <f t="shared" si="14"/>
        <v>0.5</v>
      </c>
      <c r="BN11" s="23">
        <f t="shared" si="15"/>
        <v>0.5</v>
      </c>
      <c r="BO11" s="23">
        <f t="shared" si="16"/>
        <v>0.7</v>
      </c>
      <c r="BP11" s="23">
        <f t="shared" si="17"/>
        <v>0.7</v>
      </c>
      <c r="BQ11" s="23">
        <f t="shared" si="18"/>
        <v>1</v>
      </c>
      <c r="BR11" s="23">
        <f t="shared" si="19"/>
        <v>1</v>
      </c>
      <c r="BS11" s="23">
        <f t="shared" si="20"/>
        <v>1</v>
      </c>
      <c r="BT11" s="23">
        <f t="shared" si="21"/>
        <v>1</v>
      </c>
      <c r="BU11" s="48">
        <f t="shared" si="22"/>
        <v>1</v>
      </c>
      <c r="BV11" s="42">
        <f t="shared" si="23"/>
        <v>1</v>
      </c>
      <c r="BW11" s="23">
        <f t="shared" si="24"/>
        <v>1</v>
      </c>
      <c r="BX11" s="23">
        <f t="shared" si="25"/>
        <v>1</v>
      </c>
      <c r="BY11" s="23">
        <f t="shared" si="26"/>
        <v>1</v>
      </c>
      <c r="BZ11" s="23">
        <f t="shared" si="27"/>
        <v>1</v>
      </c>
      <c r="CA11" s="23">
        <f t="shared" si="28"/>
        <v>1</v>
      </c>
      <c r="CB11" s="23">
        <f t="shared" si="29"/>
        <v>1</v>
      </c>
      <c r="CC11" s="23">
        <f t="shared" si="30"/>
        <v>1</v>
      </c>
      <c r="CD11" s="48">
        <f t="shared" si="31"/>
        <v>1</v>
      </c>
    </row>
    <row r="12" spans="1:82" ht="16.5" customHeight="1" x14ac:dyDescent="0.3">
      <c r="A12" s="15">
        <v>10</v>
      </c>
      <c r="B12" s="71" t="s">
        <v>48</v>
      </c>
      <c r="C12" s="42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48">
        <v>0</v>
      </c>
      <c r="L12" s="42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48">
        <v>0</v>
      </c>
      <c r="U12" s="42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48">
        <v>0</v>
      </c>
      <c r="AD12" s="23">
        <v>0</v>
      </c>
      <c r="AE12" s="23">
        <v>0.7</v>
      </c>
      <c r="AF12" s="23">
        <v>0</v>
      </c>
      <c r="AG12" s="23">
        <v>0</v>
      </c>
      <c r="AH12" s="23">
        <v>0</v>
      </c>
      <c r="AI12" s="23">
        <v>0.1</v>
      </c>
      <c r="AJ12" s="23">
        <v>0.1</v>
      </c>
      <c r="AK12" s="23">
        <v>0</v>
      </c>
      <c r="AL12" s="48">
        <v>0</v>
      </c>
      <c r="AM12" s="49">
        <v>0.25</v>
      </c>
      <c r="AP12" s="40" t="s">
        <v>167</v>
      </c>
      <c r="AQ12" s="57">
        <v>4</v>
      </c>
      <c r="AU12" s="42">
        <f t="shared" si="32"/>
        <v>1</v>
      </c>
      <c r="AV12" s="23">
        <f t="shared" si="0"/>
        <v>1</v>
      </c>
      <c r="AW12" s="23">
        <f t="shared" si="0"/>
        <v>1</v>
      </c>
      <c r="AX12" s="23">
        <f t="shared" si="0"/>
        <v>1</v>
      </c>
      <c r="AY12" s="23">
        <f t="shared" si="0"/>
        <v>1</v>
      </c>
      <c r="AZ12" s="23">
        <f t="shared" si="1"/>
        <v>1</v>
      </c>
      <c r="BA12" s="23">
        <f t="shared" si="2"/>
        <v>1</v>
      </c>
      <c r="BB12" s="23">
        <f t="shared" si="3"/>
        <v>1</v>
      </c>
      <c r="BC12" s="48">
        <f t="shared" si="4"/>
        <v>1</v>
      </c>
      <c r="BD12" s="42">
        <f t="shared" si="5"/>
        <v>1</v>
      </c>
      <c r="BE12" s="23">
        <f t="shared" si="6"/>
        <v>1</v>
      </c>
      <c r="BF12" s="23">
        <f t="shared" si="7"/>
        <v>1</v>
      </c>
      <c r="BG12" s="23">
        <f t="shared" si="8"/>
        <v>1</v>
      </c>
      <c r="BH12" s="23">
        <f t="shared" si="9"/>
        <v>1</v>
      </c>
      <c r="BI12" s="23">
        <f t="shared" si="10"/>
        <v>1</v>
      </c>
      <c r="BJ12" s="23">
        <f t="shared" si="11"/>
        <v>1</v>
      </c>
      <c r="BK12" s="23">
        <f t="shared" si="12"/>
        <v>1</v>
      </c>
      <c r="BL12" s="48">
        <f t="shared" si="13"/>
        <v>1</v>
      </c>
      <c r="BM12" s="42">
        <f t="shared" si="14"/>
        <v>1</v>
      </c>
      <c r="BN12" s="23">
        <f t="shared" si="15"/>
        <v>1</v>
      </c>
      <c r="BO12" s="23">
        <f t="shared" si="16"/>
        <v>1</v>
      </c>
      <c r="BP12" s="23">
        <f t="shared" si="17"/>
        <v>1</v>
      </c>
      <c r="BQ12" s="23">
        <f t="shared" si="18"/>
        <v>1</v>
      </c>
      <c r="BR12" s="23">
        <f t="shared" si="19"/>
        <v>1</v>
      </c>
      <c r="BS12" s="23">
        <f t="shared" si="20"/>
        <v>1</v>
      </c>
      <c r="BT12" s="23">
        <f t="shared" si="21"/>
        <v>1</v>
      </c>
      <c r="BU12" s="48">
        <f t="shared" si="22"/>
        <v>1</v>
      </c>
      <c r="BV12" s="42">
        <f t="shared" si="23"/>
        <v>1</v>
      </c>
      <c r="BW12" s="23">
        <f t="shared" si="24"/>
        <v>1</v>
      </c>
      <c r="BX12" s="23">
        <f t="shared" si="25"/>
        <v>1</v>
      </c>
      <c r="BY12" s="23">
        <f t="shared" si="26"/>
        <v>1</v>
      </c>
      <c r="BZ12" s="23">
        <f t="shared" si="27"/>
        <v>1</v>
      </c>
      <c r="CA12" s="23">
        <f t="shared" si="28"/>
        <v>1</v>
      </c>
      <c r="CB12" s="23">
        <f t="shared" si="29"/>
        <v>1</v>
      </c>
      <c r="CC12" s="23">
        <f t="shared" si="30"/>
        <v>1</v>
      </c>
      <c r="CD12" s="48">
        <f t="shared" si="31"/>
        <v>1</v>
      </c>
    </row>
    <row r="13" spans="1:82" ht="15.75" customHeight="1" x14ac:dyDescent="0.3">
      <c r="A13" s="15">
        <v>11</v>
      </c>
      <c r="B13" s="71" t="s">
        <v>49</v>
      </c>
      <c r="C13" s="42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48">
        <v>0</v>
      </c>
      <c r="L13" s="42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48">
        <v>0</v>
      </c>
      <c r="U13" s="42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48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0.9</v>
      </c>
      <c r="AK13" s="23">
        <v>0</v>
      </c>
      <c r="AL13" s="48">
        <v>0</v>
      </c>
      <c r="AM13" s="49">
        <v>1</v>
      </c>
      <c r="AP13" s="40" t="s">
        <v>108</v>
      </c>
      <c r="AQ13" s="57" t="e">
        <f ca="1" xml:space="preserve"> Risk_Model!M5</f>
        <v>#NAME?</v>
      </c>
      <c r="AU13" s="42">
        <f t="shared" si="32"/>
        <v>1</v>
      </c>
      <c r="AV13" s="23">
        <f t="shared" si="0"/>
        <v>1</v>
      </c>
      <c r="AW13" s="23">
        <f t="shared" si="0"/>
        <v>1</v>
      </c>
      <c r="AX13" s="23">
        <f t="shared" si="0"/>
        <v>1</v>
      </c>
      <c r="AY13" s="23">
        <f t="shared" si="0"/>
        <v>1</v>
      </c>
      <c r="AZ13" s="23">
        <f t="shared" si="1"/>
        <v>1</v>
      </c>
      <c r="BA13" s="23">
        <f t="shared" si="2"/>
        <v>1</v>
      </c>
      <c r="BB13" s="23">
        <f t="shared" si="3"/>
        <v>1</v>
      </c>
      <c r="BC13" s="48">
        <f t="shared" si="4"/>
        <v>1</v>
      </c>
      <c r="BD13" s="42">
        <f t="shared" si="5"/>
        <v>1</v>
      </c>
      <c r="BE13" s="23">
        <f t="shared" si="6"/>
        <v>1</v>
      </c>
      <c r="BF13" s="23">
        <f t="shared" si="7"/>
        <v>1</v>
      </c>
      <c r="BG13" s="23">
        <f t="shared" si="8"/>
        <v>1</v>
      </c>
      <c r="BH13" s="23">
        <f t="shared" si="9"/>
        <v>1</v>
      </c>
      <c r="BI13" s="23">
        <f t="shared" si="10"/>
        <v>1</v>
      </c>
      <c r="BJ13" s="23">
        <f t="shared" si="11"/>
        <v>1</v>
      </c>
      <c r="BK13" s="23">
        <f t="shared" si="12"/>
        <v>1</v>
      </c>
      <c r="BL13" s="48">
        <f t="shared" si="13"/>
        <v>1</v>
      </c>
      <c r="BM13" s="42">
        <f t="shared" si="14"/>
        <v>1</v>
      </c>
      <c r="BN13" s="23">
        <f t="shared" si="15"/>
        <v>1</v>
      </c>
      <c r="BO13" s="23">
        <f t="shared" si="16"/>
        <v>1</v>
      </c>
      <c r="BP13" s="23">
        <f t="shared" si="17"/>
        <v>1</v>
      </c>
      <c r="BQ13" s="23">
        <f t="shared" si="18"/>
        <v>1</v>
      </c>
      <c r="BR13" s="23">
        <f t="shared" si="19"/>
        <v>1</v>
      </c>
      <c r="BS13" s="23">
        <f t="shared" si="20"/>
        <v>1</v>
      </c>
      <c r="BT13" s="23">
        <f t="shared" si="21"/>
        <v>1</v>
      </c>
      <c r="BU13" s="48">
        <f t="shared" si="22"/>
        <v>1</v>
      </c>
      <c r="BV13" s="42">
        <f t="shared" si="23"/>
        <v>1</v>
      </c>
      <c r="BW13" s="23">
        <f t="shared" si="24"/>
        <v>1</v>
      </c>
      <c r="BX13" s="23">
        <f t="shared" si="25"/>
        <v>1</v>
      </c>
      <c r="BY13" s="23">
        <f t="shared" si="26"/>
        <v>1</v>
      </c>
      <c r="BZ13" s="23">
        <f t="shared" si="27"/>
        <v>1</v>
      </c>
      <c r="CA13" s="23">
        <f t="shared" si="28"/>
        <v>1</v>
      </c>
      <c r="CB13" s="23">
        <f t="shared" si="29"/>
        <v>1</v>
      </c>
      <c r="CC13" s="23">
        <f t="shared" si="30"/>
        <v>1</v>
      </c>
      <c r="CD13" s="48">
        <f t="shared" si="31"/>
        <v>1</v>
      </c>
    </row>
    <row r="14" spans="1:82" ht="15.75" customHeight="1" thickBot="1" x14ac:dyDescent="0.35">
      <c r="A14" s="15">
        <v>12</v>
      </c>
      <c r="B14" s="71" t="s">
        <v>50</v>
      </c>
      <c r="C14" s="42">
        <v>0.35</v>
      </c>
      <c r="D14" s="23">
        <v>0</v>
      </c>
      <c r="E14" s="23">
        <v>0</v>
      </c>
      <c r="F14" s="23">
        <v>0.5</v>
      </c>
      <c r="G14" s="23">
        <v>0</v>
      </c>
      <c r="H14" s="23">
        <v>0.35</v>
      </c>
      <c r="I14" s="23">
        <v>0</v>
      </c>
      <c r="J14" s="23">
        <v>0</v>
      </c>
      <c r="K14" s="48">
        <v>0</v>
      </c>
      <c r="L14" s="42">
        <v>0</v>
      </c>
      <c r="M14" s="23">
        <v>0.35</v>
      </c>
      <c r="N14" s="23">
        <v>0.35</v>
      </c>
      <c r="O14" s="23">
        <v>0.35</v>
      </c>
      <c r="P14" s="23">
        <v>0.35</v>
      </c>
      <c r="Q14" s="23">
        <v>0</v>
      </c>
      <c r="R14" s="23">
        <v>0.3</v>
      </c>
      <c r="S14" s="23">
        <v>0.3</v>
      </c>
      <c r="T14" s="48">
        <v>0.3</v>
      </c>
      <c r="U14" s="42">
        <v>0.5</v>
      </c>
      <c r="V14" s="23">
        <v>0.5</v>
      </c>
      <c r="W14" s="23">
        <v>0.3</v>
      </c>
      <c r="X14" s="23">
        <v>0.3</v>
      </c>
      <c r="Y14" s="23">
        <v>0</v>
      </c>
      <c r="Z14" s="23">
        <v>0</v>
      </c>
      <c r="AA14" s="23">
        <v>0</v>
      </c>
      <c r="AB14" s="23">
        <v>0</v>
      </c>
      <c r="AC14" s="48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0.4</v>
      </c>
      <c r="AK14" s="23">
        <v>0</v>
      </c>
      <c r="AL14" s="48">
        <v>0</v>
      </c>
      <c r="AM14" s="49">
        <v>1</v>
      </c>
      <c r="AP14" s="30" t="s">
        <v>168</v>
      </c>
      <c r="AQ14" s="18">
        <v>0.1</v>
      </c>
      <c r="AU14" s="42">
        <f t="shared" si="32"/>
        <v>0.65</v>
      </c>
      <c r="AV14" s="23">
        <f t="shared" si="0"/>
        <v>1</v>
      </c>
      <c r="AW14" s="23">
        <f t="shared" si="0"/>
        <v>1</v>
      </c>
      <c r="AX14" s="23">
        <f t="shared" si="0"/>
        <v>0.5</v>
      </c>
      <c r="AY14" s="23">
        <f t="shared" si="0"/>
        <v>1</v>
      </c>
      <c r="AZ14" s="23">
        <f t="shared" si="1"/>
        <v>0.65</v>
      </c>
      <c r="BA14" s="23">
        <f t="shared" si="2"/>
        <v>1</v>
      </c>
      <c r="BB14" s="23">
        <f t="shared" si="3"/>
        <v>1</v>
      </c>
      <c r="BC14" s="48">
        <f t="shared" si="4"/>
        <v>1</v>
      </c>
      <c r="BD14" s="42">
        <f t="shared" si="5"/>
        <v>1</v>
      </c>
      <c r="BE14" s="23">
        <f t="shared" si="6"/>
        <v>0.65</v>
      </c>
      <c r="BF14" s="23">
        <f t="shared" si="7"/>
        <v>0.65</v>
      </c>
      <c r="BG14" s="23">
        <f t="shared" si="8"/>
        <v>0.65</v>
      </c>
      <c r="BH14" s="23">
        <f t="shared" si="9"/>
        <v>0.65</v>
      </c>
      <c r="BI14" s="23">
        <f t="shared" si="10"/>
        <v>1</v>
      </c>
      <c r="BJ14" s="23">
        <f t="shared" si="11"/>
        <v>0.7</v>
      </c>
      <c r="BK14" s="23">
        <f t="shared" si="12"/>
        <v>0.7</v>
      </c>
      <c r="BL14" s="48">
        <f t="shared" si="13"/>
        <v>0.7</v>
      </c>
      <c r="BM14" s="42">
        <f t="shared" si="14"/>
        <v>0.5</v>
      </c>
      <c r="BN14" s="23">
        <f t="shared" si="15"/>
        <v>0.5</v>
      </c>
      <c r="BO14" s="23">
        <f t="shared" si="16"/>
        <v>0.7</v>
      </c>
      <c r="BP14" s="23">
        <f t="shared" si="17"/>
        <v>0.7</v>
      </c>
      <c r="BQ14" s="23">
        <f t="shared" si="18"/>
        <v>1</v>
      </c>
      <c r="BR14" s="23">
        <f t="shared" si="19"/>
        <v>1</v>
      </c>
      <c r="BS14" s="23">
        <f t="shared" si="20"/>
        <v>1</v>
      </c>
      <c r="BT14" s="23">
        <f t="shared" si="21"/>
        <v>1</v>
      </c>
      <c r="BU14" s="48">
        <f t="shared" si="22"/>
        <v>1</v>
      </c>
      <c r="BV14" s="42">
        <f t="shared" si="23"/>
        <v>1</v>
      </c>
      <c r="BW14" s="23">
        <f t="shared" si="24"/>
        <v>1</v>
      </c>
      <c r="BX14" s="23">
        <f t="shared" si="25"/>
        <v>1</v>
      </c>
      <c r="BY14" s="23">
        <f t="shared" si="26"/>
        <v>1</v>
      </c>
      <c r="BZ14" s="23">
        <f t="shared" si="27"/>
        <v>1</v>
      </c>
      <c r="CA14" s="23">
        <f t="shared" si="28"/>
        <v>1</v>
      </c>
      <c r="CB14" s="23">
        <f t="shared" si="29"/>
        <v>0.6</v>
      </c>
      <c r="CC14" s="23">
        <f t="shared" si="30"/>
        <v>1</v>
      </c>
      <c r="CD14" s="48">
        <f t="shared" si="31"/>
        <v>1</v>
      </c>
    </row>
    <row r="15" spans="1:82" ht="16.5" customHeight="1" thickBot="1" x14ac:dyDescent="0.35">
      <c r="A15" s="15">
        <v>13</v>
      </c>
      <c r="B15" s="71" t="s">
        <v>51</v>
      </c>
      <c r="C15" s="42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48">
        <v>0</v>
      </c>
      <c r="L15" s="42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48">
        <v>0</v>
      </c>
      <c r="U15" s="42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48">
        <v>0</v>
      </c>
      <c r="AD15" s="23">
        <v>0</v>
      </c>
      <c r="AE15" s="23">
        <v>0</v>
      </c>
      <c r="AF15" s="23">
        <v>0.5</v>
      </c>
      <c r="AG15" s="23">
        <v>0.5</v>
      </c>
      <c r="AH15" s="23">
        <v>0.5</v>
      </c>
      <c r="AI15" s="23">
        <v>0</v>
      </c>
      <c r="AJ15" s="23">
        <v>0</v>
      </c>
      <c r="AK15" s="23">
        <v>0</v>
      </c>
      <c r="AL15" s="48">
        <v>0</v>
      </c>
      <c r="AM15" s="49">
        <v>0.25</v>
      </c>
      <c r="AU15" s="42">
        <f t="shared" si="32"/>
        <v>1</v>
      </c>
      <c r="AV15" s="23">
        <f t="shared" si="0"/>
        <v>1</v>
      </c>
      <c r="AW15" s="23">
        <f t="shared" si="0"/>
        <v>1</v>
      </c>
      <c r="AX15" s="23">
        <f t="shared" si="0"/>
        <v>1</v>
      </c>
      <c r="AY15" s="23">
        <f t="shared" si="0"/>
        <v>1</v>
      </c>
      <c r="AZ15" s="23">
        <f t="shared" si="1"/>
        <v>1</v>
      </c>
      <c r="BA15" s="23">
        <f t="shared" si="2"/>
        <v>1</v>
      </c>
      <c r="BB15" s="23">
        <f t="shared" si="3"/>
        <v>1</v>
      </c>
      <c r="BC15" s="48">
        <f t="shared" si="4"/>
        <v>1</v>
      </c>
      <c r="BD15" s="42">
        <f t="shared" si="5"/>
        <v>1</v>
      </c>
      <c r="BE15" s="23">
        <f t="shared" si="6"/>
        <v>1</v>
      </c>
      <c r="BF15" s="23">
        <f t="shared" si="7"/>
        <v>1</v>
      </c>
      <c r="BG15" s="23">
        <f t="shared" si="8"/>
        <v>1</v>
      </c>
      <c r="BH15" s="23">
        <f t="shared" si="9"/>
        <v>1</v>
      </c>
      <c r="BI15" s="23">
        <f t="shared" si="10"/>
        <v>1</v>
      </c>
      <c r="BJ15" s="23">
        <f t="shared" si="11"/>
        <v>1</v>
      </c>
      <c r="BK15" s="23">
        <f t="shared" si="12"/>
        <v>1</v>
      </c>
      <c r="BL15" s="48">
        <f t="shared" si="13"/>
        <v>1</v>
      </c>
      <c r="BM15" s="42">
        <f t="shared" si="14"/>
        <v>1</v>
      </c>
      <c r="BN15" s="23">
        <f t="shared" si="15"/>
        <v>1</v>
      </c>
      <c r="BO15" s="23">
        <f t="shared" si="16"/>
        <v>1</v>
      </c>
      <c r="BP15" s="23">
        <f t="shared" si="17"/>
        <v>1</v>
      </c>
      <c r="BQ15" s="23">
        <f t="shared" si="18"/>
        <v>1</v>
      </c>
      <c r="BR15" s="23">
        <f t="shared" si="19"/>
        <v>1</v>
      </c>
      <c r="BS15" s="23">
        <f t="shared" si="20"/>
        <v>1</v>
      </c>
      <c r="BT15" s="23">
        <f t="shared" si="21"/>
        <v>1</v>
      </c>
      <c r="BU15" s="48">
        <f t="shared" si="22"/>
        <v>1</v>
      </c>
      <c r="BV15" s="42">
        <f t="shared" si="23"/>
        <v>1</v>
      </c>
      <c r="BW15" s="23">
        <f t="shared" si="24"/>
        <v>1</v>
      </c>
      <c r="BX15" s="23">
        <f t="shared" si="25"/>
        <v>1</v>
      </c>
      <c r="BY15" s="23">
        <f t="shared" si="26"/>
        <v>1</v>
      </c>
      <c r="BZ15" s="23">
        <f t="shared" si="27"/>
        <v>1</v>
      </c>
      <c r="CA15" s="23">
        <f t="shared" si="28"/>
        <v>1</v>
      </c>
      <c r="CB15" s="23">
        <f t="shared" si="29"/>
        <v>1</v>
      </c>
      <c r="CC15" s="23">
        <f t="shared" si="30"/>
        <v>1</v>
      </c>
      <c r="CD15" s="48">
        <f t="shared" si="31"/>
        <v>1</v>
      </c>
    </row>
    <row r="16" spans="1:82" ht="15.75" customHeight="1" thickBot="1" x14ac:dyDescent="0.35">
      <c r="A16" s="15">
        <v>14</v>
      </c>
      <c r="B16" s="71" t="s">
        <v>52</v>
      </c>
      <c r="C16" s="42">
        <v>0.2</v>
      </c>
      <c r="D16" s="23">
        <v>0</v>
      </c>
      <c r="E16" s="23">
        <v>0.3</v>
      </c>
      <c r="F16" s="23">
        <v>0</v>
      </c>
      <c r="G16" s="23">
        <v>0</v>
      </c>
      <c r="H16" s="23">
        <v>0</v>
      </c>
      <c r="I16" s="23">
        <v>0</v>
      </c>
      <c r="J16" s="23">
        <v>0.2</v>
      </c>
      <c r="K16" s="48">
        <v>0.2</v>
      </c>
      <c r="L16" s="42">
        <v>0.2</v>
      </c>
      <c r="M16" s="23">
        <v>0.1</v>
      </c>
      <c r="N16" s="23">
        <v>0.1</v>
      </c>
      <c r="O16" s="23">
        <v>0.1</v>
      </c>
      <c r="P16" s="23">
        <v>0.1</v>
      </c>
      <c r="Q16" s="23">
        <v>0</v>
      </c>
      <c r="R16" s="23">
        <v>0.1</v>
      </c>
      <c r="S16" s="23">
        <v>0.1</v>
      </c>
      <c r="T16" s="48">
        <v>0.1</v>
      </c>
      <c r="U16" s="42">
        <v>0</v>
      </c>
      <c r="V16" s="23">
        <v>0</v>
      </c>
      <c r="W16" s="23">
        <v>0.1</v>
      </c>
      <c r="X16" s="23">
        <v>0.1</v>
      </c>
      <c r="Y16" s="23">
        <v>0.1</v>
      </c>
      <c r="Z16" s="23">
        <v>0</v>
      </c>
      <c r="AA16" s="23">
        <v>0.1</v>
      </c>
      <c r="AB16" s="23">
        <v>0.1</v>
      </c>
      <c r="AC16" s="48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0.3</v>
      </c>
      <c r="AL16" s="48">
        <v>0.3</v>
      </c>
      <c r="AM16" s="49">
        <v>0.75</v>
      </c>
      <c r="AP16" s="59" t="s">
        <v>109</v>
      </c>
      <c r="AQ16" s="34" t="e">
        <f ca="1" xml:space="preserve"> FACT(AQ12)/((AQ4+AQ6)*(AQ12+AQ14))*AQ11*AQ13*BD30</f>
        <v>#NAME?</v>
      </c>
      <c r="AU16" s="42">
        <f t="shared" si="32"/>
        <v>1</v>
      </c>
      <c r="AV16" s="23">
        <f t="shared" si="0"/>
        <v>1</v>
      </c>
      <c r="AW16" s="23">
        <f t="shared" si="0"/>
        <v>1</v>
      </c>
      <c r="AX16" s="23">
        <f t="shared" si="0"/>
        <v>1</v>
      </c>
      <c r="AY16" s="23">
        <f t="shared" si="0"/>
        <v>1</v>
      </c>
      <c r="AZ16" s="23">
        <f t="shared" si="1"/>
        <v>1</v>
      </c>
      <c r="BA16" s="23">
        <f t="shared" si="2"/>
        <v>1</v>
      </c>
      <c r="BB16" s="23">
        <f t="shared" si="3"/>
        <v>1</v>
      </c>
      <c r="BC16" s="48">
        <f t="shared" si="4"/>
        <v>1</v>
      </c>
      <c r="BD16" s="42">
        <f t="shared" si="5"/>
        <v>1</v>
      </c>
      <c r="BE16" s="23">
        <f t="shared" si="6"/>
        <v>1</v>
      </c>
      <c r="BF16" s="23">
        <f t="shared" si="7"/>
        <v>1</v>
      </c>
      <c r="BG16" s="23">
        <f t="shared" si="8"/>
        <v>1</v>
      </c>
      <c r="BH16" s="23">
        <f t="shared" si="9"/>
        <v>1</v>
      </c>
      <c r="BI16" s="23">
        <f t="shared" si="10"/>
        <v>1</v>
      </c>
      <c r="BJ16" s="23">
        <f t="shared" si="11"/>
        <v>1</v>
      </c>
      <c r="BK16" s="23">
        <f t="shared" si="12"/>
        <v>1</v>
      </c>
      <c r="BL16" s="48">
        <f t="shared" si="13"/>
        <v>1</v>
      </c>
      <c r="BM16" s="42">
        <f t="shared" si="14"/>
        <v>1</v>
      </c>
      <c r="BN16" s="23">
        <f t="shared" si="15"/>
        <v>1</v>
      </c>
      <c r="BO16" s="23">
        <f t="shared" si="16"/>
        <v>1</v>
      </c>
      <c r="BP16" s="23">
        <f t="shared" si="17"/>
        <v>1</v>
      </c>
      <c r="BQ16" s="23">
        <f t="shared" si="18"/>
        <v>1</v>
      </c>
      <c r="BR16" s="23">
        <f t="shared" si="19"/>
        <v>1</v>
      </c>
      <c r="BS16" s="23">
        <f t="shared" si="20"/>
        <v>1</v>
      </c>
      <c r="BT16" s="23">
        <f t="shared" si="21"/>
        <v>1</v>
      </c>
      <c r="BU16" s="48">
        <f t="shared" si="22"/>
        <v>1</v>
      </c>
      <c r="BV16" s="42">
        <f t="shared" si="23"/>
        <v>1</v>
      </c>
      <c r="BW16" s="23">
        <f t="shared" si="24"/>
        <v>1</v>
      </c>
      <c r="BX16" s="23">
        <f t="shared" si="25"/>
        <v>1</v>
      </c>
      <c r="BY16" s="23">
        <f t="shared" si="26"/>
        <v>1</v>
      </c>
      <c r="BZ16" s="23">
        <f t="shared" si="27"/>
        <v>1</v>
      </c>
      <c r="CA16" s="23">
        <f t="shared" si="28"/>
        <v>1</v>
      </c>
      <c r="CB16" s="23">
        <f t="shared" si="29"/>
        <v>1</v>
      </c>
      <c r="CC16" s="23">
        <f t="shared" si="30"/>
        <v>1</v>
      </c>
      <c r="CD16" s="48">
        <f t="shared" si="31"/>
        <v>1</v>
      </c>
    </row>
    <row r="17" spans="1:82" ht="15.75" customHeight="1" thickBot="1" x14ac:dyDescent="0.35">
      <c r="A17" s="15">
        <v>15</v>
      </c>
      <c r="B17" s="71" t="s">
        <v>53</v>
      </c>
      <c r="C17" s="42">
        <v>0.2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0.5</v>
      </c>
      <c r="K17" s="48">
        <v>0.5</v>
      </c>
      <c r="L17" s="42">
        <v>0.5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48">
        <v>0</v>
      </c>
      <c r="U17" s="42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48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0.7</v>
      </c>
      <c r="AK17" s="23">
        <v>0</v>
      </c>
      <c r="AL17" s="48">
        <v>0</v>
      </c>
      <c r="AM17" s="49">
        <v>1</v>
      </c>
      <c r="AU17" s="42">
        <f t="shared" si="32"/>
        <v>0.8</v>
      </c>
      <c r="AV17" s="23">
        <f t="shared" si="0"/>
        <v>1</v>
      </c>
      <c r="AW17" s="23">
        <f t="shared" si="0"/>
        <v>1</v>
      </c>
      <c r="AX17" s="23">
        <f t="shared" si="0"/>
        <v>1</v>
      </c>
      <c r="AY17" s="23">
        <f t="shared" si="0"/>
        <v>1</v>
      </c>
      <c r="AZ17" s="23">
        <f t="shared" si="1"/>
        <v>1</v>
      </c>
      <c r="BA17" s="23">
        <f t="shared" si="2"/>
        <v>1</v>
      </c>
      <c r="BB17" s="23">
        <f t="shared" si="3"/>
        <v>0.5</v>
      </c>
      <c r="BC17" s="48">
        <f t="shared" si="4"/>
        <v>0.5</v>
      </c>
      <c r="BD17" s="42">
        <f t="shared" si="5"/>
        <v>0.5</v>
      </c>
      <c r="BE17" s="23">
        <f t="shared" si="6"/>
        <v>1</v>
      </c>
      <c r="BF17" s="23">
        <f t="shared" si="7"/>
        <v>1</v>
      </c>
      <c r="BG17" s="23">
        <f t="shared" si="8"/>
        <v>1</v>
      </c>
      <c r="BH17" s="23">
        <f t="shared" si="9"/>
        <v>1</v>
      </c>
      <c r="BI17" s="23">
        <f t="shared" si="10"/>
        <v>1</v>
      </c>
      <c r="BJ17" s="23">
        <f t="shared" si="11"/>
        <v>1</v>
      </c>
      <c r="BK17" s="23">
        <f t="shared" si="12"/>
        <v>1</v>
      </c>
      <c r="BL17" s="48">
        <f t="shared" si="13"/>
        <v>1</v>
      </c>
      <c r="BM17" s="42">
        <f t="shared" si="14"/>
        <v>1</v>
      </c>
      <c r="BN17" s="23">
        <f t="shared" si="15"/>
        <v>1</v>
      </c>
      <c r="BO17" s="23">
        <f t="shared" si="16"/>
        <v>1</v>
      </c>
      <c r="BP17" s="23">
        <f t="shared" si="17"/>
        <v>1</v>
      </c>
      <c r="BQ17" s="23">
        <f t="shared" si="18"/>
        <v>1</v>
      </c>
      <c r="BR17" s="23">
        <f t="shared" si="19"/>
        <v>1</v>
      </c>
      <c r="BS17" s="23">
        <f t="shared" si="20"/>
        <v>1</v>
      </c>
      <c r="BT17" s="23">
        <f t="shared" si="21"/>
        <v>1</v>
      </c>
      <c r="BU17" s="48">
        <f t="shared" si="22"/>
        <v>1</v>
      </c>
      <c r="BV17" s="42">
        <f t="shared" si="23"/>
        <v>1</v>
      </c>
      <c r="BW17" s="23">
        <f t="shared" si="24"/>
        <v>1</v>
      </c>
      <c r="BX17" s="23">
        <f t="shared" si="25"/>
        <v>1</v>
      </c>
      <c r="BY17" s="23">
        <f t="shared" si="26"/>
        <v>1</v>
      </c>
      <c r="BZ17" s="23">
        <f t="shared" si="27"/>
        <v>1</v>
      </c>
      <c r="CA17" s="23">
        <f t="shared" si="28"/>
        <v>1</v>
      </c>
      <c r="CB17" s="23">
        <f t="shared" si="29"/>
        <v>0.30000000000000004</v>
      </c>
      <c r="CC17" s="23">
        <f t="shared" si="30"/>
        <v>1</v>
      </c>
      <c r="CD17" s="48">
        <f t="shared" si="31"/>
        <v>1</v>
      </c>
    </row>
    <row r="18" spans="1:82" ht="15.75" customHeight="1" thickBot="1" x14ac:dyDescent="0.35">
      <c r="A18" s="15">
        <v>16</v>
      </c>
      <c r="B18" s="71" t="s">
        <v>54</v>
      </c>
      <c r="C18" s="42">
        <v>0.3</v>
      </c>
      <c r="D18" s="23">
        <v>0</v>
      </c>
      <c r="E18" s="23">
        <v>0.5</v>
      </c>
      <c r="F18" s="23">
        <v>0</v>
      </c>
      <c r="G18" s="23">
        <v>0</v>
      </c>
      <c r="H18" s="23">
        <v>0</v>
      </c>
      <c r="I18" s="23">
        <v>0.5</v>
      </c>
      <c r="J18" s="23">
        <v>0</v>
      </c>
      <c r="K18" s="48">
        <v>0</v>
      </c>
      <c r="L18" s="42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0.5</v>
      </c>
      <c r="R18" s="23">
        <v>0</v>
      </c>
      <c r="S18" s="23">
        <v>0</v>
      </c>
      <c r="T18" s="48">
        <v>0</v>
      </c>
      <c r="U18" s="42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48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0.9</v>
      </c>
      <c r="AK18" s="23">
        <v>0</v>
      </c>
      <c r="AL18" s="48">
        <v>0</v>
      </c>
      <c r="AM18" s="49">
        <v>1.25</v>
      </c>
      <c r="AP18" s="93" t="s">
        <v>160</v>
      </c>
      <c r="AQ18" s="95"/>
      <c r="AU18" s="42">
        <f t="shared" si="32"/>
        <v>1</v>
      </c>
      <c r="AV18" s="23">
        <f t="shared" si="0"/>
        <v>1</v>
      </c>
      <c r="AW18" s="23">
        <f t="shared" si="0"/>
        <v>1</v>
      </c>
      <c r="AX18" s="23">
        <f t="shared" si="0"/>
        <v>1</v>
      </c>
      <c r="AY18" s="23">
        <f t="shared" si="0"/>
        <v>1</v>
      </c>
      <c r="AZ18" s="23">
        <f t="shared" si="1"/>
        <v>1</v>
      </c>
      <c r="BA18" s="23">
        <f t="shared" si="2"/>
        <v>1</v>
      </c>
      <c r="BB18" s="23">
        <f t="shared" si="3"/>
        <v>1</v>
      </c>
      <c r="BC18" s="48">
        <f t="shared" si="4"/>
        <v>1</v>
      </c>
      <c r="BD18" s="42">
        <f t="shared" si="5"/>
        <v>1</v>
      </c>
      <c r="BE18" s="23">
        <f t="shared" si="6"/>
        <v>1</v>
      </c>
      <c r="BF18" s="23">
        <f t="shared" si="7"/>
        <v>1</v>
      </c>
      <c r="BG18" s="23">
        <f t="shared" si="8"/>
        <v>1</v>
      </c>
      <c r="BH18" s="23">
        <f t="shared" si="9"/>
        <v>1</v>
      </c>
      <c r="BI18" s="23">
        <f t="shared" si="10"/>
        <v>1</v>
      </c>
      <c r="BJ18" s="23">
        <f t="shared" si="11"/>
        <v>1</v>
      </c>
      <c r="BK18" s="23">
        <f t="shared" si="12"/>
        <v>1</v>
      </c>
      <c r="BL18" s="48">
        <f t="shared" si="13"/>
        <v>1</v>
      </c>
      <c r="BM18" s="42">
        <f t="shared" si="14"/>
        <v>1</v>
      </c>
      <c r="BN18" s="23">
        <f t="shared" si="15"/>
        <v>1</v>
      </c>
      <c r="BO18" s="23">
        <f t="shared" si="16"/>
        <v>1</v>
      </c>
      <c r="BP18" s="23">
        <f t="shared" si="17"/>
        <v>1</v>
      </c>
      <c r="BQ18" s="23">
        <f t="shared" si="18"/>
        <v>1</v>
      </c>
      <c r="BR18" s="23">
        <f t="shared" si="19"/>
        <v>1</v>
      </c>
      <c r="BS18" s="23">
        <f t="shared" si="20"/>
        <v>1</v>
      </c>
      <c r="BT18" s="23">
        <f t="shared" si="21"/>
        <v>1</v>
      </c>
      <c r="BU18" s="48">
        <f t="shared" si="22"/>
        <v>1</v>
      </c>
      <c r="BV18" s="42">
        <f t="shared" si="23"/>
        <v>1</v>
      </c>
      <c r="BW18" s="23">
        <f t="shared" si="24"/>
        <v>1</v>
      </c>
      <c r="BX18" s="23">
        <f t="shared" si="25"/>
        <v>1</v>
      </c>
      <c r="BY18" s="23">
        <f t="shared" si="26"/>
        <v>1</v>
      </c>
      <c r="BZ18" s="23">
        <f t="shared" si="27"/>
        <v>1</v>
      </c>
      <c r="CA18" s="23">
        <f t="shared" si="28"/>
        <v>1</v>
      </c>
      <c r="CB18" s="23">
        <f t="shared" si="29"/>
        <v>1</v>
      </c>
      <c r="CC18" s="23">
        <f t="shared" si="30"/>
        <v>1</v>
      </c>
      <c r="CD18" s="48">
        <f t="shared" si="31"/>
        <v>1</v>
      </c>
    </row>
    <row r="19" spans="1:82" ht="15" customHeight="1" x14ac:dyDescent="0.3">
      <c r="A19" s="15">
        <v>17</v>
      </c>
      <c r="B19" s="71" t="s">
        <v>55</v>
      </c>
      <c r="C19" s="42">
        <v>0.25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0.25</v>
      </c>
      <c r="J19" s="23">
        <v>0</v>
      </c>
      <c r="K19" s="48">
        <v>0</v>
      </c>
      <c r="L19" s="42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0.25</v>
      </c>
      <c r="R19" s="23">
        <v>0.3</v>
      </c>
      <c r="S19" s="23">
        <v>0.3</v>
      </c>
      <c r="T19" s="48">
        <v>0.3</v>
      </c>
      <c r="U19" s="42">
        <v>0</v>
      </c>
      <c r="V19" s="23">
        <v>0</v>
      </c>
      <c r="W19" s="23">
        <v>0.3</v>
      </c>
      <c r="X19" s="23">
        <v>0.3</v>
      </c>
      <c r="Y19" s="23">
        <v>0.4</v>
      </c>
      <c r="Z19" s="23">
        <v>0.4</v>
      </c>
      <c r="AA19" s="23">
        <v>0.4</v>
      </c>
      <c r="AB19" s="23">
        <v>0.4</v>
      </c>
      <c r="AC19" s="48">
        <v>0.4</v>
      </c>
      <c r="AD19" s="23">
        <v>0.4</v>
      </c>
      <c r="AE19" s="23">
        <v>0.4</v>
      </c>
      <c r="AF19" s="23">
        <v>0</v>
      </c>
      <c r="AG19" s="23">
        <v>0</v>
      </c>
      <c r="AH19" s="23">
        <v>0</v>
      </c>
      <c r="AI19" s="23">
        <v>0</v>
      </c>
      <c r="AJ19" s="23">
        <v>0.7</v>
      </c>
      <c r="AK19" s="23">
        <v>0.5</v>
      </c>
      <c r="AL19" s="48">
        <v>0.5</v>
      </c>
      <c r="AM19" s="49">
        <v>2</v>
      </c>
      <c r="AP19" s="29" t="s">
        <v>166</v>
      </c>
      <c r="AQ19" s="16">
        <v>950000</v>
      </c>
      <c r="AU19" s="42">
        <f t="shared" si="32"/>
        <v>1</v>
      </c>
      <c r="AV19" s="23">
        <f t="shared" ref="AV19:AV29" si="33" xml:space="preserve"> 1-D19*$AM51</f>
        <v>1</v>
      </c>
      <c r="AW19" s="23">
        <f t="shared" ref="AW19:AW29" si="34" xml:space="preserve"> 1-E19*$AM51</f>
        <v>1</v>
      </c>
      <c r="AX19" s="23">
        <f t="shared" ref="AX19:AX29" si="35" xml:space="preserve"> 1-F19*$AM51</f>
        <v>1</v>
      </c>
      <c r="AY19" s="23">
        <f t="shared" ref="AY19:AY29" si="36" xml:space="preserve"> 1-G19*$AM51</f>
        <v>1</v>
      </c>
      <c r="AZ19" s="23">
        <f t="shared" si="1"/>
        <v>1</v>
      </c>
      <c r="BA19" s="23">
        <f t="shared" si="2"/>
        <v>1</v>
      </c>
      <c r="BB19" s="23">
        <f t="shared" si="3"/>
        <v>1</v>
      </c>
      <c r="BC19" s="48">
        <f t="shared" si="4"/>
        <v>1</v>
      </c>
      <c r="BD19" s="42">
        <f t="shared" si="5"/>
        <v>1</v>
      </c>
      <c r="BE19" s="23">
        <f t="shared" si="6"/>
        <v>1</v>
      </c>
      <c r="BF19" s="23">
        <f t="shared" si="7"/>
        <v>1</v>
      </c>
      <c r="BG19" s="23">
        <f t="shared" si="8"/>
        <v>1</v>
      </c>
      <c r="BH19" s="23">
        <f t="shared" si="9"/>
        <v>1</v>
      </c>
      <c r="BI19" s="23">
        <f t="shared" si="10"/>
        <v>1</v>
      </c>
      <c r="BJ19" s="23">
        <f t="shared" si="11"/>
        <v>1</v>
      </c>
      <c r="BK19" s="23">
        <f t="shared" si="12"/>
        <v>1</v>
      </c>
      <c r="BL19" s="48">
        <f t="shared" si="13"/>
        <v>1</v>
      </c>
      <c r="BM19" s="42">
        <f t="shared" si="14"/>
        <v>1</v>
      </c>
      <c r="BN19" s="23">
        <f t="shared" si="15"/>
        <v>1</v>
      </c>
      <c r="BO19" s="23">
        <f t="shared" si="16"/>
        <v>1</v>
      </c>
      <c r="BP19" s="23">
        <f t="shared" si="17"/>
        <v>1</v>
      </c>
      <c r="BQ19" s="23">
        <f t="shared" si="18"/>
        <v>1</v>
      </c>
      <c r="BR19" s="23">
        <f t="shared" si="19"/>
        <v>1</v>
      </c>
      <c r="BS19" s="23">
        <f t="shared" si="20"/>
        <v>1</v>
      </c>
      <c r="BT19" s="23">
        <f t="shared" si="21"/>
        <v>1</v>
      </c>
      <c r="BU19" s="48">
        <f t="shared" si="22"/>
        <v>1</v>
      </c>
      <c r="BV19" s="42">
        <f t="shared" si="23"/>
        <v>1</v>
      </c>
      <c r="BW19" s="23">
        <f t="shared" si="24"/>
        <v>1</v>
      </c>
      <c r="BX19" s="23">
        <f t="shared" si="25"/>
        <v>1</v>
      </c>
      <c r="BY19" s="23">
        <f t="shared" si="26"/>
        <v>1</v>
      </c>
      <c r="BZ19" s="23">
        <f t="shared" si="27"/>
        <v>1</v>
      </c>
      <c r="CA19" s="23">
        <f t="shared" si="28"/>
        <v>1</v>
      </c>
      <c r="CB19" s="23">
        <f t="shared" si="29"/>
        <v>1</v>
      </c>
      <c r="CC19" s="23">
        <f t="shared" si="30"/>
        <v>1</v>
      </c>
      <c r="CD19" s="48">
        <f t="shared" si="31"/>
        <v>1</v>
      </c>
    </row>
    <row r="20" spans="1:82" x14ac:dyDescent="0.3">
      <c r="A20" s="15">
        <v>18</v>
      </c>
      <c r="B20" s="71" t="s">
        <v>56</v>
      </c>
      <c r="C20" s="42">
        <v>0</v>
      </c>
      <c r="D20" s="23">
        <v>0</v>
      </c>
      <c r="E20" s="23">
        <v>0</v>
      </c>
      <c r="F20" s="23">
        <v>0.5</v>
      </c>
      <c r="G20" s="23">
        <v>0</v>
      </c>
      <c r="H20" s="23">
        <v>0</v>
      </c>
      <c r="I20" s="23">
        <v>0</v>
      </c>
      <c r="J20" s="23">
        <v>0</v>
      </c>
      <c r="K20" s="48">
        <v>0</v>
      </c>
      <c r="L20" s="42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48">
        <v>0</v>
      </c>
      <c r="U20" s="42">
        <v>0.95</v>
      </c>
      <c r="V20" s="23">
        <v>0.95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48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0.9</v>
      </c>
      <c r="AL20" s="48">
        <v>0.9</v>
      </c>
      <c r="AM20" s="49">
        <v>0.75</v>
      </c>
      <c r="AP20" s="40" t="s">
        <v>167</v>
      </c>
      <c r="AQ20" s="57">
        <v>3</v>
      </c>
      <c r="AU20" s="42">
        <f t="shared" si="32"/>
        <v>1</v>
      </c>
      <c r="AV20" s="23">
        <f t="shared" si="33"/>
        <v>1</v>
      </c>
      <c r="AW20" s="23">
        <f t="shared" si="34"/>
        <v>1</v>
      </c>
      <c r="AX20" s="23">
        <f t="shared" si="35"/>
        <v>1</v>
      </c>
      <c r="AY20" s="23">
        <f t="shared" si="36"/>
        <v>1</v>
      </c>
      <c r="AZ20" s="23">
        <f t="shared" si="1"/>
        <v>1</v>
      </c>
      <c r="BA20" s="23">
        <f t="shared" si="2"/>
        <v>1</v>
      </c>
      <c r="BB20" s="23">
        <f t="shared" si="3"/>
        <v>1</v>
      </c>
      <c r="BC20" s="48">
        <f t="shared" si="4"/>
        <v>1</v>
      </c>
      <c r="BD20" s="42">
        <f t="shared" si="5"/>
        <v>1</v>
      </c>
      <c r="BE20" s="23">
        <f t="shared" si="6"/>
        <v>1</v>
      </c>
      <c r="BF20" s="23">
        <f t="shared" si="7"/>
        <v>1</v>
      </c>
      <c r="BG20" s="23">
        <f t="shared" si="8"/>
        <v>1</v>
      </c>
      <c r="BH20" s="23">
        <f t="shared" si="9"/>
        <v>1</v>
      </c>
      <c r="BI20" s="23">
        <f t="shared" si="10"/>
        <v>1</v>
      </c>
      <c r="BJ20" s="23">
        <f t="shared" si="11"/>
        <v>1</v>
      </c>
      <c r="BK20" s="23">
        <f t="shared" si="12"/>
        <v>1</v>
      </c>
      <c r="BL20" s="48">
        <f t="shared" si="13"/>
        <v>1</v>
      </c>
      <c r="BM20" s="42">
        <f t="shared" si="14"/>
        <v>1</v>
      </c>
      <c r="BN20" s="23">
        <f t="shared" si="15"/>
        <v>1</v>
      </c>
      <c r="BO20" s="23">
        <f t="shared" si="16"/>
        <v>1</v>
      </c>
      <c r="BP20" s="23">
        <f t="shared" si="17"/>
        <v>1</v>
      </c>
      <c r="BQ20" s="23">
        <f t="shared" si="18"/>
        <v>1</v>
      </c>
      <c r="BR20" s="23">
        <f t="shared" si="19"/>
        <v>1</v>
      </c>
      <c r="BS20" s="23">
        <f t="shared" si="20"/>
        <v>1</v>
      </c>
      <c r="BT20" s="23">
        <f t="shared" si="21"/>
        <v>1</v>
      </c>
      <c r="BU20" s="48">
        <f t="shared" si="22"/>
        <v>1</v>
      </c>
      <c r="BV20" s="42">
        <f t="shared" si="23"/>
        <v>1</v>
      </c>
      <c r="BW20" s="23">
        <f t="shared" si="24"/>
        <v>1</v>
      </c>
      <c r="BX20" s="23">
        <f t="shared" si="25"/>
        <v>1</v>
      </c>
      <c r="BY20" s="23">
        <f t="shared" si="26"/>
        <v>1</v>
      </c>
      <c r="BZ20" s="23">
        <f t="shared" si="27"/>
        <v>1</v>
      </c>
      <c r="CA20" s="23">
        <f t="shared" si="28"/>
        <v>1</v>
      </c>
      <c r="CB20" s="23">
        <f t="shared" si="29"/>
        <v>1</v>
      </c>
      <c r="CC20" s="23">
        <f t="shared" si="30"/>
        <v>1</v>
      </c>
      <c r="CD20" s="48">
        <f t="shared" si="31"/>
        <v>1</v>
      </c>
    </row>
    <row r="21" spans="1:82" x14ac:dyDescent="0.3">
      <c r="A21" s="15">
        <v>19</v>
      </c>
      <c r="B21" s="71" t="s">
        <v>57</v>
      </c>
      <c r="C21" s="42">
        <v>0</v>
      </c>
      <c r="D21" s="23">
        <v>0</v>
      </c>
      <c r="E21" s="23">
        <v>0</v>
      </c>
      <c r="F21" s="23">
        <v>0.1</v>
      </c>
      <c r="G21" s="23">
        <v>0</v>
      </c>
      <c r="H21" s="23">
        <v>0.1</v>
      </c>
      <c r="I21" s="23">
        <v>0.2</v>
      </c>
      <c r="J21" s="23">
        <v>0.2</v>
      </c>
      <c r="K21" s="48">
        <v>0.2</v>
      </c>
      <c r="L21" s="42">
        <v>0.2</v>
      </c>
      <c r="M21" s="23">
        <v>0.1</v>
      </c>
      <c r="N21" s="23">
        <v>0.1</v>
      </c>
      <c r="O21" s="23">
        <v>0.1</v>
      </c>
      <c r="P21" s="23">
        <v>0.1</v>
      </c>
      <c r="Q21" s="23">
        <v>0.2</v>
      </c>
      <c r="R21" s="23">
        <v>0.1</v>
      </c>
      <c r="S21" s="23">
        <v>0.1</v>
      </c>
      <c r="T21" s="48">
        <v>0.1</v>
      </c>
      <c r="U21" s="42">
        <v>0</v>
      </c>
      <c r="V21" s="23">
        <v>0</v>
      </c>
      <c r="W21" s="23">
        <v>0.1</v>
      </c>
      <c r="X21" s="23">
        <v>0.1</v>
      </c>
      <c r="Y21" s="23">
        <v>0</v>
      </c>
      <c r="Z21" s="23">
        <v>0.5</v>
      </c>
      <c r="AA21" s="23">
        <v>0</v>
      </c>
      <c r="AB21" s="23">
        <v>0</v>
      </c>
      <c r="AC21" s="48">
        <v>0.5</v>
      </c>
      <c r="AD21" s="23">
        <v>0.5</v>
      </c>
      <c r="AE21" s="23">
        <v>0.5</v>
      </c>
      <c r="AF21" s="23">
        <v>0</v>
      </c>
      <c r="AG21" s="23">
        <v>0</v>
      </c>
      <c r="AH21" s="23">
        <v>0</v>
      </c>
      <c r="AI21" s="23">
        <v>0.5</v>
      </c>
      <c r="AJ21" s="23">
        <v>0</v>
      </c>
      <c r="AK21" s="23">
        <v>0</v>
      </c>
      <c r="AL21" s="48">
        <v>0</v>
      </c>
      <c r="AM21" s="49">
        <v>0.5</v>
      </c>
      <c r="AP21" s="40" t="s">
        <v>108</v>
      </c>
      <c r="AQ21" s="57" t="e">
        <f ca="1" xml:space="preserve"> Risk_Model!P5</f>
        <v>#NAME?</v>
      </c>
      <c r="AU21" s="42">
        <f t="shared" si="32"/>
        <v>1</v>
      </c>
      <c r="AV21" s="23">
        <f t="shared" si="33"/>
        <v>1</v>
      </c>
      <c r="AW21" s="23">
        <f t="shared" si="34"/>
        <v>1</v>
      </c>
      <c r="AX21" s="23">
        <f t="shared" si="35"/>
        <v>1</v>
      </c>
      <c r="AY21" s="23">
        <f t="shared" si="36"/>
        <v>1</v>
      </c>
      <c r="AZ21" s="23">
        <f t="shared" si="1"/>
        <v>1</v>
      </c>
      <c r="BA21" s="23">
        <f t="shared" si="2"/>
        <v>1</v>
      </c>
      <c r="BB21" s="23">
        <f t="shared" si="3"/>
        <v>1</v>
      </c>
      <c r="BC21" s="48">
        <f t="shared" si="4"/>
        <v>1</v>
      </c>
      <c r="BD21" s="42">
        <f t="shared" si="5"/>
        <v>1</v>
      </c>
      <c r="BE21" s="23">
        <f t="shared" si="6"/>
        <v>1</v>
      </c>
      <c r="BF21" s="23">
        <f t="shared" si="7"/>
        <v>1</v>
      </c>
      <c r="BG21" s="23">
        <f t="shared" si="8"/>
        <v>1</v>
      </c>
      <c r="BH21" s="23">
        <f t="shared" si="9"/>
        <v>1</v>
      </c>
      <c r="BI21" s="23">
        <f t="shared" si="10"/>
        <v>1</v>
      </c>
      <c r="BJ21" s="23">
        <f t="shared" si="11"/>
        <v>1</v>
      </c>
      <c r="BK21" s="23">
        <f t="shared" si="12"/>
        <v>1</v>
      </c>
      <c r="BL21" s="48">
        <f t="shared" si="13"/>
        <v>1</v>
      </c>
      <c r="BM21" s="42">
        <f t="shared" si="14"/>
        <v>1</v>
      </c>
      <c r="BN21" s="23">
        <f t="shared" si="15"/>
        <v>1</v>
      </c>
      <c r="BO21" s="23">
        <f t="shared" si="16"/>
        <v>1</v>
      </c>
      <c r="BP21" s="23">
        <f t="shared" si="17"/>
        <v>1</v>
      </c>
      <c r="BQ21" s="23">
        <f t="shared" si="18"/>
        <v>1</v>
      </c>
      <c r="BR21" s="23">
        <f t="shared" si="19"/>
        <v>1</v>
      </c>
      <c r="BS21" s="23">
        <f t="shared" si="20"/>
        <v>1</v>
      </c>
      <c r="BT21" s="23">
        <f t="shared" si="21"/>
        <v>1</v>
      </c>
      <c r="BU21" s="48">
        <f t="shared" si="22"/>
        <v>1</v>
      </c>
      <c r="BV21" s="42">
        <f t="shared" si="23"/>
        <v>1</v>
      </c>
      <c r="BW21" s="23">
        <f t="shared" si="24"/>
        <v>1</v>
      </c>
      <c r="BX21" s="23">
        <f t="shared" si="25"/>
        <v>1</v>
      </c>
      <c r="BY21" s="23">
        <f t="shared" si="26"/>
        <v>1</v>
      </c>
      <c r="BZ21" s="23">
        <f t="shared" si="27"/>
        <v>1</v>
      </c>
      <c r="CA21" s="23">
        <f t="shared" si="28"/>
        <v>1</v>
      </c>
      <c r="CB21" s="23">
        <f t="shared" si="29"/>
        <v>1</v>
      </c>
      <c r="CC21" s="23">
        <f t="shared" si="30"/>
        <v>1</v>
      </c>
      <c r="CD21" s="48">
        <f t="shared" si="31"/>
        <v>1</v>
      </c>
    </row>
    <row r="22" spans="1:82" ht="15" thickBot="1" x14ac:dyDescent="0.35">
      <c r="A22" s="15">
        <v>20</v>
      </c>
      <c r="B22" s="71" t="s">
        <v>58</v>
      </c>
      <c r="C22" s="42">
        <v>0.1</v>
      </c>
      <c r="D22" s="23">
        <v>0</v>
      </c>
      <c r="E22" s="23">
        <v>0</v>
      </c>
      <c r="F22" s="23">
        <v>0.2</v>
      </c>
      <c r="G22" s="23">
        <v>0</v>
      </c>
      <c r="H22" s="23">
        <v>0</v>
      </c>
      <c r="I22" s="23">
        <v>0</v>
      </c>
      <c r="J22" s="23">
        <v>0</v>
      </c>
      <c r="K22" s="48">
        <v>0</v>
      </c>
      <c r="L22" s="42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48">
        <v>0</v>
      </c>
      <c r="U22" s="42">
        <v>0</v>
      </c>
      <c r="V22" s="23">
        <v>0</v>
      </c>
      <c r="W22" s="23">
        <v>0</v>
      </c>
      <c r="X22" s="23">
        <v>0</v>
      </c>
      <c r="Y22" s="23">
        <v>0.3</v>
      </c>
      <c r="Z22" s="23">
        <v>0</v>
      </c>
      <c r="AA22" s="23">
        <v>0.3</v>
      </c>
      <c r="AB22" s="23">
        <v>0.3</v>
      </c>
      <c r="AC22" s="48">
        <v>0</v>
      </c>
      <c r="AD22" s="23">
        <v>0</v>
      </c>
      <c r="AE22" s="23">
        <v>0</v>
      </c>
      <c r="AF22" s="23">
        <v>0.5</v>
      </c>
      <c r="AG22" s="23">
        <v>0.5</v>
      </c>
      <c r="AH22" s="23">
        <v>0.5</v>
      </c>
      <c r="AI22" s="23">
        <v>0</v>
      </c>
      <c r="AJ22" s="23">
        <v>0.3</v>
      </c>
      <c r="AK22" s="23">
        <v>0.2</v>
      </c>
      <c r="AL22" s="48">
        <v>0.2</v>
      </c>
      <c r="AM22" s="49">
        <v>0.5</v>
      </c>
      <c r="AP22" s="30" t="s">
        <v>168</v>
      </c>
      <c r="AQ22" s="18">
        <v>0.1</v>
      </c>
      <c r="AU22" s="42">
        <f t="shared" si="32"/>
        <v>1</v>
      </c>
      <c r="AV22" s="23">
        <f t="shared" si="33"/>
        <v>1</v>
      </c>
      <c r="AW22" s="23">
        <f t="shared" si="34"/>
        <v>1</v>
      </c>
      <c r="AX22" s="23">
        <f t="shared" si="35"/>
        <v>1</v>
      </c>
      <c r="AY22" s="23">
        <f t="shared" si="36"/>
        <v>1</v>
      </c>
      <c r="AZ22" s="23">
        <f t="shared" si="1"/>
        <v>1</v>
      </c>
      <c r="BA22" s="23">
        <f t="shared" si="2"/>
        <v>1</v>
      </c>
      <c r="BB22" s="23">
        <f t="shared" si="3"/>
        <v>1</v>
      </c>
      <c r="BC22" s="48">
        <f t="shared" si="4"/>
        <v>1</v>
      </c>
      <c r="BD22" s="42">
        <f t="shared" si="5"/>
        <v>1</v>
      </c>
      <c r="BE22" s="23">
        <f t="shared" si="6"/>
        <v>1</v>
      </c>
      <c r="BF22" s="23">
        <f t="shared" si="7"/>
        <v>1</v>
      </c>
      <c r="BG22" s="23">
        <f t="shared" si="8"/>
        <v>1</v>
      </c>
      <c r="BH22" s="23">
        <f t="shared" si="9"/>
        <v>1</v>
      </c>
      <c r="BI22" s="23">
        <f t="shared" si="10"/>
        <v>1</v>
      </c>
      <c r="BJ22" s="23">
        <f t="shared" si="11"/>
        <v>1</v>
      </c>
      <c r="BK22" s="23">
        <f t="shared" si="12"/>
        <v>1</v>
      </c>
      <c r="BL22" s="48">
        <f t="shared" si="13"/>
        <v>1</v>
      </c>
      <c r="BM22" s="42">
        <f t="shared" si="14"/>
        <v>1</v>
      </c>
      <c r="BN22" s="23">
        <f t="shared" si="15"/>
        <v>1</v>
      </c>
      <c r="BO22" s="23">
        <f t="shared" si="16"/>
        <v>1</v>
      </c>
      <c r="BP22" s="23">
        <f t="shared" si="17"/>
        <v>1</v>
      </c>
      <c r="BQ22" s="23">
        <f t="shared" si="18"/>
        <v>1</v>
      </c>
      <c r="BR22" s="23">
        <f t="shared" si="19"/>
        <v>1</v>
      </c>
      <c r="BS22" s="23">
        <f t="shared" si="20"/>
        <v>1</v>
      </c>
      <c r="BT22" s="23">
        <f t="shared" si="21"/>
        <v>1</v>
      </c>
      <c r="BU22" s="48">
        <f t="shared" si="22"/>
        <v>1</v>
      </c>
      <c r="BV22" s="42">
        <f t="shared" si="23"/>
        <v>1</v>
      </c>
      <c r="BW22" s="23">
        <f t="shared" si="24"/>
        <v>1</v>
      </c>
      <c r="BX22" s="23">
        <f t="shared" si="25"/>
        <v>1</v>
      </c>
      <c r="BY22" s="23">
        <f t="shared" si="26"/>
        <v>1</v>
      </c>
      <c r="BZ22" s="23">
        <f t="shared" si="27"/>
        <v>1</v>
      </c>
      <c r="CA22" s="23">
        <f t="shared" si="28"/>
        <v>1</v>
      </c>
      <c r="CB22" s="23">
        <f t="shared" si="29"/>
        <v>1</v>
      </c>
      <c r="CC22" s="23">
        <f t="shared" si="30"/>
        <v>1</v>
      </c>
      <c r="CD22" s="48">
        <f t="shared" si="31"/>
        <v>1</v>
      </c>
    </row>
    <row r="23" spans="1:82" ht="15" thickBot="1" x14ac:dyDescent="0.35">
      <c r="A23" s="15">
        <v>21</v>
      </c>
      <c r="B23" s="71" t="s">
        <v>59</v>
      </c>
      <c r="C23" s="42">
        <v>0</v>
      </c>
      <c r="D23" s="23">
        <v>0.2</v>
      </c>
      <c r="E23" s="23">
        <v>0</v>
      </c>
      <c r="F23" s="23">
        <v>0</v>
      </c>
      <c r="G23" s="23">
        <v>0.2</v>
      </c>
      <c r="H23" s="23">
        <v>0</v>
      </c>
      <c r="I23" s="23">
        <v>0</v>
      </c>
      <c r="J23" s="23">
        <v>0</v>
      </c>
      <c r="K23" s="48">
        <v>0</v>
      </c>
      <c r="L23" s="42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48">
        <v>0</v>
      </c>
      <c r="U23" s="42">
        <v>0</v>
      </c>
      <c r="V23" s="23">
        <v>0</v>
      </c>
      <c r="W23" s="23">
        <v>0</v>
      </c>
      <c r="X23" s="23">
        <v>0</v>
      </c>
      <c r="Y23" s="23">
        <v>0.2</v>
      </c>
      <c r="Z23" s="23">
        <v>0.5</v>
      </c>
      <c r="AA23" s="23">
        <v>0.2</v>
      </c>
      <c r="AB23" s="23">
        <v>0.2</v>
      </c>
      <c r="AC23" s="48">
        <v>0.5</v>
      </c>
      <c r="AD23" s="23">
        <v>0.5</v>
      </c>
      <c r="AE23" s="23">
        <v>0.5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48">
        <v>0</v>
      </c>
      <c r="AM23" s="49">
        <v>0.5</v>
      </c>
      <c r="AU23" s="42">
        <f t="shared" si="32"/>
        <v>1</v>
      </c>
      <c r="AV23" s="23">
        <f t="shared" si="33"/>
        <v>1</v>
      </c>
      <c r="AW23" s="23">
        <f t="shared" si="34"/>
        <v>1</v>
      </c>
      <c r="AX23" s="23">
        <f t="shared" si="35"/>
        <v>1</v>
      </c>
      <c r="AY23" s="23">
        <f t="shared" si="36"/>
        <v>1</v>
      </c>
      <c r="AZ23" s="23">
        <f t="shared" si="1"/>
        <v>1</v>
      </c>
      <c r="BA23" s="23">
        <f t="shared" si="2"/>
        <v>1</v>
      </c>
      <c r="BB23" s="23">
        <f t="shared" si="3"/>
        <v>1</v>
      </c>
      <c r="BC23" s="48">
        <f t="shared" si="4"/>
        <v>1</v>
      </c>
      <c r="BD23" s="42">
        <f t="shared" si="5"/>
        <v>1</v>
      </c>
      <c r="BE23" s="23">
        <f t="shared" si="6"/>
        <v>1</v>
      </c>
      <c r="BF23" s="23">
        <f t="shared" si="7"/>
        <v>1</v>
      </c>
      <c r="BG23" s="23">
        <f t="shared" si="8"/>
        <v>1</v>
      </c>
      <c r="BH23" s="23">
        <f t="shared" si="9"/>
        <v>1</v>
      </c>
      <c r="BI23" s="23">
        <f t="shared" si="10"/>
        <v>1</v>
      </c>
      <c r="BJ23" s="23">
        <f t="shared" si="11"/>
        <v>1</v>
      </c>
      <c r="BK23" s="23">
        <f t="shared" si="12"/>
        <v>1</v>
      </c>
      <c r="BL23" s="48">
        <f t="shared" si="13"/>
        <v>1</v>
      </c>
      <c r="BM23" s="42">
        <f t="shared" si="14"/>
        <v>1</v>
      </c>
      <c r="BN23" s="23">
        <f t="shared" si="15"/>
        <v>1</v>
      </c>
      <c r="BO23" s="23">
        <f t="shared" si="16"/>
        <v>1</v>
      </c>
      <c r="BP23" s="23">
        <f t="shared" si="17"/>
        <v>1</v>
      </c>
      <c r="BQ23" s="23">
        <f t="shared" si="18"/>
        <v>1</v>
      </c>
      <c r="BR23" s="23">
        <f t="shared" si="19"/>
        <v>1</v>
      </c>
      <c r="BS23" s="23">
        <f t="shared" si="20"/>
        <v>1</v>
      </c>
      <c r="BT23" s="23">
        <f t="shared" si="21"/>
        <v>1</v>
      </c>
      <c r="BU23" s="48">
        <f t="shared" si="22"/>
        <v>1</v>
      </c>
      <c r="BV23" s="42">
        <f t="shared" si="23"/>
        <v>1</v>
      </c>
      <c r="BW23" s="23">
        <f t="shared" si="24"/>
        <v>1</v>
      </c>
      <c r="BX23" s="23">
        <f t="shared" si="25"/>
        <v>1</v>
      </c>
      <c r="BY23" s="23">
        <f t="shared" si="26"/>
        <v>1</v>
      </c>
      <c r="BZ23" s="23">
        <f t="shared" si="27"/>
        <v>1</v>
      </c>
      <c r="CA23" s="23">
        <f t="shared" si="28"/>
        <v>1</v>
      </c>
      <c r="CB23" s="23">
        <f t="shared" si="29"/>
        <v>1</v>
      </c>
      <c r="CC23" s="23">
        <f t="shared" si="30"/>
        <v>1</v>
      </c>
      <c r="CD23" s="48">
        <f t="shared" si="31"/>
        <v>1</v>
      </c>
    </row>
    <row r="24" spans="1:82" ht="15" thickBot="1" x14ac:dyDescent="0.35">
      <c r="A24" s="15">
        <v>22</v>
      </c>
      <c r="B24" s="71" t="s">
        <v>60</v>
      </c>
      <c r="C24" s="42">
        <v>0.2</v>
      </c>
      <c r="D24" s="23">
        <v>0</v>
      </c>
      <c r="E24" s="23">
        <v>0.2</v>
      </c>
      <c r="F24" s="23">
        <v>0</v>
      </c>
      <c r="G24" s="23">
        <v>0</v>
      </c>
      <c r="H24" s="23">
        <v>0.3</v>
      </c>
      <c r="I24" s="23">
        <v>0</v>
      </c>
      <c r="J24" s="23">
        <v>0</v>
      </c>
      <c r="K24" s="48">
        <v>0</v>
      </c>
      <c r="L24" s="42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48">
        <v>0</v>
      </c>
      <c r="U24" s="42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48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0.3</v>
      </c>
      <c r="AK24" s="23">
        <v>0</v>
      </c>
      <c r="AL24" s="48">
        <v>0</v>
      </c>
      <c r="AM24" s="49">
        <v>0.75</v>
      </c>
      <c r="AP24" s="59" t="s">
        <v>109</v>
      </c>
      <c r="AQ24" s="34">
        <f xml:space="preserve"> FACT(AQ20)/((AQ4+AQ6)*(AQ12+AQ14)*(AQ20+AQ22))*BM30</f>
        <v>8.568793076317861E-4</v>
      </c>
      <c r="AU24" s="42">
        <f t="shared" si="32"/>
        <v>1</v>
      </c>
      <c r="AV24" s="23">
        <f t="shared" si="33"/>
        <v>1</v>
      </c>
      <c r="AW24" s="23">
        <f t="shared" si="34"/>
        <v>1</v>
      </c>
      <c r="AX24" s="23">
        <f t="shared" si="35"/>
        <v>1</v>
      </c>
      <c r="AY24" s="23">
        <f t="shared" si="36"/>
        <v>1</v>
      </c>
      <c r="AZ24" s="23">
        <f t="shared" si="1"/>
        <v>1</v>
      </c>
      <c r="BA24" s="23">
        <f t="shared" si="2"/>
        <v>1</v>
      </c>
      <c r="BB24" s="23">
        <f t="shared" si="3"/>
        <v>1</v>
      </c>
      <c r="BC24" s="48">
        <f t="shared" si="4"/>
        <v>1</v>
      </c>
      <c r="BD24" s="42">
        <f t="shared" si="5"/>
        <v>1</v>
      </c>
      <c r="BE24" s="23">
        <f t="shared" si="6"/>
        <v>1</v>
      </c>
      <c r="BF24" s="23">
        <f t="shared" si="7"/>
        <v>1</v>
      </c>
      <c r="BG24" s="23">
        <f t="shared" si="8"/>
        <v>1</v>
      </c>
      <c r="BH24" s="23">
        <f t="shared" si="9"/>
        <v>1</v>
      </c>
      <c r="BI24" s="23">
        <f t="shared" si="10"/>
        <v>1</v>
      </c>
      <c r="BJ24" s="23">
        <f t="shared" si="11"/>
        <v>1</v>
      </c>
      <c r="BK24" s="23">
        <f t="shared" si="12"/>
        <v>1</v>
      </c>
      <c r="BL24" s="48">
        <f t="shared" si="13"/>
        <v>1</v>
      </c>
      <c r="BM24" s="42">
        <f t="shared" si="14"/>
        <v>1</v>
      </c>
      <c r="BN24" s="23">
        <f t="shared" si="15"/>
        <v>1</v>
      </c>
      <c r="BO24" s="23">
        <f t="shared" si="16"/>
        <v>1</v>
      </c>
      <c r="BP24" s="23">
        <f t="shared" si="17"/>
        <v>1</v>
      </c>
      <c r="BQ24" s="23">
        <f t="shared" si="18"/>
        <v>1</v>
      </c>
      <c r="BR24" s="23">
        <f t="shared" si="19"/>
        <v>1</v>
      </c>
      <c r="BS24" s="23">
        <f t="shared" si="20"/>
        <v>1</v>
      </c>
      <c r="BT24" s="23">
        <f t="shared" si="21"/>
        <v>1</v>
      </c>
      <c r="BU24" s="48">
        <f t="shared" si="22"/>
        <v>1</v>
      </c>
      <c r="BV24" s="42">
        <f t="shared" si="23"/>
        <v>1</v>
      </c>
      <c r="BW24" s="23">
        <f t="shared" si="24"/>
        <v>1</v>
      </c>
      <c r="BX24" s="23">
        <f t="shared" si="25"/>
        <v>1</v>
      </c>
      <c r="BY24" s="23">
        <f t="shared" si="26"/>
        <v>1</v>
      </c>
      <c r="BZ24" s="23">
        <f t="shared" si="27"/>
        <v>1</v>
      </c>
      <c r="CA24" s="23">
        <f t="shared" si="28"/>
        <v>1</v>
      </c>
      <c r="CB24" s="23">
        <f t="shared" si="29"/>
        <v>1</v>
      </c>
      <c r="CC24" s="23">
        <f t="shared" si="30"/>
        <v>1</v>
      </c>
      <c r="CD24" s="48">
        <f t="shared" si="31"/>
        <v>1</v>
      </c>
    </row>
    <row r="25" spans="1:82" ht="15.75" customHeight="1" thickBot="1" x14ac:dyDescent="0.35">
      <c r="A25" s="15">
        <v>23</v>
      </c>
      <c r="B25" s="71" t="s">
        <v>61</v>
      </c>
      <c r="C25" s="42">
        <v>0</v>
      </c>
      <c r="D25" s="23">
        <v>0</v>
      </c>
      <c r="E25" s="23">
        <v>0.1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48">
        <v>0</v>
      </c>
      <c r="L25" s="42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48">
        <v>0</v>
      </c>
      <c r="U25" s="42">
        <v>0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48">
        <v>0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  <c r="AI25" s="23">
        <v>0.2</v>
      </c>
      <c r="AJ25" s="23">
        <v>0</v>
      </c>
      <c r="AK25" s="23">
        <v>0.3</v>
      </c>
      <c r="AL25" s="48">
        <v>0.3</v>
      </c>
      <c r="AM25" s="49">
        <v>0.75</v>
      </c>
      <c r="AU25" s="42">
        <f t="shared" si="32"/>
        <v>1</v>
      </c>
      <c r="AV25" s="23">
        <f t="shared" si="33"/>
        <v>1</v>
      </c>
      <c r="AW25" s="23">
        <f t="shared" si="34"/>
        <v>1</v>
      </c>
      <c r="AX25" s="23">
        <f t="shared" si="35"/>
        <v>1</v>
      </c>
      <c r="AY25" s="23">
        <f t="shared" si="36"/>
        <v>1</v>
      </c>
      <c r="AZ25" s="23">
        <f t="shared" si="1"/>
        <v>1</v>
      </c>
      <c r="BA25" s="23">
        <f t="shared" si="2"/>
        <v>1</v>
      </c>
      <c r="BB25" s="23">
        <f t="shared" si="3"/>
        <v>1</v>
      </c>
      <c r="BC25" s="48">
        <f t="shared" si="4"/>
        <v>1</v>
      </c>
      <c r="BD25" s="42">
        <f t="shared" si="5"/>
        <v>1</v>
      </c>
      <c r="BE25" s="23">
        <f t="shared" si="6"/>
        <v>1</v>
      </c>
      <c r="BF25" s="23">
        <f t="shared" si="7"/>
        <v>1</v>
      </c>
      <c r="BG25" s="23">
        <f t="shared" si="8"/>
        <v>1</v>
      </c>
      <c r="BH25" s="23">
        <f t="shared" si="9"/>
        <v>1</v>
      </c>
      <c r="BI25" s="23">
        <f t="shared" si="10"/>
        <v>1</v>
      </c>
      <c r="BJ25" s="23">
        <f t="shared" si="11"/>
        <v>1</v>
      </c>
      <c r="BK25" s="23">
        <f t="shared" si="12"/>
        <v>1</v>
      </c>
      <c r="BL25" s="48">
        <f t="shared" si="13"/>
        <v>1</v>
      </c>
      <c r="BM25" s="42">
        <f t="shared" si="14"/>
        <v>1</v>
      </c>
      <c r="BN25" s="23">
        <f t="shared" si="15"/>
        <v>1</v>
      </c>
      <c r="BO25" s="23">
        <f t="shared" si="16"/>
        <v>1</v>
      </c>
      <c r="BP25" s="23">
        <f t="shared" si="17"/>
        <v>1</v>
      </c>
      <c r="BQ25" s="23">
        <f t="shared" si="18"/>
        <v>1</v>
      </c>
      <c r="BR25" s="23">
        <f t="shared" si="19"/>
        <v>1</v>
      </c>
      <c r="BS25" s="23">
        <f t="shared" si="20"/>
        <v>1</v>
      </c>
      <c r="BT25" s="23">
        <f t="shared" si="21"/>
        <v>1</v>
      </c>
      <c r="BU25" s="48">
        <f t="shared" si="22"/>
        <v>1</v>
      </c>
      <c r="BV25" s="42">
        <f t="shared" si="23"/>
        <v>1</v>
      </c>
      <c r="BW25" s="23">
        <f t="shared" si="24"/>
        <v>1</v>
      </c>
      <c r="BX25" s="23">
        <f t="shared" si="25"/>
        <v>1</v>
      </c>
      <c r="BY25" s="23">
        <f t="shared" si="26"/>
        <v>1</v>
      </c>
      <c r="BZ25" s="23">
        <f t="shared" si="27"/>
        <v>1</v>
      </c>
      <c r="CA25" s="23">
        <f t="shared" si="28"/>
        <v>1</v>
      </c>
      <c r="CB25" s="23">
        <f t="shared" si="29"/>
        <v>1</v>
      </c>
      <c r="CC25" s="23">
        <f t="shared" si="30"/>
        <v>1</v>
      </c>
      <c r="CD25" s="48">
        <f t="shared" si="31"/>
        <v>1</v>
      </c>
    </row>
    <row r="26" spans="1:82" ht="14.25" customHeight="1" thickBot="1" x14ac:dyDescent="0.35">
      <c r="A26" s="15">
        <v>24</v>
      </c>
      <c r="B26" s="71" t="s">
        <v>62</v>
      </c>
      <c r="C26" s="42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48">
        <v>0</v>
      </c>
      <c r="L26" s="42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48">
        <v>0</v>
      </c>
      <c r="U26" s="42">
        <v>0</v>
      </c>
      <c r="V26" s="23">
        <v>0</v>
      </c>
      <c r="W26" s="23">
        <v>0</v>
      </c>
      <c r="X26" s="23">
        <v>0</v>
      </c>
      <c r="Y26" s="23">
        <v>0.2</v>
      </c>
      <c r="Z26" s="23">
        <v>0.2</v>
      </c>
      <c r="AA26" s="23">
        <v>0.2</v>
      </c>
      <c r="AB26" s="23">
        <v>0.2</v>
      </c>
      <c r="AC26" s="48">
        <v>0.2</v>
      </c>
      <c r="AD26" s="23">
        <v>0.2</v>
      </c>
      <c r="AE26" s="23">
        <v>0.2</v>
      </c>
      <c r="AF26" s="23">
        <v>0</v>
      </c>
      <c r="AG26" s="23">
        <v>0</v>
      </c>
      <c r="AH26" s="23">
        <v>0</v>
      </c>
      <c r="AI26" s="23">
        <v>0.2</v>
      </c>
      <c r="AJ26" s="23">
        <v>0.2</v>
      </c>
      <c r="AK26" s="23">
        <v>0</v>
      </c>
      <c r="AL26" s="48">
        <v>0.1</v>
      </c>
      <c r="AM26" s="49">
        <v>0.75</v>
      </c>
      <c r="AP26" s="93" t="s">
        <v>161</v>
      </c>
      <c r="AQ26" s="95"/>
      <c r="AU26" s="42">
        <f t="shared" si="32"/>
        <v>1</v>
      </c>
      <c r="AV26" s="23">
        <f t="shared" si="33"/>
        <v>1</v>
      </c>
      <c r="AW26" s="23">
        <f t="shared" si="34"/>
        <v>1</v>
      </c>
      <c r="AX26" s="23">
        <f t="shared" si="35"/>
        <v>1</v>
      </c>
      <c r="AY26" s="23">
        <f t="shared" si="36"/>
        <v>1</v>
      </c>
      <c r="AZ26" s="23">
        <f t="shared" si="1"/>
        <v>1</v>
      </c>
      <c r="BA26" s="23">
        <f t="shared" si="2"/>
        <v>1</v>
      </c>
      <c r="BB26" s="23">
        <f t="shared" si="3"/>
        <v>1</v>
      </c>
      <c r="BC26" s="48">
        <f t="shared" si="4"/>
        <v>1</v>
      </c>
      <c r="BD26" s="42">
        <f t="shared" si="5"/>
        <v>1</v>
      </c>
      <c r="BE26" s="23">
        <f t="shared" si="6"/>
        <v>1</v>
      </c>
      <c r="BF26" s="23">
        <f t="shared" si="7"/>
        <v>1</v>
      </c>
      <c r="BG26" s="23">
        <f t="shared" si="8"/>
        <v>1</v>
      </c>
      <c r="BH26" s="23">
        <f t="shared" si="9"/>
        <v>1</v>
      </c>
      <c r="BI26" s="23">
        <f t="shared" si="10"/>
        <v>1</v>
      </c>
      <c r="BJ26" s="23">
        <f t="shared" si="11"/>
        <v>1</v>
      </c>
      <c r="BK26" s="23">
        <f t="shared" si="12"/>
        <v>1</v>
      </c>
      <c r="BL26" s="48">
        <f t="shared" si="13"/>
        <v>1</v>
      </c>
      <c r="BM26" s="42">
        <f t="shared" si="14"/>
        <v>1</v>
      </c>
      <c r="BN26" s="23">
        <f t="shared" si="15"/>
        <v>1</v>
      </c>
      <c r="BO26" s="23">
        <f t="shared" si="16"/>
        <v>1</v>
      </c>
      <c r="BP26" s="23">
        <f t="shared" si="17"/>
        <v>1</v>
      </c>
      <c r="BQ26" s="23">
        <f t="shared" si="18"/>
        <v>1</v>
      </c>
      <c r="BR26" s="23">
        <f t="shared" si="19"/>
        <v>1</v>
      </c>
      <c r="BS26" s="23">
        <f t="shared" si="20"/>
        <v>1</v>
      </c>
      <c r="BT26" s="23">
        <f t="shared" si="21"/>
        <v>1</v>
      </c>
      <c r="BU26" s="48">
        <f t="shared" si="22"/>
        <v>1</v>
      </c>
      <c r="BV26" s="42">
        <f t="shared" si="23"/>
        <v>1</v>
      </c>
      <c r="BW26" s="23">
        <f t="shared" si="24"/>
        <v>1</v>
      </c>
      <c r="BX26" s="23">
        <f t="shared" si="25"/>
        <v>1</v>
      </c>
      <c r="BY26" s="23">
        <f t="shared" si="26"/>
        <v>1</v>
      </c>
      <c r="BZ26" s="23">
        <f t="shared" si="27"/>
        <v>1</v>
      </c>
      <c r="CA26" s="23">
        <f t="shared" si="28"/>
        <v>1</v>
      </c>
      <c r="CB26" s="23">
        <f t="shared" si="29"/>
        <v>1</v>
      </c>
      <c r="CC26" s="23">
        <f t="shared" si="30"/>
        <v>1</v>
      </c>
      <c r="CD26" s="48">
        <f t="shared" si="31"/>
        <v>1</v>
      </c>
    </row>
    <row r="27" spans="1:82" ht="16.5" customHeight="1" x14ac:dyDescent="0.3">
      <c r="A27" s="15">
        <v>25</v>
      </c>
      <c r="B27" s="71" t="s">
        <v>63</v>
      </c>
      <c r="C27" s="42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48">
        <v>0</v>
      </c>
      <c r="L27" s="42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48">
        <v>0</v>
      </c>
      <c r="U27" s="42">
        <v>0</v>
      </c>
      <c r="V27" s="23">
        <v>0</v>
      </c>
      <c r="W27" s="23">
        <v>0</v>
      </c>
      <c r="X27" s="23">
        <v>0</v>
      </c>
      <c r="Y27" s="23">
        <v>0.3</v>
      </c>
      <c r="Z27" s="23">
        <v>0</v>
      </c>
      <c r="AA27" s="23">
        <v>0.3</v>
      </c>
      <c r="AB27" s="23">
        <v>0.3</v>
      </c>
      <c r="AC27" s="48">
        <v>0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0.3</v>
      </c>
      <c r="AL27" s="48">
        <v>0.3</v>
      </c>
      <c r="AM27" s="49">
        <v>0.25</v>
      </c>
      <c r="AP27" s="29" t="s">
        <v>166</v>
      </c>
      <c r="AQ27" s="16">
        <v>1500000</v>
      </c>
      <c r="AU27" s="42">
        <f t="shared" si="32"/>
        <v>1</v>
      </c>
      <c r="AV27" s="23">
        <f t="shared" si="33"/>
        <v>1</v>
      </c>
      <c r="AW27" s="23">
        <f t="shared" si="34"/>
        <v>1</v>
      </c>
      <c r="AX27" s="23">
        <f t="shared" si="35"/>
        <v>1</v>
      </c>
      <c r="AY27" s="23">
        <f t="shared" si="36"/>
        <v>1</v>
      </c>
      <c r="AZ27" s="23">
        <f t="shared" si="1"/>
        <v>1</v>
      </c>
      <c r="BA27" s="23">
        <f t="shared" si="2"/>
        <v>1</v>
      </c>
      <c r="BB27" s="23">
        <f t="shared" si="3"/>
        <v>1</v>
      </c>
      <c r="BC27" s="48">
        <f t="shared" si="4"/>
        <v>1</v>
      </c>
      <c r="BD27" s="42">
        <f t="shared" si="5"/>
        <v>1</v>
      </c>
      <c r="BE27" s="23">
        <f t="shared" si="6"/>
        <v>1</v>
      </c>
      <c r="BF27" s="23">
        <f t="shared" si="7"/>
        <v>1</v>
      </c>
      <c r="BG27" s="23">
        <f t="shared" si="8"/>
        <v>1</v>
      </c>
      <c r="BH27" s="23">
        <f t="shared" si="9"/>
        <v>1</v>
      </c>
      <c r="BI27" s="23">
        <f t="shared" si="10"/>
        <v>1</v>
      </c>
      <c r="BJ27" s="23">
        <f t="shared" si="11"/>
        <v>1</v>
      </c>
      <c r="BK27" s="23">
        <f t="shared" si="12"/>
        <v>1</v>
      </c>
      <c r="BL27" s="48">
        <f t="shared" si="13"/>
        <v>1</v>
      </c>
      <c r="BM27" s="42">
        <f t="shared" si="14"/>
        <v>1</v>
      </c>
      <c r="BN27" s="23">
        <f t="shared" si="15"/>
        <v>1</v>
      </c>
      <c r="BO27" s="23">
        <f t="shared" si="16"/>
        <v>1</v>
      </c>
      <c r="BP27" s="23">
        <f t="shared" si="17"/>
        <v>1</v>
      </c>
      <c r="BQ27" s="23">
        <f t="shared" si="18"/>
        <v>1</v>
      </c>
      <c r="BR27" s="23">
        <f t="shared" si="19"/>
        <v>1</v>
      </c>
      <c r="BS27" s="23">
        <f t="shared" si="20"/>
        <v>1</v>
      </c>
      <c r="BT27" s="23">
        <f t="shared" si="21"/>
        <v>1</v>
      </c>
      <c r="BU27" s="48">
        <f t="shared" si="22"/>
        <v>1</v>
      </c>
      <c r="BV27" s="42">
        <f t="shared" si="23"/>
        <v>1</v>
      </c>
      <c r="BW27" s="23">
        <f t="shared" si="24"/>
        <v>1</v>
      </c>
      <c r="BX27" s="23">
        <f t="shared" si="25"/>
        <v>1</v>
      </c>
      <c r="BY27" s="23">
        <f t="shared" si="26"/>
        <v>1</v>
      </c>
      <c r="BZ27" s="23">
        <f t="shared" si="27"/>
        <v>1</v>
      </c>
      <c r="CA27" s="23">
        <f t="shared" si="28"/>
        <v>1</v>
      </c>
      <c r="CB27" s="23">
        <f t="shared" si="29"/>
        <v>1</v>
      </c>
      <c r="CC27" s="23">
        <f t="shared" si="30"/>
        <v>1</v>
      </c>
      <c r="CD27" s="48">
        <f t="shared" si="31"/>
        <v>1</v>
      </c>
    </row>
    <row r="28" spans="1:82" ht="15.75" customHeight="1" x14ac:dyDescent="0.3">
      <c r="A28" s="15">
        <v>26</v>
      </c>
      <c r="B28" s="71" t="s">
        <v>64</v>
      </c>
      <c r="C28" s="42">
        <v>0.1</v>
      </c>
      <c r="D28" s="23">
        <v>0</v>
      </c>
      <c r="E28" s="23">
        <v>0.1</v>
      </c>
      <c r="F28" s="23">
        <v>0</v>
      </c>
      <c r="G28" s="23">
        <v>0</v>
      </c>
      <c r="H28" s="23">
        <v>0.1</v>
      </c>
      <c r="I28" s="23">
        <v>0</v>
      </c>
      <c r="J28" s="23">
        <v>0</v>
      </c>
      <c r="K28" s="48">
        <v>0</v>
      </c>
      <c r="L28" s="42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48">
        <v>0</v>
      </c>
      <c r="U28" s="42">
        <v>0</v>
      </c>
      <c r="V28" s="23">
        <v>0</v>
      </c>
      <c r="W28" s="23">
        <v>0</v>
      </c>
      <c r="X28" s="23">
        <v>0</v>
      </c>
      <c r="Y28" s="23">
        <v>0.2</v>
      </c>
      <c r="Z28" s="23">
        <v>0.2</v>
      </c>
      <c r="AA28" s="23">
        <v>0.2</v>
      </c>
      <c r="AB28" s="23">
        <v>0.2</v>
      </c>
      <c r="AC28" s="48">
        <v>0.2</v>
      </c>
      <c r="AD28" s="23">
        <v>0.2</v>
      </c>
      <c r="AE28" s="23">
        <v>0.2</v>
      </c>
      <c r="AF28" s="23">
        <v>0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  <c r="AL28" s="48">
        <v>0</v>
      </c>
      <c r="AM28" s="49">
        <v>0.25</v>
      </c>
      <c r="AP28" s="40" t="s">
        <v>167</v>
      </c>
      <c r="AQ28" s="57">
        <v>5</v>
      </c>
      <c r="AU28" s="42">
        <f t="shared" si="32"/>
        <v>1</v>
      </c>
      <c r="AV28" s="23">
        <f t="shared" si="33"/>
        <v>1</v>
      </c>
      <c r="AW28" s="23">
        <f t="shared" si="34"/>
        <v>1</v>
      </c>
      <c r="AX28" s="23">
        <f t="shared" si="35"/>
        <v>1</v>
      </c>
      <c r="AY28" s="23">
        <f t="shared" si="36"/>
        <v>1</v>
      </c>
      <c r="AZ28" s="23">
        <f t="shared" si="1"/>
        <v>1</v>
      </c>
      <c r="BA28" s="23">
        <f t="shared" si="2"/>
        <v>1</v>
      </c>
      <c r="BB28" s="23">
        <f t="shared" si="3"/>
        <v>1</v>
      </c>
      <c r="BC28" s="48">
        <f t="shared" si="4"/>
        <v>1</v>
      </c>
      <c r="BD28" s="42">
        <f t="shared" si="5"/>
        <v>1</v>
      </c>
      <c r="BE28" s="23">
        <f t="shared" si="6"/>
        <v>1</v>
      </c>
      <c r="BF28" s="23">
        <f t="shared" si="7"/>
        <v>1</v>
      </c>
      <c r="BG28" s="23">
        <f t="shared" si="8"/>
        <v>1</v>
      </c>
      <c r="BH28" s="23">
        <f t="shared" si="9"/>
        <v>1</v>
      </c>
      <c r="BI28" s="23">
        <f t="shared" si="10"/>
        <v>1</v>
      </c>
      <c r="BJ28" s="23">
        <f t="shared" si="11"/>
        <v>1</v>
      </c>
      <c r="BK28" s="23">
        <f t="shared" si="12"/>
        <v>1</v>
      </c>
      <c r="BL28" s="48">
        <f t="shared" si="13"/>
        <v>1</v>
      </c>
      <c r="BM28" s="42">
        <f t="shared" si="14"/>
        <v>1</v>
      </c>
      <c r="BN28" s="23">
        <f t="shared" si="15"/>
        <v>1</v>
      </c>
      <c r="BO28" s="23">
        <f t="shared" si="16"/>
        <v>1</v>
      </c>
      <c r="BP28" s="23">
        <f t="shared" si="17"/>
        <v>1</v>
      </c>
      <c r="BQ28" s="23">
        <f t="shared" si="18"/>
        <v>1</v>
      </c>
      <c r="BR28" s="23">
        <f t="shared" si="19"/>
        <v>1</v>
      </c>
      <c r="BS28" s="23">
        <f t="shared" si="20"/>
        <v>1</v>
      </c>
      <c r="BT28" s="23">
        <f t="shared" si="21"/>
        <v>1</v>
      </c>
      <c r="BU28" s="48">
        <f t="shared" si="22"/>
        <v>1</v>
      </c>
      <c r="BV28" s="42">
        <f t="shared" si="23"/>
        <v>1</v>
      </c>
      <c r="BW28" s="23">
        <f t="shared" si="24"/>
        <v>1</v>
      </c>
      <c r="BX28" s="23">
        <f t="shared" si="25"/>
        <v>1</v>
      </c>
      <c r="BY28" s="23">
        <f t="shared" si="26"/>
        <v>1</v>
      </c>
      <c r="BZ28" s="23">
        <f t="shared" si="27"/>
        <v>1</v>
      </c>
      <c r="CA28" s="23">
        <f t="shared" si="28"/>
        <v>1</v>
      </c>
      <c r="CB28" s="23">
        <f t="shared" si="29"/>
        <v>1</v>
      </c>
      <c r="CC28" s="23">
        <f t="shared" si="30"/>
        <v>1</v>
      </c>
      <c r="CD28" s="48">
        <f t="shared" si="31"/>
        <v>1</v>
      </c>
    </row>
    <row r="29" spans="1:82" ht="15" thickBot="1" x14ac:dyDescent="0.35">
      <c r="A29" s="15">
        <v>27</v>
      </c>
      <c r="B29" s="72" t="s">
        <v>65</v>
      </c>
      <c r="C29" s="44">
        <v>0.2</v>
      </c>
      <c r="D29" s="50">
        <v>0</v>
      </c>
      <c r="E29" s="50">
        <v>0.2</v>
      </c>
      <c r="F29" s="50">
        <v>0</v>
      </c>
      <c r="G29" s="50">
        <v>0</v>
      </c>
      <c r="H29" s="50">
        <v>0.4</v>
      </c>
      <c r="I29" s="50">
        <v>0.2</v>
      </c>
      <c r="J29" s="50">
        <v>0.2</v>
      </c>
      <c r="K29" s="51">
        <v>0.2</v>
      </c>
      <c r="L29" s="44">
        <v>0.2</v>
      </c>
      <c r="M29" s="50">
        <v>0.2</v>
      </c>
      <c r="N29" s="50">
        <v>0.2</v>
      </c>
      <c r="O29" s="50">
        <v>0.2</v>
      </c>
      <c r="P29" s="50">
        <v>0.2</v>
      </c>
      <c r="Q29" s="50">
        <v>0.2</v>
      </c>
      <c r="R29" s="50">
        <v>0.2</v>
      </c>
      <c r="S29" s="50">
        <v>0.2</v>
      </c>
      <c r="T29" s="51">
        <v>0.2</v>
      </c>
      <c r="U29" s="44">
        <v>0.2</v>
      </c>
      <c r="V29" s="50">
        <v>0.2</v>
      </c>
      <c r="W29" s="50">
        <v>0.2</v>
      </c>
      <c r="X29" s="50">
        <v>0.2</v>
      </c>
      <c r="Y29" s="50">
        <v>0.1</v>
      </c>
      <c r="Z29" s="50">
        <v>0.1</v>
      </c>
      <c r="AA29" s="50">
        <v>0.1</v>
      </c>
      <c r="AB29" s="50">
        <v>0.1</v>
      </c>
      <c r="AC29" s="51">
        <v>0.1</v>
      </c>
      <c r="AD29" s="50">
        <v>0.1</v>
      </c>
      <c r="AE29" s="50">
        <v>0.1</v>
      </c>
      <c r="AF29" s="50">
        <v>0.4</v>
      </c>
      <c r="AG29" s="50">
        <v>0.4</v>
      </c>
      <c r="AH29" s="50">
        <v>0.4</v>
      </c>
      <c r="AI29" s="50">
        <v>0</v>
      </c>
      <c r="AJ29" s="50">
        <v>0.3</v>
      </c>
      <c r="AK29" s="50">
        <v>0</v>
      </c>
      <c r="AL29" s="51">
        <v>0</v>
      </c>
      <c r="AM29" s="52">
        <v>2</v>
      </c>
      <c r="AP29" s="40" t="s">
        <v>108</v>
      </c>
      <c r="AQ29" s="57" t="e">
        <f ca="1" xml:space="preserve"> Risk_Model!S5</f>
        <v>#NAME?</v>
      </c>
      <c r="AU29" s="44">
        <f t="shared" si="32"/>
        <v>1</v>
      </c>
      <c r="AV29" s="50">
        <f t="shared" si="33"/>
        <v>1</v>
      </c>
      <c r="AW29" s="50">
        <f t="shared" si="34"/>
        <v>1</v>
      </c>
      <c r="AX29" s="50">
        <f t="shared" si="35"/>
        <v>1</v>
      </c>
      <c r="AY29" s="50">
        <f t="shared" si="36"/>
        <v>1</v>
      </c>
      <c r="AZ29" s="50">
        <f t="shared" si="1"/>
        <v>1</v>
      </c>
      <c r="BA29" s="50">
        <f t="shared" si="2"/>
        <v>1</v>
      </c>
      <c r="BB29" s="50">
        <f t="shared" si="3"/>
        <v>1</v>
      </c>
      <c r="BC29" s="51">
        <f t="shared" si="4"/>
        <v>1</v>
      </c>
      <c r="BD29" s="44">
        <f t="shared" si="5"/>
        <v>1</v>
      </c>
      <c r="BE29" s="50">
        <f t="shared" si="6"/>
        <v>1</v>
      </c>
      <c r="BF29" s="50">
        <f t="shared" si="7"/>
        <v>1</v>
      </c>
      <c r="BG29" s="50">
        <f t="shared" si="8"/>
        <v>1</v>
      </c>
      <c r="BH29" s="50">
        <f t="shared" si="9"/>
        <v>1</v>
      </c>
      <c r="BI29" s="50">
        <f t="shared" si="10"/>
        <v>1</v>
      </c>
      <c r="BJ29" s="50">
        <f t="shared" si="11"/>
        <v>1</v>
      </c>
      <c r="BK29" s="50">
        <f t="shared" si="12"/>
        <v>1</v>
      </c>
      <c r="BL29" s="51">
        <f t="shared" si="13"/>
        <v>1</v>
      </c>
      <c r="BM29" s="44">
        <f t="shared" si="14"/>
        <v>1</v>
      </c>
      <c r="BN29" s="50">
        <f t="shared" si="15"/>
        <v>1</v>
      </c>
      <c r="BO29" s="50">
        <f t="shared" si="16"/>
        <v>1</v>
      </c>
      <c r="BP29" s="50">
        <f t="shared" si="17"/>
        <v>1</v>
      </c>
      <c r="BQ29" s="50">
        <f t="shared" si="18"/>
        <v>1</v>
      </c>
      <c r="BR29" s="50">
        <f t="shared" si="19"/>
        <v>1</v>
      </c>
      <c r="BS29" s="50">
        <f t="shared" si="20"/>
        <v>1</v>
      </c>
      <c r="BT29" s="50">
        <f t="shared" si="21"/>
        <v>1</v>
      </c>
      <c r="BU29" s="51">
        <f t="shared" si="22"/>
        <v>1</v>
      </c>
      <c r="BV29" s="44">
        <f t="shared" si="23"/>
        <v>1</v>
      </c>
      <c r="BW29" s="50">
        <f t="shared" si="24"/>
        <v>1</v>
      </c>
      <c r="BX29" s="50">
        <f t="shared" si="25"/>
        <v>1</v>
      </c>
      <c r="BY29" s="50">
        <f t="shared" si="26"/>
        <v>1</v>
      </c>
      <c r="BZ29" s="50">
        <f t="shared" si="27"/>
        <v>1</v>
      </c>
      <c r="CA29" s="50">
        <f t="shared" si="28"/>
        <v>1</v>
      </c>
      <c r="CB29" s="50">
        <f t="shared" si="29"/>
        <v>1</v>
      </c>
      <c r="CC29" s="50">
        <f t="shared" si="30"/>
        <v>1</v>
      </c>
      <c r="CD29" s="51">
        <f t="shared" si="31"/>
        <v>1</v>
      </c>
    </row>
    <row r="30" spans="1:82" ht="15" thickBot="1" x14ac:dyDescent="0.35">
      <c r="AP30" s="30" t="s">
        <v>168</v>
      </c>
      <c r="AQ30" s="18">
        <v>0.1</v>
      </c>
      <c r="AU30" s="93">
        <f xml:space="preserve"> PRODUCT(AU3:BC29)</f>
        <v>1.9917209855392215E-5</v>
      </c>
      <c r="AV30" s="94"/>
      <c r="AW30" s="94"/>
      <c r="AX30" s="94"/>
      <c r="AY30" s="94"/>
      <c r="AZ30" s="94"/>
      <c r="BA30" s="94"/>
      <c r="BB30" s="94"/>
      <c r="BC30" s="95"/>
      <c r="BD30" s="93">
        <f xml:space="preserve"> PRODUCT(BD3:BL29)</f>
        <v>2.5605091843582483E-5</v>
      </c>
      <c r="BE30" s="94"/>
      <c r="BF30" s="94"/>
      <c r="BG30" s="94"/>
      <c r="BH30" s="94"/>
      <c r="BI30" s="94"/>
      <c r="BJ30" s="94"/>
      <c r="BK30" s="94"/>
      <c r="BL30" s="95"/>
      <c r="BM30" s="93">
        <f xml:space="preserve"> PRODUCT(BM3:BU29)</f>
        <v>3.8118276E-3</v>
      </c>
      <c r="BN30" s="94"/>
      <c r="BO30" s="94"/>
      <c r="BP30" s="94"/>
      <c r="BQ30" s="94"/>
      <c r="BR30" s="94"/>
      <c r="BS30" s="94"/>
      <c r="BT30" s="94"/>
      <c r="BU30" s="95"/>
      <c r="BV30" s="93">
        <f xml:space="preserve"> PRODUCT(BV3:CD29)</f>
        <v>8.8199999999999987E-2</v>
      </c>
      <c r="BW30" s="94"/>
      <c r="BX30" s="94"/>
      <c r="BY30" s="94"/>
      <c r="BZ30" s="94"/>
      <c r="CA30" s="94"/>
      <c r="CB30" s="94"/>
      <c r="CC30" s="94"/>
      <c r="CD30" s="95"/>
    </row>
    <row r="31" spans="1:82" ht="15" thickBot="1" x14ac:dyDescent="0.35"/>
    <row r="32" spans="1:82" ht="15" thickBot="1" x14ac:dyDescent="0.35">
      <c r="AP32" s="59" t="s">
        <v>109</v>
      </c>
      <c r="AQ32" s="34">
        <f xml:space="preserve"> FACT(AQ28)/((AQ4+AQ6)*(AQ12+AQ14)*(AQ20+AQ22)*(AQ28+AQ30))*AQ27*BV30</f>
        <v>116628.87027352245</v>
      </c>
    </row>
    <row r="33" spans="1:45" ht="15" thickBot="1" x14ac:dyDescent="0.35"/>
    <row r="34" spans="1:45" ht="15" thickBot="1" x14ac:dyDescent="0.35">
      <c r="B34" s="74" t="s">
        <v>66</v>
      </c>
      <c r="C34" s="75" t="s">
        <v>2</v>
      </c>
      <c r="D34" s="76" t="s">
        <v>3</v>
      </c>
      <c r="E34" s="76" t="s">
        <v>4</v>
      </c>
      <c r="F34" s="76" t="s">
        <v>5</v>
      </c>
      <c r="G34" s="76" t="s">
        <v>6</v>
      </c>
      <c r="H34" s="76" t="s">
        <v>7</v>
      </c>
      <c r="I34" s="76" t="s">
        <v>8</v>
      </c>
      <c r="J34" s="76" t="s">
        <v>9</v>
      </c>
      <c r="K34" s="77" t="s">
        <v>10</v>
      </c>
      <c r="L34" s="75" t="s">
        <v>11</v>
      </c>
      <c r="M34" s="76" t="s">
        <v>12</v>
      </c>
      <c r="N34" s="76" t="s">
        <v>13</v>
      </c>
      <c r="O34" s="76" t="s">
        <v>14</v>
      </c>
      <c r="P34" s="76" t="s">
        <v>15</v>
      </c>
      <c r="Q34" s="76" t="s">
        <v>16</v>
      </c>
      <c r="R34" s="76" t="s">
        <v>17</v>
      </c>
      <c r="S34" s="76" t="s">
        <v>18</v>
      </c>
      <c r="T34" s="77" t="s">
        <v>19</v>
      </c>
      <c r="U34" s="75" t="s">
        <v>20</v>
      </c>
      <c r="V34" s="76" t="s">
        <v>21</v>
      </c>
      <c r="W34" s="76" t="s">
        <v>22</v>
      </c>
      <c r="X34" s="76" t="s">
        <v>23</v>
      </c>
      <c r="Y34" s="76" t="s">
        <v>24</v>
      </c>
      <c r="Z34" s="76" t="s">
        <v>25</v>
      </c>
      <c r="AA34" s="76" t="s">
        <v>26</v>
      </c>
      <c r="AB34" s="76" t="s">
        <v>27</v>
      </c>
      <c r="AC34" s="77" t="s">
        <v>28</v>
      </c>
      <c r="AD34" s="76" t="s">
        <v>29</v>
      </c>
      <c r="AE34" s="76" t="s">
        <v>30</v>
      </c>
      <c r="AF34" s="76" t="s">
        <v>31</v>
      </c>
      <c r="AG34" s="76" t="s">
        <v>32</v>
      </c>
      <c r="AH34" s="76" t="s">
        <v>33</v>
      </c>
      <c r="AI34" s="76" t="s">
        <v>34</v>
      </c>
      <c r="AJ34" s="76" t="s">
        <v>35</v>
      </c>
      <c r="AK34" s="76" t="s">
        <v>36</v>
      </c>
      <c r="AL34" s="77" t="s">
        <v>37</v>
      </c>
      <c r="AM34" s="73" t="s">
        <v>67</v>
      </c>
      <c r="AN34" s="79"/>
      <c r="AP34" s="92" t="s">
        <v>171</v>
      </c>
      <c r="AQ34" s="35" t="e">
        <f ca="1" xml:space="preserve"> SUM(AQ8,AQ16,AQ24,AQ32)</f>
        <v>#NAME?</v>
      </c>
      <c r="AR34" s="91"/>
      <c r="AS34" s="91"/>
    </row>
    <row r="35" spans="1:45" x14ac:dyDescent="0.3">
      <c r="A35" s="15">
        <v>1</v>
      </c>
      <c r="B35" s="63" t="s">
        <v>39</v>
      </c>
      <c r="C35" s="38">
        <v>0</v>
      </c>
      <c r="D35" s="45">
        <v>0</v>
      </c>
      <c r="E35" s="45">
        <v>0</v>
      </c>
      <c r="F35" s="45">
        <v>0</v>
      </c>
      <c r="G35" s="45">
        <v>0</v>
      </c>
      <c r="H35" s="45">
        <v>0</v>
      </c>
      <c r="I35" s="45">
        <v>0</v>
      </c>
      <c r="J35" s="45">
        <v>0</v>
      </c>
      <c r="K35" s="46">
        <v>0</v>
      </c>
      <c r="L35" s="38">
        <v>0</v>
      </c>
      <c r="M35" s="45">
        <v>0</v>
      </c>
      <c r="N35" s="45">
        <v>0</v>
      </c>
      <c r="O35" s="45">
        <v>0</v>
      </c>
      <c r="P35" s="45">
        <v>0</v>
      </c>
      <c r="Q35" s="45">
        <v>0</v>
      </c>
      <c r="R35" s="45">
        <v>0</v>
      </c>
      <c r="S35" s="45">
        <v>0</v>
      </c>
      <c r="T35" s="46">
        <v>0</v>
      </c>
      <c r="U35" s="38">
        <v>0</v>
      </c>
      <c r="V35" s="45">
        <v>0</v>
      </c>
      <c r="W35" s="45">
        <v>0</v>
      </c>
      <c r="X35" s="45">
        <v>0</v>
      </c>
      <c r="Y35" s="45">
        <v>1</v>
      </c>
      <c r="Z35" s="45">
        <v>0</v>
      </c>
      <c r="AA35" s="45">
        <v>1</v>
      </c>
      <c r="AB35" s="45">
        <v>1</v>
      </c>
      <c r="AC35" s="46">
        <v>0</v>
      </c>
      <c r="AD35" s="45">
        <v>0</v>
      </c>
      <c r="AE35" s="45">
        <v>0</v>
      </c>
      <c r="AF35" s="45">
        <v>1</v>
      </c>
      <c r="AG35" s="45">
        <v>1</v>
      </c>
      <c r="AH35" s="45">
        <v>1</v>
      </c>
      <c r="AI35" s="45">
        <v>0</v>
      </c>
      <c r="AJ35" s="45">
        <v>1</v>
      </c>
      <c r="AK35" s="45">
        <v>0</v>
      </c>
      <c r="AL35" s="46">
        <v>0</v>
      </c>
      <c r="AM35" s="53">
        <v>0</v>
      </c>
      <c r="AN35" s="23"/>
      <c r="AP35" s="90"/>
      <c r="AQ35" s="22"/>
      <c r="AR35" s="22"/>
      <c r="AS35" s="22"/>
    </row>
    <row r="36" spans="1:45" ht="15" thickBot="1" x14ac:dyDescent="0.35">
      <c r="A36" s="15">
        <v>2</v>
      </c>
      <c r="B36" s="64" t="s">
        <v>40</v>
      </c>
      <c r="C36" s="42">
        <v>1</v>
      </c>
      <c r="D36" s="23">
        <v>1</v>
      </c>
      <c r="E36" s="23">
        <v>1</v>
      </c>
      <c r="F36" s="23">
        <v>1</v>
      </c>
      <c r="G36" s="23">
        <v>1</v>
      </c>
      <c r="H36" s="23">
        <v>1</v>
      </c>
      <c r="I36" s="23">
        <v>1</v>
      </c>
      <c r="J36" s="23">
        <v>1</v>
      </c>
      <c r="K36" s="48">
        <v>1</v>
      </c>
      <c r="L36" s="42">
        <v>1</v>
      </c>
      <c r="M36" s="23">
        <v>1</v>
      </c>
      <c r="N36" s="23">
        <v>1</v>
      </c>
      <c r="O36" s="23">
        <v>1</v>
      </c>
      <c r="P36" s="23">
        <v>1</v>
      </c>
      <c r="Q36" s="23">
        <v>1</v>
      </c>
      <c r="R36" s="23">
        <v>1</v>
      </c>
      <c r="S36" s="23">
        <v>1</v>
      </c>
      <c r="T36" s="48">
        <v>1</v>
      </c>
      <c r="U36" s="42">
        <v>0</v>
      </c>
      <c r="V36" s="23">
        <v>0</v>
      </c>
      <c r="W36" s="23">
        <v>1</v>
      </c>
      <c r="X36" s="23">
        <v>1</v>
      </c>
      <c r="Y36" s="23">
        <v>0</v>
      </c>
      <c r="Z36" s="23">
        <v>0</v>
      </c>
      <c r="AA36" s="23">
        <v>0</v>
      </c>
      <c r="AB36" s="23">
        <v>0</v>
      </c>
      <c r="AC36" s="48">
        <v>0</v>
      </c>
      <c r="AD36" s="23">
        <v>0</v>
      </c>
      <c r="AE36" s="23">
        <v>0</v>
      </c>
      <c r="AF36" s="23">
        <v>0</v>
      </c>
      <c r="AG36" s="23">
        <v>0</v>
      </c>
      <c r="AH36" s="23">
        <v>0</v>
      </c>
      <c r="AI36" s="23">
        <v>0</v>
      </c>
      <c r="AJ36" s="23">
        <v>0</v>
      </c>
      <c r="AK36" s="23">
        <v>0</v>
      </c>
      <c r="AL36" s="48">
        <v>0</v>
      </c>
      <c r="AM36" s="53">
        <v>1</v>
      </c>
      <c r="AN36" s="23"/>
      <c r="AP36" s="90"/>
      <c r="AQ36" s="22"/>
      <c r="AR36" s="22"/>
      <c r="AS36" s="22"/>
    </row>
    <row r="37" spans="1:45" x14ac:dyDescent="0.3">
      <c r="A37" s="15">
        <v>3</v>
      </c>
      <c r="B37" s="64" t="s">
        <v>41</v>
      </c>
      <c r="C37" s="42">
        <v>1</v>
      </c>
      <c r="D37" s="23">
        <v>1</v>
      </c>
      <c r="E37" s="23">
        <v>0</v>
      </c>
      <c r="F37" s="23">
        <v>0</v>
      </c>
      <c r="G37" s="23">
        <v>1</v>
      </c>
      <c r="H37" s="23">
        <v>1</v>
      </c>
      <c r="I37" s="23">
        <v>0</v>
      </c>
      <c r="J37" s="23">
        <v>1</v>
      </c>
      <c r="K37" s="48">
        <v>1</v>
      </c>
      <c r="L37" s="42">
        <v>1</v>
      </c>
      <c r="M37" s="23">
        <v>1</v>
      </c>
      <c r="N37" s="23">
        <v>1</v>
      </c>
      <c r="O37" s="23">
        <v>1</v>
      </c>
      <c r="P37" s="23">
        <v>1</v>
      </c>
      <c r="Q37" s="23">
        <v>0</v>
      </c>
      <c r="R37" s="23">
        <v>1</v>
      </c>
      <c r="S37" s="23">
        <v>1</v>
      </c>
      <c r="T37" s="48">
        <v>1</v>
      </c>
      <c r="U37" s="42">
        <v>0</v>
      </c>
      <c r="V37" s="23">
        <v>0</v>
      </c>
      <c r="W37" s="23">
        <v>1</v>
      </c>
      <c r="X37" s="23">
        <v>1</v>
      </c>
      <c r="Y37" s="23">
        <v>0</v>
      </c>
      <c r="Z37" s="23">
        <v>0</v>
      </c>
      <c r="AA37" s="23">
        <v>0</v>
      </c>
      <c r="AB37" s="23">
        <v>0</v>
      </c>
      <c r="AC37" s="48">
        <v>0</v>
      </c>
      <c r="AD37" s="23">
        <v>0</v>
      </c>
      <c r="AE37" s="23">
        <v>0</v>
      </c>
      <c r="AF37" s="23">
        <v>0</v>
      </c>
      <c r="AG37" s="23">
        <v>0</v>
      </c>
      <c r="AH37" s="23">
        <v>0</v>
      </c>
      <c r="AI37" s="23">
        <v>0</v>
      </c>
      <c r="AJ37" s="23">
        <v>0</v>
      </c>
      <c r="AK37" s="23">
        <v>0</v>
      </c>
      <c r="AL37" s="48">
        <v>0</v>
      </c>
      <c r="AM37" s="53">
        <v>1</v>
      </c>
      <c r="AN37" s="23"/>
      <c r="AP37" s="87" t="e">
        <f ca="1">MIN($AQ$34)</f>
        <v>#NAME?</v>
      </c>
      <c r="AQ37" s="87">
        <f>MIN($AU$30)</f>
        <v>1.9917209855392215E-5</v>
      </c>
      <c r="AR37" s="22"/>
      <c r="AS37" s="22"/>
    </row>
    <row r="38" spans="1:45" x14ac:dyDescent="0.3">
      <c r="A38" s="15">
        <v>4</v>
      </c>
      <c r="B38" s="64" t="s">
        <v>42</v>
      </c>
      <c r="C38" s="42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1</v>
      </c>
      <c r="J38" s="23">
        <v>0</v>
      </c>
      <c r="K38" s="48">
        <v>0</v>
      </c>
      <c r="L38" s="42">
        <v>0</v>
      </c>
      <c r="M38" s="23">
        <v>0</v>
      </c>
      <c r="N38" s="23">
        <v>0</v>
      </c>
      <c r="O38" s="23">
        <v>0</v>
      </c>
      <c r="P38" s="23">
        <v>0</v>
      </c>
      <c r="Q38" s="23">
        <v>1</v>
      </c>
      <c r="R38" s="23">
        <v>0</v>
      </c>
      <c r="S38" s="23">
        <v>0</v>
      </c>
      <c r="T38" s="48">
        <v>0</v>
      </c>
      <c r="U38" s="42">
        <v>0</v>
      </c>
      <c r="V38" s="23">
        <v>0</v>
      </c>
      <c r="W38" s="23">
        <v>0</v>
      </c>
      <c r="X38" s="23">
        <v>0</v>
      </c>
      <c r="Y38" s="23">
        <v>0</v>
      </c>
      <c r="Z38" s="23">
        <v>1</v>
      </c>
      <c r="AA38" s="23">
        <v>0</v>
      </c>
      <c r="AB38" s="23">
        <v>0</v>
      </c>
      <c r="AC38" s="48">
        <v>1</v>
      </c>
      <c r="AD38" s="23">
        <v>1</v>
      </c>
      <c r="AE38" s="23">
        <v>1</v>
      </c>
      <c r="AF38" s="23">
        <v>0</v>
      </c>
      <c r="AG38" s="23">
        <v>0</v>
      </c>
      <c r="AH38" s="23">
        <v>0</v>
      </c>
      <c r="AI38" s="23">
        <v>1</v>
      </c>
      <c r="AJ38" s="23">
        <v>0</v>
      </c>
      <c r="AK38" s="23">
        <v>0</v>
      </c>
      <c r="AL38" s="48">
        <v>0</v>
      </c>
      <c r="AM38" s="53">
        <v>0</v>
      </c>
      <c r="AN38" s="23"/>
      <c r="AP38" s="88">
        <f>COUNT($AM$35:$AM$61)</f>
        <v>27</v>
      </c>
      <c r="AQ38" s="88">
        <f>COUNT($AM$35:$AM$61)</f>
        <v>27</v>
      </c>
      <c r="AR38" s="22"/>
      <c r="AS38" s="22"/>
    </row>
    <row r="39" spans="1:45" x14ac:dyDescent="0.3">
      <c r="A39" s="15">
        <v>5</v>
      </c>
      <c r="B39" s="64" t="s">
        <v>43</v>
      </c>
      <c r="C39" s="42">
        <v>1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48">
        <v>0</v>
      </c>
      <c r="L39" s="42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48">
        <v>0</v>
      </c>
      <c r="U39" s="42">
        <v>0</v>
      </c>
      <c r="V39" s="23">
        <v>0</v>
      </c>
      <c r="W39" s="23">
        <v>0</v>
      </c>
      <c r="X39" s="23">
        <v>0</v>
      </c>
      <c r="Y39" s="23">
        <v>1</v>
      </c>
      <c r="Z39" s="23">
        <v>0</v>
      </c>
      <c r="AA39" s="23">
        <v>1</v>
      </c>
      <c r="AB39" s="23">
        <v>1</v>
      </c>
      <c r="AC39" s="48">
        <v>0</v>
      </c>
      <c r="AD39" s="23">
        <v>0</v>
      </c>
      <c r="AE39" s="23">
        <v>0</v>
      </c>
      <c r="AF39" s="23">
        <v>1</v>
      </c>
      <c r="AG39" s="23">
        <v>1</v>
      </c>
      <c r="AH39" s="23">
        <v>1</v>
      </c>
      <c r="AI39" s="23">
        <v>0</v>
      </c>
      <c r="AJ39" s="23">
        <v>1</v>
      </c>
      <c r="AK39" s="23">
        <v>1</v>
      </c>
      <c r="AL39" s="48">
        <v>1</v>
      </c>
      <c r="AM39" s="53">
        <v>0</v>
      </c>
      <c r="AN39" s="23"/>
      <c r="AP39" s="88" t="b">
        <f t="array" ref="AP39">$AM$35:$AM$61&lt;=1</f>
        <v>1</v>
      </c>
      <c r="AQ39" s="88" t="b">
        <f t="array" ref="AQ39">$AM$35:$AM$61&lt;=1</f>
        <v>1</v>
      </c>
      <c r="AR39" s="22"/>
      <c r="AS39" s="22"/>
    </row>
    <row r="40" spans="1:45" x14ac:dyDescent="0.3">
      <c r="A40" s="15">
        <v>6</v>
      </c>
      <c r="B40" s="64" t="s">
        <v>44</v>
      </c>
      <c r="C40" s="42">
        <v>1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1</v>
      </c>
      <c r="K40" s="48">
        <v>1</v>
      </c>
      <c r="L40" s="42">
        <v>1</v>
      </c>
      <c r="M40" s="23">
        <v>1</v>
      </c>
      <c r="N40" s="23">
        <v>1</v>
      </c>
      <c r="O40" s="23">
        <v>1</v>
      </c>
      <c r="P40" s="23">
        <v>1</v>
      </c>
      <c r="Q40" s="23">
        <v>0</v>
      </c>
      <c r="R40" s="23">
        <v>1</v>
      </c>
      <c r="S40" s="23">
        <v>1</v>
      </c>
      <c r="T40" s="48">
        <v>1</v>
      </c>
      <c r="U40" s="42">
        <v>0</v>
      </c>
      <c r="V40" s="23">
        <v>0</v>
      </c>
      <c r="W40" s="23">
        <v>1</v>
      </c>
      <c r="X40" s="23">
        <v>1</v>
      </c>
      <c r="Y40" s="23">
        <v>1</v>
      </c>
      <c r="Z40" s="23">
        <v>0</v>
      </c>
      <c r="AA40" s="23">
        <v>1</v>
      </c>
      <c r="AB40" s="23">
        <v>1</v>
      </c>
      <c r="AC40" s="48">
        <v>0</v>
      </c>
      <c r="AD40" s="23">
        <v>0</v>
      </c>
      <c r="AE40" s="23">
        <v>0</v>
      </c>
      <c r="AF40" s="23">
        <v>1</v>
      </c>
      <c r="AG40" s="23">
        <v>1</v>
      </c>
      <c r="AH40" s="23">
        <v>1</v>
      </c>
      <c r="AI40" s="23">
        <v>0</v>
      </c>
      <c r="AJ40" s="23">
        <v>0</v>
      </c>
      <c r="AK40" s="23">
        <v>1</v>
      </c>
      <c r="AL40" s="48">
        <v>1</v>
      </c>
      <c r="AM40" s="53">
        <v>0</v>
      </c>
      <c r="AN40" s="23"/>
      <c r="AP40" s="88" t="b">
        <f t="array" ref="AP40">$AM$35:$AM$61=INT($AM$35:$AM$61)</f>
        <v>1</v>
      </c>
      <c r="AQ40" s="88" t="b">
        <f t="array" ref="AQ40">$AM$35:$AM$61=INT($AM$35:$AM$61)</f>
        <v>1</v>
      </c>
      <c r="AR40" s="22"/>
      <c r="AS40" s="22"/>
    </row>
    <row r="41" spans="1:45" x14ac:dyDescent="0.3">
      <c r="A41" s="15">
        <v>7</v>
      </c>
      <c r="B41" s="64" t="s">
        <v>45</v>
      </c>
      <c r="C41" s="42">
        <v>0</v>
      </c>
      <c r="D41" s="23">
        <v>1</v>
      </c>
      <c r="E41" s="23">
        <v>0</v>
      </c>
      <c r="F41" s="23">
        <v>0</v>
      </c>
      <c r="G41" s="23">
        <v>1</v>
      </c>
      <c r="H41" s="23">
        <v>0</v>
      </c>
      <c r="I41" s="23">
        <v>1</v>
      </c>
      <c r="J41" s="23">
        <v>0</v>
      </c>
      <c r="K41" s="48">
        <v>0</v>
      </c>
      <c r="L41" s="42">
        <v>0</v>
      </c>
      <c r="M41" s="23">
        <v>0</v>
      </c>
      <c r="N41" s="23">
        <v>0</v>
      </c>
      <c r="O41" s="23">
        <v>0</v>
      </c>
      <c r="P41" s="23">
        <v>0</v>
      </c>
      <c r="Q41" s="23">
        <v>1</v>
      </c>
      <c r="R41" s="23">
        <v>0</v>
      </c>
      <c r="S41" s="23">
        <v>0</v>
      </c>
      <c r="T41" s="48">
        <v>0</v>
      </c>
      <c r="U41" s="42">
        <v>0</v>
      </c>
      <c r="V41" s="23">
        <v>0</v>
      </c>
      <c r="W41" s="23">
        <v>0</v>
      </c>
      <c r="X41" s="23">
        <v>0</v>
      </c>
      <c r="Y41" s="23">
        <v>0</v>
      </c>
      <c r="Z41" s="23">
        <v>1</v>
      </c>
      <c r="AA41" s="23">
        <v>0</v>
      </c>
      <c r="AB41" s="23">
        <v>0</v>
      </c>
      <c r="AC41" s="48">
        <v>1</v>
      </c>
      <c r="AD41" s="23">
        <v>1</v>
      </c>
      <c r="AE41" s="23">
        <v>1</v>
      </c>
      <c r="AF41" s="23">
        <v>0</v>
      </c>
      <c r="AG41" s="23">
        <v>0</v>
      </c>
      <c r="AH41" s="23">
        <v>0</v>
      </c>
      <c r="AI41" s="23">
        <v>0</v>
      </c>
      <c r="AJ41" s="23">
        <v>0</v>
      </c>
      <c r="AK41" s="23">
        <v>0</v>
      </c>
      <c r="AL41" s="48">
        <v>0</v>
      </c>
      <c r="AM41" s="53">
        <v>1</v>
      </c>
      <c r="AN41" s="23"/>
      <c r="AP41" s="88" t="b">
        <f>$C$68&lt;=$C$69</f>
        <v>1</v>
      </c>
      <c r="AQ41" s="88" t="b">
        <f>$C$68&lt;=$C$69</f>
        <v>1</v>
      </c>
      <c r="AR41" s="22"/>
      <c r="AS41" s="22"/>
    </row>
    <row r="42" spans="1:45" x14ac:dyDescent="0.3">
      <c r="A42" s="15">
        <v>8</v>
      </c>
      <c r="B42" s="64" t="s">
        <v>46</v>
      </c>
      <c r="C42" s="42">
        <v>0</v>
      </c>
      <c r="D42" s="23">
        <v>0</v>
      </c>
      <c r="E42" s="23">
        <v>1</v>
      </c>
      <c r="F42" s="23">
        <v>1</v>
      </c>
      <c r="G42" s="23">
        <v>0</v>
      </c>
      <c r="H42" s="23">
        <v>1</v>
      </c>
      <c r="I42" s="23">
        <v>0</v>
      </c>
      <c r="J42" s="23">
        <v>0</v>
      </c>
      <c r="K42" s="48">
        <v>0</v>
      </c>
      <c r="L42" s="42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1</v>
      </c>
      <c r="S42" s="23">
        <v>1</v>
      </c>
      <c r="T42" s="48">
        <v>1</v>
      </c>
      <c r="U42" s="42">
        <v>0</v>
      </c>
      <c r="V42" s="23">
        <v>0</v>
      </c>
      <c r="W42" s="23">
        <v>1</v>
      </c>
      <c r="X42" s="23">
        <v>1</v>
      </c>
      <c r="Y42" s="23">
        <v>0</v>
      </c>
      <c r="Z42" s="23">
        <v>0</v>
      </c>
      <c r="AA42" s="23">
        <v>0</v>
      </c>
      <c r="AB42" s="23">
        <v>0</v>
      </c>
      <c r="AC42" s="48">
        <v>0</v>
      </c>
      <c r="AD42" s="23">
        <v>0</v>
      </c>
      <c r="AE42" s="23">
        <v>0</v>
      </c>
      <c r="AF42" s="23">
        <v>0</v>
      </c>
      <c r="AG42" s="23">
        <v>0</v>
      </c>
      <c r="AH42" s="23">
        <v>0</v>
      </c>
      <c r="AI42" s="23">
        <v>0</v>
      </c>
      <c r="AJ42" s="23">
        <v>0</v>
      </c>
      <c r="AK42" s="23">
        <v>1</v>
      </c>
      <c r="AL42" s="48">
        <v>1</v>
      </c>
      <c r="AM42" s="53">
        <v>0</v>
      </c>
      <c r="AN42" s="23"/>
      <c r="AP42" s="88">
        <f>{32767,32767,0.000001,0.01,FALSE,FALSE,TRUE,1,1,1,0.0001,TRUE}</f>
        <v>32767</v>
      </c>
      <c r="AQ42" s="88">
        <f>{32767,32767,0.000001,0.01,FALSE,FALSE,TRUE,1,1,1,0.0001,TRUE}</f>
        <v>32767</v>
      </c>
      <c r="AR42" s="22"/>
      <c r="AS42" s="22"/>
    </row>
    <row r="43" spans="1:45" ht="15" thickBot="1" x14ac:dyDescent="0.35">
      <c r="A43" s="15">
        <v>9</v>
      </c>
      <c r="B43" s="64" t="s">
        <v>47</v>
      </c>
      <c r="C43" s="42">
        <v>1</v>
      </c>
      <c r="D43" s="23">
        <v>0</v>
      </c>
      <c r="E43" s="23">
        <v>0</v>
      </c>
      <c r="F43" s="23">
        <v>1</v>
      </c>
      <c r="G43" s="23">
        <v>0</v>
      </c>
      <c r="H43" s="23">
        <v>1</v>
      </c>
      <c r="I43" s="23">
        <v>0</v>
      </c>
      <c r="J43" s="23">
        <v>1</v>
      </c>
      <c r="K43" s="48">
        <v>1</v>
      </c>
      <c r="L43" s="42">
        <v>1</v>
      </c>
      <c r="M43" s="23">
        <v>1</v>
      </c>
      <c r="N43" s="23">
        <v>1</v>
      </c>
      <c r="O43" s="23">
        <v>1</v>
      </c>
      <c r="P43" s="23">
        <v>1</v>
      </c>
      <c r="Q43" s="23">
        <v>0</v>
      </c>
      <c r="R43" s="23">
        <v>1</v>
      </c>
      <c r="S43" s="23">
        <v>1</v>
      </c>
      <c r="T43" s="48">
        <v>1</v>
      </c>
      <c r="U43" s="42">
        <v>1</v>
      </c>
      <c r="V43" s="23">
        <v>1</v>
      </c>
      <c r="W43" s="23">
        <v>1</v>
      </c>
      <c r="X43" s="23">
        <v>1</v>
      </c>
      <c r="Y43" s="23">
        <v>0</v>
      </c>
      <c r="Z43" s="23">
        <v>0</v>
      </c>
      <c r="AA43" s="23">
        <v>0</v>
      </c>
      <c r="AB43" s="23">
        <v>0</v>
      </c>
      <c r="AC43" s="48">
        <v>0</v>
      </c>
      <c r="AD43" s="23">
        <v>0</v>
      </c>
      <c r="AE43" s="23">
        <v>0</v>
      </c>
      <c r="AF43" s="23">
        <v>0</v>
      </c>
      <c r="AG43" s="23">
        <v>0</v>
      </c>
      <c r="AH43" s="23">
        <v>0</v>
      </c>
      <c r="AI43" s="23">
        <v>0</v>
      </c>
      <c r="AJ43" s="23">
        <v>0</v>
      </c>
      <c r="AK43" s="23">
        <v>0</v>
      </c>
      <c r="AL43" s="48">
        <v>0</v>
      </c>
      <c r="AM43" s="53">
        <v>1</v>
      </c>
      <c r="AN43" s="23"/>
      <c r="AP43" s="89">
        <f>{0,0,1,100,0,FALSE,TRUE,0.075,0,0,FALSE,30}</f>
        <v>0</v>
      </c>
      <c r="AQ43" s="89">
        <f>{0,0,1,100,0,FALSE,TRUE,0.075,0,0,FALSE,30}</f>
        <v>0</v>
      </c>
      <c r="AR43" s="22"/>
      <c r="AS43" s="22"/>
    </row>
    <row r="44" spans="1:45" x14ac:dyDescent="0.3">
      <c r="A44" s="15">
        <v>10</v>
      </c>
      <c r="B44" s="64" t="s">
        <v>48</v>
      </c>
      <c r="C44" s="42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48">
        <v>0</v>
      </c>
      <c r="L44" s="42">
        <v>0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  <c r="R44" s="23">
        <v>0</v>
      </c>
      <c r="S44" s="23">
        <v>0</v>
      </c>
      <c r="T44" s="48">
        <v>0</v>
      </c>
      <c r="U44" s="42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  <c r="AC44" s="48">
        <v>0</v>
      </c>
      <c r="AD44" s="23">
        <v>0</v>
      </c>
      <c r="AE44" s="23">
        <v>1</v>
      </c>
      <c r="AF44" s="23">
        <v>0</v>
      </c>
      <c r="AG44" s="23">
        <v>0</v>
      </c>
      <c r="AH44" s="23">
        <v>0</v>
      </c>
      <c r="AI44" s="23">
        <v>1</v>
      </c>
      <c r="AJ44" s="23">
        <v>1</v>
      </c>
      <c r="AK44" s="23">
        <v>0</v>
      </c>
      <c r="AL44" s="48">
        <v>0</v>
      </c>
      <c r="AM44" s="53">
        <v>0</v>
      </c>
      <c r="AN44" s="23"/>
    </row>
    <row r="45" spans="1:45" x14ac:dyDescent="0.3">
      <c r="A45" s="15">
        <v>11</v>
      </c>
      <c r="B45" s="64" t="s">
        <v>49</v>
      </c>
      <c r="C45" s="42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48">
        <v>0</v>
      </c>
      <c r="L45" s="42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48">
        <v>0</v>
      </c>
      <c r="U45" s="42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48">
        <v>0</v>
      </c>
      <c r="AD45" s="23">
        <v>0</v>
      </c>
      <c r="AE45" s="23">
        <v>0</v>
      </c>
      <c r="AF45" s="23">
        <v>0</v>
      </c>
      <c r="AG45" s="23">
        <v>0</v>
      </c>
      <c r="AH45" s="23">
        <v>0</v>
      </c>
      <c r="AI45" s="23">
        <v>0</v>
      </c>
      <c r="AJ45" s="23">
        <v>1</v>
      </c>
      <c r="AK45" s="23">
        <v>0</v>
      </c>
      <c r="AL45" s="48">
        <v>0</v>
      </c>
      <c r="AM45" s="53">
        <v>0</v>
      </c>
      <c r="AN45" s="23"/>
    </row>
    <row r="46" spans="1:45" x14ac:dyDescent="0.3">
      <c r="A46" s="15">
        <v>12</v>
      </c>
      <c r="B46" s="64" t="s">
        <v>50</v>
      </c>
      <c r="C46" s="42">
        <v>1</v>
      </c>
      <c r="D46" s="23">
        <v>0</v>
      </c>
      <c r="E46" s="23">
        <v>0</v>
      </c>
      <c r="F46" s="23">
        <v>1</v>
      </c>
      <c r="G46" s="23">
        <v>0</v>
      </c>
      <c r="H46" s="23">
        <v>1</v>
      </c>
      <c r="I46" s="23">
        <v>0</v>
      </c>
      <c r="J46" s="23">
        <v>0</v>
      </c>
      <c r="K46" s="48">
        <v>0</v>
      </c>
      <c r="L46" s="42">
        <v>0</v>
      </c>
      <c r="M46" s="23">
        <v>1</v>
      </c>
      <c r="N46" s="23">
        <v>1</v>
      </c>
      <c r="O46" s="23">
        <v>1</v>
      </c>
      <c r="P46" s="23">
        <v>1</v>
      </c>
      <c r="Q46" s="23">
        <v>0</v>
      </c>
      <c r="R46" s="23">
        <v>1</v>
      </c>
      <c r="S46" s="23">
        <v>1</v>
      </c>
      <c r="T46" s="48">
        <v>1</v>
      </c>
      <c r="U46" s="42">
        <v>1</v>
      </c>
      <c r="V46" s="23">
        <v>1</v>
      </c>
      <c r="W46" s="23">
        <v>1</v>
      </c>
      <c r="X46" s="23">
        <v>1</v>
      </c>
      <c r="Y46" s="23">
        <v>0</v>
      </c>
      <c r="Z46" s="23">
        <v>0</v>
      </c>
      <c r="AA46" s="23">
        <v>0</v>
      </c>
      <c r="AB46" s="23">
        <v>0</v>
      </c>
      <c r="AC46" s="48">
        <v>0</v>
      </c>
      <c r="AD46" s="23">
        <v>0</v>
      </c>
      <c r="AE46" s="23">
        <v>0</v>
      </c>
      <c r="AF46" s="23">
        <v>0</v>
      </c>
      <c r="AG46" s="23">
        <v>0</v>
      </c>
      <c r="AH46" s="23">
        <v>0</v>
      </c>
      <c r="AI46" s="23">
        <v>0</v>
      </c>
      <c r="AJ46" s="23">
        <v>1</v>
      </c>
      <c r="AK46" s="23">
        <v>0</v>
      </c>
      <c r="AL46" s="48">
        <v>0</v>
      </c>
      <c r="AM46" s="53">
        <v>1</v>
      </c>
      <c r="AN46" s="23"/>
    </row>
    <row r="47" spans="1:45" x14ac:dyDescent="0.3">
      <c r="A47" s="15">
        <v>13</v>
      </c>
      <c r="B47" s="64" t="s">
        <v>51</v>
      </c>
      <c r="C47" s="42">
        <v>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48">
        <v>0</v>
      </c>
      <c r="L47" s="42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48">
        <v>0</v>
      </c>
      <c r="U47" s="42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48">
        <v>0</v>
      </c>
      <c r="AD47" s="23">
        <v>0</v>
      </c>
      <c r="AE47" s="23">
        <v>0</v>
      </c>
      <c r="AF47" s="23">
        <v>1</v>
      </c>
      <c r="AG47" s="23">
        <v>1</v>
      </c>
      <c r="AH47" s="23">
        <v>1</v>
      </c>
      <c r="AI47" s="23">
        <v>0</v>
      </c>
      <c r="AJ47" s="23">
        <v>0</v>
      </c>
      <c r="AK47" s="23">
        <v>0</v>
      </c>
      <c r="AL47" s="48">
        <v>0</v>
      </c>
      <c r="AM47" s="53">
        <v>0</v>
      </c>
      <c r="AN47" s="23"/>
    </row>
    <row r="48" spans="1:45" x14ac:dyDescent="0.3">
      <c r="A48" s="15">
        <v>14</v>
      </c>
      <c r="B48" s="64" t="s">
        <v>52</v>
      </c>
      <c r="C48" s="42">
        <v>1</v>
      </c>
      <c r="D48" s="23">
        <v>0</v>
      </c>
      <c r="E48" s="23">
        <v>1</v>
      </c>
      <c r="F48" s="23">
        <v>0</v>
      </c>
      <c r="G48" s="23">
        <v>0</v>
      </c>
      <c r="H48" s="23">
        <v>0</v>
      </c>
      <c r="I48" s="23">
        <v>0</v>
      </c>
      <c r="J48" s="23">
        <v>1</v>
      </c>
      <c r="K48" s="48">
        <v>1</v>
      </c>
      <c r="L48" s="42">
        <v>1</v>
      </c>
      <c r="M48" s="23">
        <v>1</v>
      </c>
      <c r="N48" s="23">
        <v>1</v>
      </c>
      <c r="O48" s="23">
        <v>1</v>
      </c>
      <c r="P48" s="23">
        <v>1</v>
      </c>
      <c r="Q48" s="23">
        <v>0</v>
      </c>
      <c r="R48" s="23">
        <v>1</v>
      </c>
      <c r="S48" s="23">
        <v>1</v>
      </c>
      <c r="T48" s="48">
        <v>1</v>
      </c>
      <c r="U48" s="42">
        <v>0</v>
      </c>
      <c r="V48" s="23">
        <v>0</v>
      </c>
      <c r="W48" s="23">
        <v>1</v>
      </c>
      <c r="X48" s="23">
        <v>1</v>
      </c>
      <c r="Y48" s="23">
        <v>1</v>
      </c>
      <c r="Z48" s="23">
        <v>0</v>
      </c>
      <c r="AA48" s="23">
        <v>1</v>
      </c>
      <c r="AB48" s="23">
        <v>1</v>
      </c>
      <c r="AC48" s="48">
        <v>0</v>
      </c>
      <c r="AD48" s="23">
        <v>0</v>
      </c>
      <c r="AE48" s="23">
        <v>0</v>
      </c>
      <c r="AF48" s="23">
        <v>0</v>
      </c>
      <c r="AG48" s="23">
        <v>0</v>
      </c>
      <c r="AH48" s="23">
        <v>0</v>
      </c>
      <c r="AI48" s="23">
        <v>0</v>
      </c>
      <c r="AJ48" s="23">
        <v>0</v>
      </c>
      <c r="AK48" s="23">
        <v>1</v>
      </c>
      <c r="AL48" s="48">
        <v>1</v>
      </c>
      <c r="AM48" s="53">
        <v>0</v>
      </c>
      <c r="AN48" s="23"/>
    </row>
    <row r="49" spans="1:40" x14ac:dyDescent="0.3">
      <c r="A49" s="15">
        <v>15</v>
      </c>
      <c r="B49" s="64" t="s">
        <v>53</v>
      </c>
      <c r="C49" s="42">
        <v>1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1</v>
      </c>
      <c r="K49" s="48">
        <v>1</v>
      </c>
      <c r="L49" s="42">
        <v>1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23">
        <v>0</v>
      </c>
      <c r="S49" s="23">
        <v>0</v>
      </c>
      <c r="T49" s="48">
        <v>0</v>
      </c>
      <c r="U49" s="42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  <c r="AC49" s="48">
        <v>0</v>
      </c>
      <c r="AD49" s="23">
        <v>0</v>
      </c>
      <c r="AE49" s="23">
        <v>0</v>
      </c>
      <c r="AF49" s="23">
        <v>0</v>
      </c>
      <c r="AG49" s="23">
        <v>0</v>
      </c>
      <c r="AH49" s="23">
        <v>0</v>
      </c>
      <c r="AI49" s="23">
        <v>0</v>
      </c>
      <c r="AJ49" s="23">
        <v>1</v>
      </c>
      <c r="AK49" s="23">
        <v>0</v>
      </c>
      <c r="AL49" s="48">
        <v>0</v>
      </c>
      <c r="AM49" s="53">
        <v>1</v>
      </c>
      <c r="AN49" s="23"/>
    </row>
    <row r="50" spans="1:40" x14ac:dyDescent="0.3">
      <c r="A50" s="15">
        <v>16</v>
      </c>
      <c r="B50" s="64" t="s">
        <v>54</v>
      </c>
      <c r="C50" s="42">
        <v>1</v>
      </c>
      <c r="D50" s="23">
        <v>0</v>
      </c>
      <c r="E50" s="23">
        <v>1</v>
      </c>
      <c r="F50" s="23">
        <v>0</v>
      </c>
      <c r="G50" s="23">
        <v>0</v>
      </c>
      <c r="H50" s="23">
        <v>0</v>
      </c>
      <c r="I50" s="23">
        <v>1</v>
      </c>
      <c r="J50" s="23">
        <v>0</v>
      </c>
      <c r="K50" s="48">
        <v>0</v>
      </c>
      <c r="L50" s="42">
        <v>0</v>
      </c>
      <c r="M50" s="23">
        <v>0</v>
      </c>
      <c r="N50" s="23">
        <v>0</v>
      </c>
      <c r="O50" s="23">
        <v>0</v>
      </c>
      <c r="P50" s="23">
        <v>0</v>
      </c>
      <c r="Q50" s="23">
        <v>1</v>
      </c>
      <c r="R50" s="23">
        <v>0</v>
      </c>
      <c r="S50" s="23">
        <v>0</v>
      </c>
      <c r="T50" s="48">
        <v>0</v>
      </c>
      <c r="U50" s="42">
        <v>0</v>
      </c>
      <c r="V50" s="23">
        <v>0</v>
      </c>
      <c r="W50" s="23">
        <v>0</v>
      </c>
      <c r="X50" s="23">
        <v>0</v>
      </c>
      <c r="Y50" s="23">
        <v>0</v>
      </c>
      <c r="Z50" s="23">
        <v>0</v>
      </c>
      <c r="AA50" s="23">
        <v>0</v>
      </c>
      <c r="AB50" s="23">
        <v>0</v>
      </c>
      <c r="AC50" s="48">
        <v>0</v>
      </c>
      <c r="AD50" s="23">
        <v>0</v>
      </c>
      <c r="AE50" s="23">
        <v>0</v>
      </c>
      <c r="AF50" s="23">
        <v>0</v>
      </c>
      <c r="AG50" s="23">
        <v>0</v>
      </c>
      <c r="AH50" s="23">
        <v>0</v>
      </c>
      <c r="AI50" s="23">
        <v>0</v>
      </c>
      <c r="AJ50" s="23">
        <v>1</v>
      </c>
      <c r="AK50" s="23">
        <v>0</v>
      </c>
      <c r="AL50" s="48">
        <v>0</v>
      </c>
      <c r="AM50" s="53">
        <v>0</v>
      </c>
      <c r="AN50" s="23"/>
    </row>
    <row r="51" spans="1:40" x14ac:dyDescent="0.3">
      <c r="A51" s="15">
        <v>17</v>
      </c>
      <c r="B51" s="64" t="s">
        <v>55</v>
      </c>
      <c r="C51" s="42">
        <v>1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  <c r="I51" s="23">
        <v>1</v>
      </c>
      <c r="J51" s="23">
        <v>0</v>
      </c>
      <c r="K51" s="48">
        <v>0</v>
      </c>
      <c r="L51" s="42">
        <v>0</v>
      </c>
      <c r="M51" s="23">
        <v>0</v>
      </c>
      <c r="N51" s="23">
        <v>0</v>
      </c>
      <c r="O51" s="23">
        <v>0</v>
      </c>
      <c r="P51" s="23">
        <v>0</v>
      </c>
      <c r="Q51" s="23">
        <v>1</v>
      </c>
      <c r="R51" s="23">
        <v>1</v>
      </c>
      <c r="S51" s="23">
        <v>1</v>
      </c>
      <c r="T51" s="48">
        <v>1</v>
      </c>
      <c r="U51" s="42">
        <v>0</v>
      </c>
      <c r="V51" s="23">
        <v>0</v>
      </c>
      <c r="W51" s="23">
        <v>1</v>
      </c>
      <c r="X51" s="23">
        <v>1</v>
      </c>
      <c r="Y51" s="23">
        <v>1</v>
      </c>
      <c r="Z51" s="23">
        <v>1</v>
      </c>
      <c r="AA51" s="23">
        <v>1</v>
      </c>
      <c r="AB51" s="23">
        <v>1</v>
      </c>
      <c r="AC51" s="48">
        <v>1</v>
      </c>
      <c r="AD51" s="23">
        <v>1</v>
      </c>
      <c r="AE51" s="23">
        <v>1</v>
      </c>
      <c r="AF51" s="23">
        <v>0</v>
      </c>
      <c r="AG51" s="23">
        <v>0</v>
      </c>
      <c r="AH51" s="23">
        <v>0</v>
      </c>
      <c r="AI51" s="23">
        <v>0</v>
      </c>
      <c r="AJ51" s="23">
        <v>1</v>
      </c>
      <c r="AK51" s="23">
        <v>1</v>
      </c>
      <c r="AL51" s="48">
        <v>1</v>
      </c>
      <c r="AM51" s="53">
        <v>0</v>
      </c>
      <c r="AN51" s="23"/>
    </row>
    <row r="52" spans="1:40" x14ac:dyDescent="0.3">
      <c r="A52" s="15">
        <v>18</v>
      </c>
      <c r="B52" s="64" t="s">
        <v>56</v>
      </c>
      <c r="C52" s="42">
        <v>0</v>
      </c>
      <c r="D52" s="23">
        <v>0</v>
      </c>
      <c r="E52" s="23">
        <v>0</v>
      </c>
      <c r="F52" s="23">
        <v>1</v>
      </c>
      <c r="G52" s="23">
        <v>0</v>
      </c>
      <c r="H52" s="23">
        <v>0</v>
      </c>
      <c r="I52" s="23">
        <v>0</v>
      </c>
      <c r="J52" s="23">
        <v>0</v>
      </c>
      <c r="K52" s="48">
        <v>0</v>
      </c>
      <c r="L52" s="42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48">
        <v>0</v>
      </c>
      <c r="U52" s="42">
        <v>1</v>
      </c>
      <c r="V52" s="23">
        <v>1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48">
        <v>0</v>
      </c>
      <c r="AD52" s="23">
        <v>0</v>
      </c>
      <c r="AE52" s="23">
        <v>0</v>
      </c>
      <c r="AF52" s="23">
        <v>0</v>
      </c>
      <c r="AG52" s="23">
        <v>0</v>
      </c>
      <c r="AH52" s="23">
        <v>0</v>
      </c>
      <c r="AI52" s="23">
        <v>0</v>
      </c>
      <c r="AJ52" s="23">
        <v>0</v>
      </c>
      <c r="AK52" s="23">
        <v>1</v>
      </c>
      <c r="AL52" s="48">
        <v>1</v>
      </c>
      <c r="AM52" s="53">
        <v>0</v>
      </c>
      <c r="AN52" s="23"/>
    </row>
    <row r="53" spans="1:40" x14ac:dyDescent="0.3">
      <c r="A53" s="15">
        <v>19</v>
      </c>
      <c r="B53" s="64" t="s">
        <v>57</v>
      </c>
      <c r="C53" s="42">
        <v>0</v>
      </c>
      <c r="D53" s="23">
        <v>0</v>
      </c>
      <c r="E53" s="23">
        <v>0</v>
      </c>
      <c r="F53" s="23">
        <v>1</v>
      </c>
      <c r="G53" s="23">
        <v>0</v>
      </c>
      <c r="H53" s="23">
        <v>1</v>
      </c>
      <c r="I53" s="23">
        <v>1</v>
      </c>
      <c r="J53" s="23">
        <v>1</v>
      </c>
      <c r="K53" s="48">
        <v>1</v>
      </c>
      <c r="L53" s="42">
        <v>1</v>
      </c>
      <c r="M53" s="23">
        <v>1</v>
      </c>
      <c r="N53" s="23">
        <v>1</v>
      </c>
      <c r="O53" s="23">
        <v>1</v>
      </c>
      <c r="P53" s="23">
        <v>1</v>
      </c>
      <c r="Q53" s="23">
        <v>1</v>
      </c>
      <c r="R53" s="23">
        <v>1</v>
      </c>
      <c r="S53" s="23">
        <v>1</v>
      </c>
      <c r="T53" s="48">
        <v>1</v>
      </c>
      <c r="U53" s="42">
        <v>0</v>
      </c>
      <c r="V53" s="23">
        <v>0</v>
      </c>
      <c r="W53" s="23">
        <v>1</v>
      </c>
      <c r="X53" s="23">
        <v>1</v>
      </c>
      <c r="Y53" s="23">
        <v>0</v>
      </c>
      <c r="Z53" s="23">
        <v>1</v>
      </c>
      <c r="AA53" s="23">
        <v>0</v>
      </c>
      <c r="AB53" s="23">
        <v>0</v>
      </c>
      <c r="AC53" s="48">
        <v>1</v>
      </c>
      <c r="AD53" s="23">
        <v>1</v>
      </c>
      <c r="AE53" s="23">
        <v>1</v>
      </c>
      <c r="AF53" s="23">
        <v>0</v>
      </c>
      <c r="AG53" s="23">
        <v>0</v>
      </c>
      <c r="AH53" s="23">
        <v>0</v>
      </c>
      <c r="AI53" s="23">
        <v>1</v>
      </c>
      <c r="AJ53" s="23">
        <v>0</v>
      </c>
      <c r="AK53" s="23">
        <v>0</v>
      </c>
      <c r="AL53" s="48">
        <v>0</v>
      </c>
      <c r="AM53" s="53">
        <v>0</v>
      </c>
      <c r="AN53" s="23"/>
    </row>
    <row r="54" spans="1:40" x14ac:dyDescent="0.3">
      <c r="A54" s="15">
        <v>20</v>
      </c>
      <c r="B54" s="64" t="s">
        <v>58</v>
      </c>
      <c r="C54" s="42">
        <v>1</v>
      </c>
      <c r="D54" s="23">
        <v>0</v>
      </c>
      <c r="E54" s="23">
        <v>0</v>
      </c>
      <c r="F54" s="23">
        <v>1</v>
      </c>
      <c r="G54" s="23">
        <v>0</v>
      </c>
      <c r="H54" s="23">
        <v>0</v>
      </c>
      <c r="I54" s="23">
        <v>0</v>
      </c>
      <c r="J54" s="23">
        <v>0</v>
      </c>
      <c r="K54" s="48">
        <v>0</v>
      </c>
      <c r="L54" s="42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48">
        <v>0</v>
      </c>
      <c r="U54" s="42">
        <v>0</v>
      </c>
      <c r="V54" s="23">
        <v>0</v>
      </c>
      <c r="W54" s="23">
        <v>0</v>
      </c>
      <c r="X54" s="23">
        <v>0</v>
      </c>
      <c r="Y54" s="23">
        <v>1</v>
      </c>
      <c r="Z54" s="23">
        <v>0</v>
      </c>
      <c r="AA54" s="23">
        <v>1</v>
      </c>
      <c r="AB54" s="23">
        <v>1</v>
      </c>
      <c r="AC54" s="48">
        <v>0</v>
      </c>
      <c r="AD54" s="23">
        <v>0</v>
      </c>
      <c r="AE54" s="23">
        <v>0</v>
      </c>
      <c r="AF54" s="23">
        <v>1</v>
      </c>
      <c r="AG54" s="23">
        <v>1</v>
      </c>
      <c r="AH54" s="23">
        <v>1</v>
      </c>
      <c r="AI54" s="23">
        <v>0</v>
      </c>
      <c r="AJ54" s="23">
        <v>1</v>
      </c>
      <c r="AK54" s="23">
        <v>1</v>
      </c>
      <c r="AL54" s="48">
        <v>1</v>
      </c>
      <c r="AM54" s="53">
        <v>0</v>
      </c>
      <c r="AN54" s="23"/>
    </row>
    <row r="55" spans="1:40" x14ac:dyDescent="0.3">
      <c r="A55" s="15">
        <v>21</v>
      </c>
      <c r="B55" s="64" t="s">
        <v>59</v>
      </c>
      <c r="C55" s="42">
        <v>0</v>
      </c>
      <c r="D55" s="23">
        <v>1</v>
      </c>
      <c r="E55" s="23">
        <v>0</v>
      </c>
      <c r="F55" s="23">
        <v>0</v>
      </c>
      <c r="G55" s="23">
        <v>1</v>
      </c>
      <c r="H55" s="23">
        <v>0</v>
      </c>
      <c r="I55" s="23">
        <v>0</v>
      </c>
      <c r="J55" s="23">
        <v>0</v>
      </c>
      <c r="K55" s="48">
        <v>0</v>
      </c>
      <c r="L55" s="42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48">
        <v>0</v>
      </c>
      <c r="U55" s="42">
        <v>0</v>
      </c>
      <c r="V55" s="23">
        <v>0</v>
      </c>
      <c r="W55" s="23">
        <v>0</v>
      </c>
      <c r="X55" s="23">
        <v>0</v>
      </c>
      <c r="Y55" s="23">
        <v>1</v>
      </c>
      <c r="Z55" s="23">
        <v>1</v>
      </c>
      <c r="AA55" s="23">
        <v>1</v>
      </c>
      <c r="AB55" s="23">
        <v>1</v>
      </c>
      <c r="AC55" s="48">
        <v>1</v>
      </c>
      <c r="AD55" s="23">
        <v>1</v>
      </c>
      <c r="AE55" s="23">
        <v>1</v>
      </c>
      <c r="AF55" s="23">
        <v>0</v>
      </c>
      <c r="AG55" s="23">
        <v>0</v>
      </c>
      <c r="AH55" s="23">
        <v>0</v>
      </c>
      <c r="AI55" s="23">
        <v>0</v>
      </c>
      <c r="AJ55" s="23">
        <v>0</v>
      </c>
      <c r="AK55" s="23">
        <v>0</v>
      </c>
      <c r="AL55" s="48">
        <v>0</v>
      </c>
      <c r="AM55" s="53">
        <v>0</v>
      </c>
      <c r="AN55" s="23"/>
    </row>
    <row r="56" spans="1:40" x14ac:dyDescent="0.3">
      <c r="A56" s="15">
        <v>22</v>
      </c>
      <c r="B56" s="64" t="s">
        <v>60</v>
      </c>
      <c r="C56" s="42">
        <v>1</v>
      </c>
      <c r="D56" s="23">
        <v>0</v>
      </c>
      <c r="E56" s="23">
        <v>1</v>
      </c>
      <c r="F56" s="23">
        <v>0</v>
      </c>
      <c r="G56" s="23">
        <v>0</v>
      </c>
      <c r="H56" s="23">
        <v>1</v>
      </c>
      <c r="I56" s="23">
        <v>0</v>
      </c>
      <c r="J56" s="23">
        <v>0</v>
      </c>
      <c r="K56" s="48">
        <v>0</v>
      </c>
      <c r="L56" s="42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48">
        <v>0</v>
      </c>
      <c r="U56" s="42">
        <v>0</v>
      </c>
      <c r="V56" s="23">
        <v>0</v>
      </c>
      <c r="W56" s="23">
        <v>0</v>
      </c>
      <c r="X56" s="23">
        <v>0</v>
      </c>
      <c r="Y56" s="23">
        <v>0</v>
      </c>
      <c r="Z56" s="23">
        <v>0</v>
      </c>
      <c r="AA56" s="23">
        <v>0</v>
      </c>
      <c r="AB56" s="23">
        <v>0</v>
      </c>
      <c r="AC56" s="48">
        <v>0</v>
      </c>
      <c r="AD56" s="23">
        <v>0</v>
      </c>
      <c r="AE56" s="23">
        <v>0</v>
      </c>
      <c r="AF56" s="23">
        <v>0</v>
      </c>
      <c r="AG56" s="23">
        <v>0</v>
      </c>
      <c r="AH56" s="23">
        <v>0</v>
      </c>
      <c r="AI56" s="23">
        <v>0</v>
      </c>
      <c r="AJ56" s="23">
        <v>1</v>
      </c>
      <c r="AK56" s="23">
        <v>0</v>
      </c>
      <c r="AL56" s="48">
        <v>0</v>
      </c>
      <c r="AM56" s="53">
        <v>0</v>
      </c>
      <c r="AN56" s="23"/>
    </row>
    <row r="57" spans="1:40" x14ac:dyDescent="0.3">
      <c r="A57" s="15">
        <v>23</v>
      </c>
      <c r="B57" s="64" t="s">
        <v>61</v>
      </c>
      <c r="C57" s="42">
        <v>0</v>
      </c>
      <c r="D57" s="23">
        <v>0</v>
      </c>
      <c r="E57" s="23">
        <v>1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48">
        <v>0</v>
      </c>
      <c r="L57" s="42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48">
        <v>0</v>
      </c>
      <c r="U57" s="42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  <c r="AC57" s="48">
        <v>0</v>
      </c>
      <c r="AD57" s="23">
        <v>0</v>
      </c>
      <c r="AE57" s="23">
        <v>0</v>
      </c>
      <c r="AF57" s="23">
        <v>0</v>
      </c>
      <c r="AG57" s="23">
        <v>0</v>
      </c>
      <c r="AH57" s="23">
        <v>0</v>
      </c>
      <c r="AI57" s="23">
        <v>1</v>
      </c>
      <c r="AJ57" s="23">
        <v>0</v>
      </c>
      <c r="AK57" s="23">
        <v>1</v>
      </c>
      <c r="AL57" s="48">
        <v>1</v>
      </c>
      <c r="AM57" s="53">
        <v>0</v>
      </c>
      <c r="AN57" s="23"/>
    </row>
    <row r="58" spans="1:40" x14ac:dyDescent="0.3">
      <c r="A58" s="15">
        <v>24</v>
      </c>
      <c r="B58" s="64" t="s">
        <v>62</v>
      </c>
      <c r="C58" s="42">
        <v>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48">
        <v>0</v>
      </c>
      <c r="L58" s="42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3">
        <v>0</v>
      </c>
      <c r="T58" s="48">
        <v>0</v>
      </c>
      <c r="U58" s="42">
        <v>0</v>
      </c>
      <c r="V58" s="23">
        <v>0</v>
      </c>
      <c r="W58" s="23">
        <v>0</v>
      </c>
      <c r="X58" s="23">
        <v>0</v>
      </c>
      <c r="Y58" s="23">
        <v>1</v>
      </c>
      <c r="Z58" s="23">
        <v>1</v>
      </c>
      <c r="AA58" s="23">
        <v>1</v>
      </c>
      <c r="AB58" s="23">
        <v>1</v>
      </c>
      <c r="AC58" s="48">
        <v>1</v>
      </c>
      <c r="AD58" s="23">
        <v>1</v>
      </c>
      <c r="AE58" s="23">
        <v>1</v>
      </c>
      <c r="AF58" s="23">
        <v>0</v>
      </c>
      <c r="AG58" s="23">
        <v>0</v>
      </c>
      <c r="AH58" s="23">
        <v>0</v>
      </c>
      <c r="AI58" s="23">
        <v>1</v>
      </c>
      <c r="AJ58" s="23">
        <v>1</v>
      </c>
      <c r="AK58" s="23">
        <v>0</v>
      </c>
      <c r="AL58" s="48">
        <v>1</v>
      </c>
      <c r="AM58" s="53">
        <v>0</v>
      </c>
      <c r="AN58" s="23"/>
    </row>
    <row r="59" spans="1:40" x14ac:dyDescent="0.3">
      <c r="A59" s="15">
        <v>25</v>
      </c>
      <c r="B59" s="64" t="s">
        <v>63</v>
      </c>
      <c r="C59" s="42">
        <v>0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48">
        <v>0</v>
      </c>
      <c r="L59" s="42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48">
        <v>0</v>
      </c>
      <c r="U59" s="42">
        <v>0</v>
      </c>
      <c r="V59" s="23">
        <v>0</v>
      </c>
      <c r="W59" s="23">
        <v>0</v>
      </c>
      <c r="X59" s="23">
        <v>0</v>
      </c>
      <c r="Y59" s="23">
        <v>1</v>
      </c>
      <c r="Z59" s="23">
        <v>0</v>
      </c>
      <c r="AA59" s="23">
        <v>1</v>
      </c>
      <c r="AB59" s="23">
        <v>1</v>
      </c>
      <c r="AC59" s="48">
        <v>0</v>
      </c>
      <c r="AD59" s="23">
        <v>0</v>
      </c>
      <c r="AE59" s="23">
        <v>0</v>
      </c>
      <c r="AF59" s="23">
        <v>0</v>
      </c>
      <c r="AG59" s="23">
        <v>0</v>
      </c>
      <c r="AH59" s="23">
        <v>0</v>
      </c>
      <c r="AI59" s="23">
        <v>0</v>
      </c>
      <c r="AJ59" s="23">
        <v>0</v>
      </c>
      <c r="AK59" s="23">
        <v>1</v>
      </c>
      <c r="AL59" s="48">
        <v>1</v>
      </c>
      <c r="AM59" s="53">
        <v>0</v>
      </c>
      <c r="AN59" s="23"/>
    </row>
    <row r="60" spans="1:40" x14ac:dyDescent="0.3">
      <c r="A60" s="15">
        <v>26</v>
      </c>
      <c r="B60" s="64" t="s">
        <v>64</v>
      </c>
      <c r="C60" s="42">
        <v>1</v>
      </c>
      <c r="D60" s="23">
        <v>0</v>
      </c>
      <c r="E60" s="23">
        <v>1</v>
      </c>
      <c r="F60" s="23">
        <v>0</v>
      </c>
      <c r="G60" s="23">
        <v>0</v>
      </c>
      <c r="H60" s="23">
        <v>1</v>
      </c>
      <c r="I60" s="23">
        <v>0</v>
      </c>
      <c r="J60" s="23">
        <v>0</v>
      </c>
      <c r="K60" s="48">
        <v>0</v>
      </c>
      <c r="L60" s="42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48">
        <v>0</v>
      </c>
      <c r="U60" s="42">
        <v>0</v>
      </c>
      <c r="V60" s="23">
        <v>0</v>
      </c>
      <c r="W60" s="23">
        <v>0</v>
      </c>
      <c r="X60" s="23">
        <v>0</v>
      </c>
      <c r="Y60" s="23">
        <v>1</v>
      </c>
      <c r="Z60" s="23">
        <v>1</v>
      </c>
      <c r="AA60" s="23">
        <v>1</v>
      </c>
      <c r="AB60" s="23">
        <v>1</v>
      </c>
      <c r="AC60" s="48">
        <v>1</v>
      </c>
      <c r="AD60" s="23">
        <v>1</v>
      </c>
      <c r="AE60" s="23">
        <v>1</v>
      </c>
      <c r="AF60" s="23">
        <v>0</v>
      </c>
      <c r="AG60" s="23">
        <v>0</v>
      </c>
      <c r="AH60" s="23">
        <v>0</v>
      </c>
      <c r="AI60" s="23">
        <v>0</v>
      </c>
      <c r="AJ60" s="23">
        <v>0</v>
      </c>
      <c r="AK60" s="23">
        <v>0</v>
      </c>
      <c r="AL60" s="48">
        <v>0</v>
      </c>
      <c r="AM60" s="53">
        <v>0</v>
      </c>
      <c r="AN60" s="23"/>
    </row>
    <row r="61" spans="1:40" ht="15" thickBot="1" x14ac:dyDescent="0.35">
      <c r="A61" s="15">
        <v>27</v>
      </c>
      <c r="B61" s="65" t="s">
        <v>65</v>
      </c>
      <c r="C61" s="44">
        <v>1</v>
      </c>
      <c r="D61" s="50">
        <v>0</v>
      </c>
      <c r="E61" s="50">
        <v>1</v>
      </c>
      <c r="F61" s="50">
        <v>0</v>
      </c>
      <c r="G61" s="50">
        <v>0</v>
      </c>
      <c r="H61" s="50">
        <v>1</v>
      </c>
      <c r="I61" s="50">
        <v>1</v>
      </c>
      <c r="J61" s="50">
        <v>1</v>
      </c>
      <c r="K61" s="51">
        <v>1</v>
      </c>
      <c r="L61" s="44">
        <v>1</v>
      </c>
      <c r="M61" s="50">
        <v>1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1</v>
      </c>
      <c r="T61" s="51">
        <v>1</v>
      </c>
      <c r="U61" s="44">
        <v>1</v>
      </c>
      <c r="V61" s="50">
        <v>1</v>
      </c>
      <c r="W61" s="50">
        <v>1</v>
      </c>
      <c r="X61" s="50">
        <v>1</v>
      </c>
      <c r="Y61" s="50">
        <v>1</v>
      </c>
      <c r="Z61" s="50">
        <v>1</v>
      </c>
      <c r="AA61" s="50">
        <v>1</v>
      </c>
      <c r="AB61" s="50">
        <v>1</v>
      </c>
      <c r="AC61" s="51">
        <v>1</v>
      </c>
      <c r="AD61" s="50">
        <v>1</v>
      </c>
      <c r="AE61" s="50">
        <v>1</v>
      </c>
      <c r="AF61" s="50">
        <v>1</v>
      </c>
      <c r="AG61" s="50">
        <v>1</v>
      </c>
      <c r="AH61" s="50">
        <v>1</v>
      </c>
      <c r="AI61" s="50">
        <v>0</v>
      </c>
      <c r="AJ61" s="50">
        <v>1</v>
      </c>
      <c r="AK61" s="50">
        <v>0</v>
      </c>
      <c r="AL61" s="51">
        <v>0</v>
      </c>
      <c r="AM61" s="78">
        <v>0</v>
      </c>
      <c r="AN61" s="23"/>
    </row>
    <row r="62" spans="1:40" ht="49.5" customHeight="1" thickBot="1" x14ac:dyDescent="0.35">
      <c r="AM62" s="14" t="s">
        <v>68</v>
      </c>
      <c r="AN62" s="54">
        <f xml:space="preserve"> SUM(AM35:AM61)</f>
        <v>6</v>
      </c>
    </row>
    <row r="63" spans="1:40" ht="15" thickBot="1" x14ac:dyDescent="0.35">
      <c r="C63" s="93" t="s">
        <v>165</v>
      </c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5"/>
    </row>
    <row r="64" spans="1:40" ht="15" thickBot="1" x14ac:dyDescent="0.35">
      <c r="B64" s="58" t="s">
        <v>69</v>
      </c>
      <c r="C64" s="55">
        <f xml:space="preserve"> SUMPRODUCT(C35:C61,$AM$35:$AM$61)</f>
        <v>5</v>
      </c>
      <c r="D64" s="56">
        <f t="shared" ref="D64:AL64" si="37" xml:space="preserve"> SUMPRODUCT(D35:D61,$AM$35:$AM$61)</f>
        <v>3</v>
      </c>
      <c r="E64" s="56">
        <f t="shared" si="37"/>
        <v>1</v>
      </c>
      <c r="F64" s="56">
        <f t="shared" si="37"/>
        <v>3</v>
      </c>
      <c r="G64" s="56">
        <f t="shared" si="37"/>
        <v>3</v>
      </c>
      <c r="H64" s="56">
        <f t="shared" si="37"/>
        <v>4</v>
      </c>
      <c r="I64" s="56">
        <f t="shared" si="37"/>
        <v>2</v>
      </c>
      <c r="J64" s="56">
        <f t="shared" si="37"/>
        <v>4</v>
      </c>
      <c r="K64" s="56">
        <f t="shared" si="37"/>
        <v>4</v>
      </c>
      <c r="L64" s="56">
        <f t="shared" si="37"/>
        <v>4</v>
      </c>
      <c r="M64" s="56">
        <f t="shared" si="37"/>
        <v>4</v>
      </c>
      <c r="N64" s="56">
        <f t="shared" si="37"/>
        <v>4</v>
      </c>
      <c r="O64" s="56">
        <f t="shared" si="37"/>
        <v>4</v>
      </c>
      <c r="P64" s="56">
        <f t="shared" si="37"/>
        <v>4</v>
      </c>
      <c r="Q64" s="56">
        <f t="shared" si="37"/>
        <v>2</v>
      </c>
      <c r="R64" s="56">
        <f t="shared" si="37"/>
        <v>4</v>
      </c>
      <c r="S64" s="56">
        <f t="shared" si="37"/>
        <v>4</v>
      </c>
      <c r="T64" s="56">
        <f t="shared" si="37"/>
        <v>4</v>
      </c>
      <c r="U64" s="56">
        <f t="shared" si="37"/>
        <v>2</v>
      </c>
      <c r="V64" s="56">
        <f t="shared" si="37"/>
        <v>2</v>
      </c>
      <c r="W64" s="56">
        <f t="shared" si="37"/>
        <v>4</v>
      </c>
      <c r="X64" s="56">
        <f t="shared" si="37"/>
        <v>4</v>
      </c>
      <c r="Y64" s="56">
        <f t="shared" si="37"/>
        <v>0</v>
      </c>
      <c r="Z64" s="56">
        <f t="shared" si="37"/>
        <v>1</v>
      </c>
      <c r="AA64" s="56">
        <f t="shared" si="37"/>
        <v>0</v>
      </c>
      <c r="AB64" s="56">
        <f t="shared" si="37"/>
        <v>0</v>
      </c>
      <c r="AC64" s="56">
        <f t="shared" si="37"/>
        <v>1</v>
      </c>
      <c r="AD64" s="56">
        <f t="shared" si="37"/>
        <v>1</v>
      </c>
      <c r="AE64" s="56">
        <f t="shared" si="37"/>
        <v>1</v>
      </c>
      <c r="AF64" s="56">
        <f t="shared" si="37"/>
        <v>0</v>
      </c>
      <c r="AG64" s="56">
        <f t="shared" si="37"/>
        <v>0</v>
      </c>
      <c r="AH64" s="56">
        <f t="shared" si="37"/>
        <v>0</v>
      </c>
      <c r="AI64" s="56">
        <f t="shared" si="37"/>
        <v>0</v>
      </c>
      <c r="AJ64" s="56">
        <f t="shared" si="37"/>
        <v>2</v>
      </c>
      <c r="AK64" s="56">
        <f t="shared" si="37"/>
        <v>0</v>
      </c>
      <c r="AL64" s="33">
        <f t="shared" si="37"/>
        <v>0</v>
      </c>
      <c r="AN64" s="59" t="s">
        <v>170</v>
      </c>
    </row>
    <row r="65" spans="2:40" ht="15" thickBot="1" x14ac:dyDescent="0.35">
      <c r="B65" s="59" t="s">
        <v>70</v>
      </c>
      <c r="C65" s="41">
        <v>1</v>
      </c>
      <c r="D65" s="22">
        <v>1</v>
      </c>
      <c r="E65" s="22">
        <v>1</v>
      </c>
      <c r="F65" s="22">
        <v>1</v>
      </c>
      <c r="G65" s="22">
        <v>1</v>
      </c>
      <c r="H65" s="22">
        <v>1</v>
      </c>
      <c r="I65" s="22">
        <v>1</v>
      </c>
      <c r="J65" s="22">
        <v>1</v>
      </c>
      <c r="K65" s="22">
        <v>1</v>
      </c>
      <c r="L65" s="22">
        <v>1</v>
      </c>
      <c r="M65" s="22">
        <v>1</v>
      </c>
      <c r="N65" s="22">
        <v>1</v>
      </c>
      <c r="O65" s="22">
        <v>1</v>
      </c>
      <c r="P65" s="22">
        <v>1</v>
      </c>
      <c r="Q65" s="22">
        <v>1</v>
      </c>
      <c r="R65" s="22">
        <v>1</v>
      </c>
      <c r="S65" s="22">
        <v>1</v>
      </c>
      <c r="T65" s="22">
        <v>1</v>
      </c>
      <c r="U65" s="22">
        <v>1</v>
      </c>
      <c r="V65" s="22">
        <v>1</v>
      </c>
      <c r="W65" s="22">
        <v>1</v>
      </c>
      <c r="X65" s="22">
        <v>1</v>
      </c>
      <c r="Y65" s="22">
        <v>1</v>
      </c>
      <c r="Z65" s="22">
        <v>1</v>
      </c>
      <c r="AA65" s="22">
        <v>1</v>
      </c>
      <c r="AB65" s="22">
        <v>1</v>
      </c>
      <c r="AC65" s="22">
        <v>1</v>
      </c>
      <c r="AD65" s="22">
        <v>1</v>
      </c>
      <c r="AE65" s="22">
        <v>1</v>
      </c>
      <c r="AF65" s="22">
        <v>1</v>
      </c>
      <c r="AG65" s="22">
        <v>1</v>
      </c>
      <c r="AH65" s="22">
        <v>1</v>
      </c>
      <c r="AI65" s="22">
        <v>1</v>
      </c>
      <c r="AJ65" s="22">
        <v>1</v>
      </c>
      <c r="AK65" s="22">
        <v>1</v>
      </c>
      <c r="AL65" s="57">
        <v>1</v>
      </c>
      <c r="AN65" s="87">
        <f>MIN($AN$62)</f>
        <v>6</v>
      </c>
    </row>
    <row r="66" spans="2:40" ht="15" thickBot="1" x14ac:dyDescent="0.35">
      <c r="B66" s="60" t="s">
        <v>71</v>
      </c>
      <c r="C66" s="55">
        <f xml:space="preserve"> SUMPRODUCT(C3:C29,$AM$35:$AM$61)</f>
        <v>1.1000000000000001</v>
      </c>
      <c r="D66" s="56">
        <f t="shared" ref="D66:AL66" si="38" xml:space="preserve"> SUMPRODUCT(D3:D29,$AM$35:$AM$61)</f>
        <v>0.4</v>
      </c>
      <c r="E66" s="56">
        <f t="shared" si="38"/>
        <v>0.1</v>
      </c>
      <c r="F66" s="56">
        <f t="shared" si="38"/>
        <v>1.2</v>
      </c>
      <c r="G66" s="56">
        <f t="shared" si="38"/>
        <v>0.4</v>
      </c>
      <c r="H66" s="56">
        <f t="shared" si="38"/>
        <v>1</v>
      </c>
      <c r="I66" s="56">
        <f t="shared" si="38"/>
        <v>0.2</v>
      </c>
      <c r="J66" s="56">
        <f t="shared" si="38"/>
        <v>2</v>
      </c>
      <c r="K66" s="56">
        <f t="shared" si="38"/>
        <v>2</v>
      </c>
      <c r="L66" s="56">
        <f t="shared" si="38"/>
        <v>2</v>
      </c>
      <c r="M66" s="56">
        <f t="shared" si="38"/>
        <v>0.95</v>
      </c>
      <c r="N66" s="56">
        <f t="shared" si="38"/>
        <v>0.95</v>
      </c>
      <c r="O66" s="56">
        <f t="shared" si="38"/>
        <v>0.95</v>
      </c>
      <c r="P66" s="56">
        <f t="shared" si="38"/>
        <v>0.95</v>
      </c>
      <c r="Q66" s="56">
        <f t="shared" si="38"/>
        <v>0.2</v>
      </c>
      <c r="R66" s="56">
        <f t="shared" si="38"/>
        <v>0.90000000000000013</v>
      </c>
      <c r="S66" s="56">
        <f t="shared" si="38"/>
        <v>0.90000000000000013</v>
      </c>
      <c r="T66" s="56">
        <f t="shared" si="38"/>
        <v>0.90000000000000013</v>
      </c>
      <c r="U66" s="56">
        <f t="shared" si="38"/>
        <v>1</v>
      </c>
      <c r="V66" s="56">
        <f t="shared" si="38"/>
        <v>1</v>
      </c>
      <c r="W66" s="56">
        <f t="shared" si="38"/>
        <v>0.90000000000000013</v>
      </c>
      <c r="X66" s="56">
        <f t="shared" si="38"/>
        <v>0.90000000000000013</v>
      </c>
      <c r="Y66" s="56">
        <f t="shared" si="38"/>
        <v>0</v>
      </c>
      <c r="Z66" s="56">
        <f t="shared" si="38"/>
        <v>0.3</v>
      </c>
      <c r="AA66" s="56">
        <f t="shared" si="38"/>
        <v>0</v>
      </c>
      <c r="AB66" s="56">
        <f t="shared" si="38"/>
        <v>0</v>
      </c>
      <c r="AC66" s="56">
        <f t="shared" si="38"/>
        <v>0.3</v>
      </c>
      <c r="AD66" s="56">
        <f t="shared" si="38"/>
        <v>0.3</v>
      </c>
      <c r="AE66" s="56">
        <f t="shared" si="38"/>
        <v>0.3</v>
      </c>
      <c r="AF66" s="56">
        <f t="shared" si="38"/>
        <v>0</v>
      </c>
      <c r="AG66" s="56">
        <f t="shared" si="38"/>
        <v>0</v>
      </c>
      <c r="AH66" s="56">
        <f t="shared" si="38"/>
        <v>0</v>
      </c>
      <c r="AI66" s="56">
        <f t="shared" si="38"/>
        <v>0</v>
      </c>
      <c r="AJ66" s="56">
        <f t="shared" si="38"/>
        <v>1.1000000000000001</v>
      </c>
      <c r="AK66" s="56">
        <f t="shared" si="38"/>
        <v>0</v>
      </c>
      <c r="AL66" s="33">
        <f t="shared" si="38"/>
        <v>0</v>
      </c>
      <c r="AN66" s="88">
        <f>COUNT($AM$35:$AM$61)</f>
        <v>27</v>
      </c>
    </row>
    <row r="67" spans="2:40" ht="15" thickBot="1" x14ac:dyDescent="0.35">
      <c r="B67" s="59" t="s">
        <v>72</v>
      </c>
      <c r="C67" s="55">
        <v>0.2</v>
      </c>
      <c r="D67" s="56">
        <v>0.2</v>
      </c>
      <c r="E67" s="56">
        <v>0.2</v>
      </c>
      <c r="F67" s="56">
        <v>0.2</v>
      </c>
      <c r="G67" s="56">
        <v>0.2</v>
      </c>
      <c r="H67" s="56">
        <v>0.2</v>
      </c>
      <c r="I67" s="56">
        <v>0.2</v>
      </c>
      <c r="J67" s="56">
        <v>0.2</v>
      </c>
      <c r="K67" s="56">
        <v>0.2</v>
      </c>
      <c r="L67" s="56">
        <v>0.2</v>
      </c>
      <c r="M67" s="56">
        <v>0.2</v>
      </c>
      <c r="N67" s="56">
        <v>0.2</v>
      </c>
      <c r="O67" s="56">
        <v>0.2</v>
      </c>
      <c r="P67" s="56">
        <v>0.2</v>
      </c>
      <c r="Q67" s="56">
        <v>0.2</v>
      </c>
      <c r="R67" s="56">
        <v>0.2</v>
      </c>
      <c r="S67" s="56">
        <v>0.2</v>
      </c>
      <c r="T67" s="56">
        <v>0.2</v>
      </c>
      <c r="U67" s="56">
        <v>0.2</v>
      </c>
      <c r="V67" s="56">
        <v>0.2</v>
      </c>
      <c r="W67" s="56">
        <v>0.2</v>
      </c>
      <c r="X67" s="56">
        <v>0.2</v>
      </c>
      <c r="Y67" s="56">
        <v>0.2</v>
      </c>
      <c r="Z67" s="56">
        <v>0.2</v>
      </c>
      <c r="AA67" s="56">
        <v>0.2</v>
      </c>
      <c r="AB67" s="56">
        <v>0.2</v>
      </c>
      <c r="AC67" s="56">
        <v>0.2</v>
      </c>
      <c r="AD67" s="56">
        <v>0.2</v>
      </c>
      <c r="AE67" s="56">
        <v>0.2</v>
      </c>
      <c r="AF67" s="56">
        <v>0.2</v>
      </c>
      <c r="AG67" s="56">
        <v>0.2</v>
      </c>
      <c r="AH67" s="56">
        <v>0.2</v>
      </c>
      <c r="AI67" s="56">
        <v>0.2</v>
      </c>
      <c r="AJ67" s="56">
        <v>0.2</v>
      </c>
      <c r="AK67" s="56">
        <v>0.2</v>
      </c>
      <c r="AL67" s="33">
        <v>0.2</v>
      </c>
      <c r="AN67" s="88" t="b">
        <f t="array" ref="AN67">$AM$35:$AM$61=INT($AM$35:$AM$61)</f>
        <v>1</v>
      </c>
    </row>
    <row r="68" spans="2:40" ht="15" thickBot="1" x14ac:dyDescent="0.35">
      <c r="B68" s="61" t="s">
        <v>73</v>
      </c>
      <c r="C68" s="20">
        <f xml:space="preserve"> SUMPRODUCT(AM3:AM29,AM35:AM61)</f>
        <v>4</v>
      </c>
      <c r="AN68" s="88" t="b">
        <f t="array" ref="AN68">$C$64:$AL$64&gt;=1</f>
        <v>1</v>
      </c>
    </row>
    <row r="69" spans="2:40" ht="15" thickBot="1" x14ac:dyDescent="0.35">
      <c r="B69" s="58" t="s">
        <v>74</v>
      </c>
      <c r="C69" s="34">
        <v>4</v>
      </c>
      <c r="AN69" s="88" t="b">
        <f t="array" ref="AN69">$C$66:$AL$66&gt;=$C$67:$AL$67</f>
        <v>1</v>
      </c>
    </row>
    <row r="70" spans="2:40" x14ac:dyDescent="0.3">
      <c r="AN70" s="88" t="b">
        <f>$C$68&lt;=$C$69</f>
        <v>1</v>
      </c>
    </row>
    <row r="71" spans="2:40" x14ac:dyDescent="0.3">
      <c r="AN71" s="88">
        <f>{32767,32767,0.000001,0.01,TRUE,FALSE,TRUE,1,1,1,0.0001,TRUE}</f>
        <v>32767</v>
      </c>
    </row>
    <row r="72" spans="2:40" ht="15" thickBot="1" x14ac:dyDescent="0.35">
      <c r="AN72" s="89">
        <f>{0,0,2,100,0,FALSE,TRUE,0.075,0,0,FALSE,30}</f>
        <v>0</v>
      </c>
    </row>
  </sheetData>
  <scenarios current="0">
    <scenario name="Set Cover" count="27" user="Michalis" comment="Created by Michalis on 12/9/2020">
      <inputCells r="AM35" val="0"/>
      <inputCells r="AM36" val="0"/>
      <inputCells r="AM37" val="0"/>
      <inputCells r="AM38" val="0"/>
      <inputCells r="AM39" val="0"/>
      <inputCells r="AM40" val="0"/>
      <inputCells r="AM41" val="0"/>
      <inputCells r="AM42" val="1"/>
      <inputCells r="AM43" val="0"/>
      <inputCells r="AM44" val="0"/>
      <inputCells r="AM45" val="0"/>
      <inputCells r="AM46" val="0"/>
      <inputCells r="AM47" val="0"/>
      <inputCells r="AM48" val="0"/>
      <inputCells r="AM49" val="0"/>
      <inputCells r="AM50" val="0"/>
      <inputCells r="AM51" val="0"/>
      <inputCells r="AM52" val="0"/>
      <inputCells r="AM53" val="1"/>
      <inputCells r="AM54" val="0"/>
      <inputCells r="AM55" val="1"/>
      <inputCells r="AM56" val="0"/>
      <inputCells r="AM57" val="0"/>
      <inputCells r="AM58" val="0"/>
      <inputCells r="AM59" val="0"/>
      <inputCells r="AM60" val="0"/>
      <inputCells r="AM61" val="1"/>
    </scenario>
  </scenarios>
  <mergeCells count="15">
    <mergeCell ref="C1:AL1"/>
    <mergeCell ref="C63:AL63"/>
    <mergeCell ref="AP2:AQ2"/>
    <mergeCell ref="AU2:BC2"/>
    <mergeCell ref="BD2:BL2"/>
    <mergeCell ref="AU1:CD1"/>
    <mergeCell ref="AP10:AQ10"/>
    <mergeCell ref="AP18:AQ18"/>
    <mergeCell ref="AP26:AQ26"/>
    <mergeCell ref="BM2:BU2"/>
    <mergeCell ref="BV2:CD2"/>
    <mergeCell ref="AU30:BC30"/>
    <mergeCell ref="BD30:BL30"/>
    <mergeCell ref="BM30:BU30"/>
    <mergeCell ref="BV30:CD30"/>
  </mergeCells>
  <conditionalFormatting sqref="AM35:AM61">
    <cfRule type="cellIs" dxfId="1" priority="7" operator="equal">
      <formula>0</formula>
    </cfRule>
    <cfRule type="cellIs" dxfId="0" priority="8" operator="greaterThan">
      <formula>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13"/>
  <sheetViews>
    <sheetView tabSelected="1" zoomScale="67" workbookViewId="0">
      <selection activeCell="J31" sqref="J31"/>
    </sheetView>
  </sheetViews>
  <sheetFormatPr defaultColWidth="9.109375" defaultRowHeight="14.4" x14ac:dyDescent="0.3"/>
  <cols>
    <col min="1" max="1" width="5" style="15" customWidth="1"/>
    <col min="2" max="2" width="8.88671875" style="15" bestFit="1" customWidth="1"/>
    <col min="3" max="3" width="50.44140625" style="15" bestFit="1" customWidth="1"/>
    <col min="4" max="4" width="11.88671875" style="15" bestFit="1" customWidth="1"/>
    <col min="5" max="5" width="19.88671875" style="15" customWidth="1"/>
    <col min="6" max="6" width="12.5546875" style="15" customWidth="1"/>
    <col min="7" max="7" width="5.5546875" style="15" customWidth="1"/>
    <col min="8" max="8" width="5" style="15" customWidth="1"/>
    <col min="9" max="10" width="16" style="15" bestFit="1" customWidth="1"/>
    <col min="11" max="11" width="3.6640625" style="15" customWidth="1"/>
    <col min="12" max="13" width="16" style="15" bestFit="1" customWidth="1"/>
    <col min="14" max="14" width="4.6640625" style="15" customWidth="1"/>
    <col min="15" max="16" width="16" style="15" bestFit="1" customWidth="1"/>
    <col min="17" max="17" width="4.44140625" style="15" customWidth="1"/>
    <col min="18" max="18" width="16" style="15" bestFit="1" customWidth="1"/>
    <col min="19" max="19" width="10.33203125" style="15" customWidth="1"/>
    <col min="20" max="20" width="3.5546875" style="15" customWidth="1"/>
    <col min="21" max="16384" width="9.109375" style="15"/>
  </cols>
  <sheetData>
    <row r="2" spans="1:21" ht="15" thickBot="1" x14ac:dyDescent="0.35">
      <c r="B2" s="22"/>
      <c r="C2" s="22"/>
    </row>
    <row r="3" spans="1:21" ht="33.75" customHeight="1" thickBot="1" x14ac:dyDescent="0.35">
      <c r="B3" s="80" t="s">
        <v>90</v>
      </c>
      <c r="C3" s="80" t="s">
        <v>91</v>
      </c>
      <c r="D3" s="81" t="s">
        <v>108</v>
      </c>
      <c r="E3" s="82" t="s">
        <v>162</v>
      </c>
      <c r="F3" s="83" t="s">
        <v>163</v>
      </c>
      <c r="I3" s="101" t="s">
        <v>151</v>
      </c>
      <c r="J3" s="102"/>
      <c r="K3" s="102"/>
      <c r="L3" s="102"/>
      <c r="M3" s="102"/>
      <c r="N3" s="102"/>
      <c r="O3" s="102"/>
      <c r="P3" s="102"/>
      <c r="Q3" s="102"/>
      <c r="R3" s="102"/>
      <c r="S3" s="103"/>
      <c r="U3" s="74" t="s">
        <v>84</v>
      </c>
    </row>
    <row r="4" spans="1:21" ht="15" thickBot="1" x14ac:dyDescent="0.35">
      <c r="A4" s="98" t="s">
        <v>157</v>
      </c>
      <c r="B4" s="84" t="s">
        <v>2</v>
      </c>
      <c r="C4" s="29" t="s">
        <v>110</v>
      </c>
      <c r="D4" s="37">
        <v>64.989999999999995</v>
      </c>
      <c r="E4" s="38">
        <f t="shared" ref="E4:E12" si="0">D4/SUM($D$4:$D$12)</f>
        <v>0.12809066272480907</v>
      </c>
      <c r="F4" s="20" t="e">
        <f ca="1" xml:space="preserve"> _xll.RiskUniform(0,1)</f>
        <v>#NAME?</v>
      </c>
      <c r="I4" s="93" t="s">
        <v>86</v>
      </c>
      <c r="J4" s="95"/>
      <c r="K4" s="24"/>
      <c r="L4" s="93" t="s">
        <v>87</v>
      </c>
      <c r="M4" s="95"/>
      <c r="N4" s="24"/>
      <c r="O4" s="93" t="s">
        <v>88</v>
      </c>
      <c r="P4" s="95"/>
      <c r="Q4" s="24"/>
      <c r="R4" s="93" t="s">
        <v>89</v>
      </c>
      <c r="S4" s="95"/>
      <c r="T4" s="24"/>
      <c r="U4" s="17" t="e">
        <f ca="1" xml:space="preserve"> _xll.RiskOutput()+J9+M9+P9+S9</f>
        <v>#NAME?</v>
      </c>
    </row>
    <row r="5" spans="1:21" x14ac:dyDescent="0.3">
      <c r="A5" s="99"/>
      <c r="B5" s="85" t="s">
        <v>3</v>
      </c>
      <c r="C5" s="40" t="s">
        <v>111</v>
      </c>
      <c r="D5" s="41">
        <v>74.8</v>
      </c>
      <c r="E5" s="42">
        <f t="shared" si="0"/>
        <v>0.14742547425474256</v>
      </c>
      <c r="F5" s="39" t="e">
        <f ca="1" xml:space="preserve"> _xll.RiskUniform(0,1)</f>
        <v>#NAME?</v>
      </c>
      <c r="I5" s="29" t="s">
        <v>146</v>
      </c>
      <c r="J5" s="20" t="e">
        <f ca="1" xml:space="preserve"> SUMPRODUCT(E4:E12,F4:F12)</f>
        <v>#NAME?</v>
      </c>
      <c r="L5" s="29" t="s">
        <v>147</v>
      </c>
      <c r="M5" s="20" t="e">
        <f ca="1" xml:space="preserve"> SUMPRODUCT(E13:E21,F13:F21)</f>
        <v>#NAME?</v>
      </c>
      <c r="O5" s="29" t="s">
        <v>148</v>
      </c>
      <c r="P5" s="20" t="e">
        <f ca="1" xml:space="preserve"> SUMPRODUCT(E22:E30,F22:F30)</f>
        <v>#NAME?</v>
      </c>
      <c r="R5" s="29" t="s">
        <v>149</v>
      </c>
      <c r="S5" s="20" t="e">
        <f ca="1" xml:space="preserve"> SUMPRODUCT(E31:E39,F31:F39)</f>
        <v>#NAME?</v>
      </c>
    </row>
    <row r="6" spans="1:21" ht="15" thickBot="1" x14ac:dyDescent="0.35">
      <c r="A6" s="99"/>
      <c r="B6" s="85" t="s">
        <v>4</v>
      </c>
      <c r="C6" s="40" t="s">
        <v>112</v>
      </c>
      <c r="D6" s="41">
        <v>71.709999999999994</v>
      </c>
      <c r="E6" s="42">
        <f t="shared" si="0"/>
        <v>0.14133530426213353</v>
      </c>
      <c r="F6" s="39" t="e">
        <f ca="1" xml:space="preserve"> _xll.RiskUniform(0,1)</f>
        <v>#NAME?</v>
      </c>
      <c r="I6" s="30" t="s">
        <v>152</v>
      </c>
      <c r="J6" s="21">
        <f xml:space="preserve"> Control_Table_Set_Cover_V1!AQ3</f>
        <v>1000000000</v>
      </c>
      <c r="L6" s="30" t="s">
        <v>153</v>
      </c>
      <c r="M6" s="21">
        <f xml:space="preserve"> Control_Table_Set_Cover_V1!AQ11</f>
        <v>9000000</v>
      </c>
      <c r="O6" s="30" t="s">
        <v>154</v>
      </c>
      <c r="P6" s="21">
        <f xml:space="preserve"> Control_Table_Set_Cover_V1!AQ19</f>
        <v>950000</v>
      </c>
      <c r="R6" s="30" t="s">
        <v>154</v>
      </c>
      <c r="S6" s="21">
        <f xml:space="preserve"> Control_Table_Set_Cover_V1!AQ27</f>
        <v>1500000</v>
      </c>
    </row>
    <row r="7" spans="1:21" x14ac:dyDescent="0.3">
      <c r="A7" s="99"/>
      <c r="B7" s="85" t="s">
        <v>5</v>
      </c>
      <c r="C7" s="40" t="s">
        <v>113</v>
      </c>
      <c r="D7" s="41">
        <v>31.033000000000001</v>
      </c>
      <c r="E7" s="42">
        <f t="shared" si="0"/>
        <v>6.1163833456516395E-2</v>
      </c>
      <c r="F7" s="39" t="e">
        <f ca="1" xml:space="preserve"> _xll.RiskUniform(0,1)</f>
        <v>#NAME?</v>
      </c>
      <c r="I7" s="29" t="s">
        <v>75</v>
      </c>
      <c r="J7" s="16" t="e">
        <f ca="1" xml:space="preserve"> J5*J6</f>
        <v>#NAME?</v>
      </c>
      <c r="L7" s="29" t="s">
        <v>77</v>
      </c>
      <c r="M7" s="16" t="e">
        <f ca="1" xml:space="preserve"> M5*M6</f>
        <v>#NAME?</v>
      </c>
      <c r="O7" s="29" t="s">
        <v>78</v>
      </c>
      <c r="P7" s="16" t="e">
        <f ca="1" xml:space="preserve"> P5*P6</f>
        <v>#NAME?</v>
      </c>
      <c r="R7" s="29" t="s">
        <v>82</v>
      </c>
      <c r="S7" s="16" t="e">
        <f ca="1" xml:space="preserve"> S5*S6</f>
        <v>#NAME?</v>
      </c>
    </row>
    <row r="8" spans="1:21" ht="15" thickBot="1" x14ac:dyDescent="0.35">
      <c r="A8" s="99"/>
      <c r="B8" s="85" t="s">
        <v>6</v>
      </c>
      <c r="C8" s="40" t="s">
        <v>114</v>
      </c>
      <c r="D8" s="41">
        <v>72.099999999999994</v>
      </c>
      <c r="E8" s="42">
        <f t="shared" si="0"/>
        <v>0.14210396649421039</v>
      </c>
      <c r="F8" s="39" t="e">
        <f ca="1" xml:space="preserve"> _xll.RiskUniform(0,1)</f>
        <v>#NAME?</v>
      </c>
      <c r="I8" s="30" t="s">
        <v>79</v>
      </c>
      <c r="J8" s="18">
        <f xml:space="preserve"> Control_Table_Set_Cover_V1!AQ4</f>
        <v>2</v>
      </c>
      <c r="L8" s="30" t="s">
        <v>80</v>
      </c>
      <c r="M8" s="18">
        <f xml:space="preserve"> Control_Table_Set_Cover_V1!AQ12</f>
        <v>4</v>
      </c>
      <c r="O8" s="30" t="s">
        <v>81</v>
      </c>
      <c r="P8" s="18">
        <f xml:space="preserve"> Control_Table_Set_Cover_V1!AQ20</f>
        <v>3</v>
      </c>
      <c r="R8" s="30" t="s">
        <v>83</v>
      </c>
      <c r="S8" s="18">
        <f xml:space="preserve"> Control_Table_Set_Cover_V1!AQ28</f>
        <v>5</v>
      </c>
    </row>
    <row r="9" spans="1:21" x14ac:dyDescent="0.3">
      <c r="A9" s="99"/>
      <c r="B9" s="85" t="s">
        <v>7</v>
      </c>
      <c r="C9" s="40" t="s">
        <v>115</v>
      </c>
      <c r="D9" s="41">
        <v>38.116</v>
      </c>
      <c r="E9" s="42">
        <f t="shared" si="0"/>
        <v>7.51239221483124E-2</v>
      </c>
      <c r="F9" s="39" t="e">
        <f ca="1" xml:space="preserve"> _xll.RiskUniform(0,1)</f>
        <v>#NAME?</v>
      </c>
      <c r="I9" s="29" t="s">
        <v>76</v>
      </c>
      <c r="J9" s="16" t="e">
        <f ca="1" xml:space="preserve"> J7*EXP(-$J$13*_xll.RiskExpon(J8))</f>
        <v>#NAME?</v>
      </c>
      <c r="L9" s="29" t="s">
        <v>76</v>
      </c>
      <c r="M9" s="16" t="e">
        <f ca="1" xml:space="preserve"> M7*EXP(-$J$13*(_xll.RiskExpon(J8) + _xll.RiskExpon(M8)))</f>
        <v>#NAME?</v>
      </c>
      <c r="O9" s="29" t="s">
        <v>76</v>
      </c>
      <c r="P9" s="16" t="e">
        <f ca="1" xml:space="preserve"> P7*EXP(-$J$13*(_xll.RiskExpon(J8) + _xll.RiskExpon(M8) + _xll.RiskExpon(P8)))</f>
        <v>#NAME?</v>
      </c>
      <c r="R9" s="29" t="s">
        <v>76</v>
      </c>
      <c r="S9" s="16" t="e">
        <f ca="1" xml:space="preserve"> S7*EXP(-$J$13*(_xll.RiskExpon(J8) + _xll.RiskExpon(M8) + _xll.RiskExpon(P8) + _xll.RiskExpon(S8)))</f>
        <v>#NAME?</v>
      </c>
    </row>
    <row r="10" spans="1:21" ht="15" thickBot="1" x14ac:dyDescent="0.35">
      <c r="A10" s="99"/>
      <c r="B10" s="85" t="s">
        <v>8</v>
      </c>
      <c r="C10" s="40" t="s">
        <v>116</v>
      </c>
      <c r="D10" s="41">
        <v>40.311999999999998</v>
      </c>
      <c r="E10" s="42">
        <f t="shared" si="0"/>
        <v>7.9452081793545209E-2</v>
      </c>
      <c r="F10" s="39" t="e">
        <f ca="1" xml:space="preserve"> _xll.RiskUniform(0,1)</f>
        <v>#NAME?</v>
      </c>
      <c r="I10" s="30" t="s">
        <v>150</v>
      </c>
      <c r="J10" s="18" t="e">
        <f ca="1" xml:space="preserve"> _xll.RiskOutput()+J9</f>
        <v>#NAME?</v>
      </c>
      <c r="L10" s="30" t="s">
        <v>150</v>
      </c>
      <c r="M10" s="18" t="e">
        <f ca="1" xml:space="preserve"> _xll.RiskOutput()+M9</f>
        <v>#NAME?</v>
      </c>
      <c r="O10" s="30" t="s">
        <v>150</v>
      </c>
      <c r="P10" s="18" t="e">
        <f ca="1" xml:space="preserve"> _xll.RiskOutput()+P9</f>
        <v>#NAME?</v>
      </c>
      <c r="R10" s="30" t="s">
        <v>150</v>
      </c>
      <c r="S10" s="18" t="e">
        <f ca="1" xml:space="preserve"> _xll.RiskOutput()+S9</f>
        <v>#NAME?</v>
      </c>
    </row>
    <row r="11" spans="1:21" ht="15" thickBot="1" x14ac:dyDescent="0.35">
      <c r="A11" s="99"/>
      <c r="B11" s="85" t="s">
        <v>9</v>
      </c>
      <c r="C11" s="40" t="s">
        <v>117</v>
      </c>
      <c r="D11" s="41">
        <v>66.73</v>
      </c>
      <c r="E11" s="42">
        <f t="shared" si="0"/>
        <v>0.13152007883715203</v>
      </c>
      <c r="F11" s="39" t="e">
        <f ca="1" xml:space="preserve"> _xll.RiskUniform(0,1)</f>
        <v>#NAME?</v>
      </c>
      <c r="I11" s="35" t="s">
        <v>164</v>
      </c>
      <c r="J11" s="33" t="e">
        <f ca="1" xml:space="preserve"> J8/(J8+J13)*J7</f>
        <v>#NAME?</v>
      </c>
      <c r="L11" s="36" t="s">
        <v>164</v>
      </c>
      <c r="M11" s="34"/>
      <c r="O11" s="36" t="s">
        <v>164</v>
      </c>
      <c r="P11" s="34"/>
      <c r="R11" s="36" t="s">
        <v>164</v>
      </c>
      <c r="S11" s="34"/>
    </row>
    <row r="12" spans="1:21" ht="15" thickBot="1" x14ac:dyDescent="0.35">
      <c r="A12" s="100"/>
      <c r="B12" s="86" t="s">
        <v>10</v>
      </c>
      <c r="C12" s="30" t="s">
        <v>118</v>
      </c>
      <c r="D12" s="43">
        <v>47.583999999999897</v>
      </c>
      <c r="E12" s="44">
        <f t="shared" si="0"/>
        <v>9.3784676028578276E-2</v>
      </c>
      <c r="F12" s="39" t="e">
        <f ca="1" xml:space="preserve"> _xll.RiskUniform(0,1)</f>
        <v>#NAME?</v>
      </c>
    </row>
    <row r="13" spans="1:21" ht="15" thickBot="1" x14ac:dyDescent="0.35">
      <c r="A13" s="98" t="s">
        <v>159</v>
      </c>
      <c r="B13" s="85" t="s">
        <v>11</v>
      </c>
      <c r="C13" s="40" t="s">
        <v>119</v>
      </c>
      <c r="D13" s="20">
        <v>49.527999999999999</v>
      </c>
      <c r="E13" s="42">
        <f t="shared" ref="E13:E21" si="1">D13/SUM($D$13:$D$21)</f>
        <v>8.4797183928118941E-2</v>
      </c>
      <c r="F13" s="20" t="e">
        <f ca="1" xml:space="preserve"> _xll.RiskUniform(0,1)</f>
        <v>#NAME?</v>
      </c>
      <c r="I13" s="28" t="s">
        <v>85</v>
      </c>
      <c r="J13" s="19">
        <v>0.1</v>
      </c>
      <c r="K13" s="22"/>
      <c r="L13" s="22"/>
    </row>
    <row r="14" spans="1:21" x14ac:dyDescent="0.3">
      <c r="A14" s="99"/>
      <c r="B14" s="85" t="s">
        <v>12</v>
      </c>
      <c r="C14" s="40" t="s">
        <v>120</v>
      </c>
      <c r="D14" s="39">
        <v>71.2</v>
      </c>
      <c r="E14" s="42">
        <f t="shared" si="1"/>
        <v>0.12190194426752683</v>
      </c>
      <c r="F14" s="39" t="e">
        <f ca="1" xml:space="preserve"> _xll.RiskUniform(0,1)</f>
        <v>#NAME?</v>
      </c>
      <c r="I14" s="104"/>
      <c r="J14" s="104"/>
      <c r="K14" s="22"/>
      <c r="L14" s="22"/>
    </row>
    <row r="15" spans="1:21" x14ac:dyDescent="0.3">
      <c r="A15" s="99"/>
      <c r="B15" s="85" t="s">
        <v>13</v>
      </c>
      <c r="C15" s="40" t="s">
        <v>121</v>
      </c>
      <c r="D15" s="39">
        <v>67.3</v>
      </c>
      <c r="E15" s="42">
        <f t="shared" si="1"/>
        <v>0.11522473102815387</v>
      </c>
      <c r="F15" s="39" t="e">
        <f ca="1" xml:space="preserve"> _xll.RiskUniform(0,1)</f>
        <v>#NAME?</v>
      </c>
      <c r="K15" s="22"/>
      <c r="L15" s="22"/>
    </row>
    <row r="16" spans="1:21" x14ac:dyDescent="0.3">
      <c r="A16" s="99"/>
      <c r="B16" s="85" t="s">
        <v>14</v>
      </c>
      <c r="C16" s="40" t="s">
        <v>122</v>
      </c>
      <c r="D16" s="39">
        <v>86.5</v>
      </c>
      <c r="E16" s="42">
        <f t="shared" si="1"/>
        <v>0.14809716543737458</v>
      </c>
      <c r="F16" s="39" t="e">
        <f ca="1" xml:space="preserve"> _xll.RiskUniform(0,1)</f>
        <v>#NAME?</v>
      </c>
      <c r="I16" s="23"/>
      <c r="J16" s="27"/>
      <c r="K16" s="22"/>
      <c r="L16" s="22"/>
    </row>
    <row r="17" spans="1:12" x14ac:dyDescent="0.3">
      <c r="A17" s="99"/>
      <c r="B17" s="85" t="s">
        <v>15</v>
      </c>
      <c r="C17" s="40" t="s">
        <v>123</v>
      </c>
      <c r="D17" s="39">
        <v>62.097999999999999</v>
      </c>
      <c r="E17" s="42">
        <f t="shared" si="1"/>
        <v>0.10631835583040562</v>
      </c>
      <c r="F17" s="39" t="e">
        <f ca="1" xml:space="preserve"> _xll.RiskUniform(0,1)</f>
        <v>#NAME?</v>
      </c>
      <c r="I17" s="23"/>
      <c r="J17" s="27"/>
      <c r="K17" s="22"/>
      <c r="L17" s="32"/>
    </row>
    <row r="18" spans="1:12" x14ac:dyDescent="0.3">
      <c r="A18" s="99"/>
      <c r="B18" s="85" t="s">
        <v>16</v>
      </c>
      <c r="C18" s="40" t="s">
        <v>124</v>
      </c>
      <c r="D18" s="39">
        <v>60.22</v>
      </c>
      <c r="E18" s="42">
        <f t="shared" si="1"/>
        <v>0.10310302083975373</v>
      </c>
      <c r="F18" s="39" t="e">
        <f ca="1" xml:space="preserve"> _xll.RiskUniform(0,1)</f>
        <v>#NAME?</v>
      </c>
      <c r="I18" s="23"/>
      <c r="J18" s="27"/>
      <c r="K18" s="22"/>
      <c r="L18" s="22"/>
    </row>
    <row r="19" spans="1:12" x14ac:dyDescent="0.3">
      <c r="A19" s="99"/>
      <c r="B19" s="85" t="s">
        <v>17</v>
      </c>
      <c r="C19" s="40" t="s">
        <v>125</v>
      </c>
      <c r="D19" s="39">
        <v>52.84</v>
      </c>
      <c r="E19" s="42">
        <f t="shared" si="1"/>
        <v>9.0467678863709516E-2</v>
      </c>
      <c r="F19" s="39" t="e">
        <f ca="1" xml:space="preserve"> _xll.RiskUniform(0,1)</f>
        <v>#NAME?</v>
      </c>
      <c r="I19" s="23"/>
      <c r="J19" s="27"/>
      <c r="K19" s="22"/>
      <c r="L19" s="22"/>
    </row>
    <row r="20" spans="1:12" x14ac:dyDescent="0.3">
      <c r="A20" s="99"/>
      <c r="B20" s="85" t="s">
        <v>18</v>
      </c>
      <c r="C20" s="40" t="s">
        <v>126</v>
      </c>
      <c r="D20" s="39">
        <v>62.38</v>
      </c>
      <c r="E20" s="42">
        <f t="shared" si="1"/>
        <v>0.10680116971079107</v>
      </c>
      <c r="F20" s="39" t="e">
        <f ca="1" xml:space="preserve"> _xll.RiskUniform(0,1)</f>
        <v>#NAME?</v>
      </c>
      <c r="I20" s="23"/>
      <c r="J20" s="27"/>
      <c r="K20" s="22"/>
      <c r="L20" s="22"/>
    </row>
    <row r="21" spans="1:12" ht="15" thickBot="1" x14ac:dyDescent="0.35">
      <c r="A21" s="100"/>
      <c r="B21" s="85" t="s">
        <v>19</v>
      </c>
      <c r="C21" s="40" t="s">
        <v>127</v>
      </c>
      <c r="D21" s="21">
        <v>72.010000000000005</v>
      </c>
      <c r="E21" s="42">
        <f t="shared" si="1"/>
        <v>0.12328875009416583</v>
      </c>
      <c r="F21" s="39" t="e">
        <f ca="1" xml:space="preserve"> _xll.RiskUniform(0,1)</f>
        <v>#NAME?</v>
      </c>
      <c r="I21" s="23"/>
      <c r="J21" s="27"/>
      <c r="K21" s="22"/>
      <c r="L21" s="22"/>
    </row>
    <row r="22" spans="1:12" x14ac:dyDescent="0.3">
      <c r="A22" s="98" t="s">
        <v>160</v>
      </c>
      <c r="B22" s="84" t="s">
        <v>20</v>
      </c>
      <c r="C22" s="29" t="s">
        <v>128</v>
      </c>
      <c r="D22" s="37">
        <v>67.930000000000007</v>
      </c>
      <c r="E22" s="38">
        <f t="shared" ref="E22:E30" si="2">D22/SUM($D$22:$D$30)</f>
        <v>0.11134386289280962</v>
      </c>
      <c r="F22" s="20" t="e">
        <f ca="1" xml:space="preserve"> _xll.RiskUniform(0,1)</f>
        <v>#NAME?</v>
      </c>
      <c r="I22" s="23"/>
      <c r="J22" s="27"/>
      <c r="K22" s="22"/>
      <c r="L22" s="22"/>
    </row>
    <row r="23" spans="1:12" x14ac:dyDescent="0.3">
      <c r="A23" s="99"/>
      <c r="B23" s="85" t="s">
        <v>21</v>
      </c>
      <c r="C23" s="40" t="s">
        <v>129</v>
      </c>
      <c r="D23" s="41">
        <v>41.445999999999998</v>
      </c>
      <c r="E23" s="42">
        <f t="shared" si="2"/>
        <v>6.7934016508985534E-2</v>
      </c>
      <c r="F23" s="39" t="e">
        <f ca="1" xml:space="preserve"> _xll.RiskUniform(0,1)</f>
        <v>#NAME?</v>
      </c>
      <c r="I23" s="23"/>
      <c r="J23" s="27"/>
      <c r="K23" s="22"/>
      <c r="L23" s="22"/>
    </row>
    <row r="24" spans="1:12" x14ac:dyDescent="0.3">
      <c r="A24" s="99"/>
      <c r="B24" s="85" t="s">
        <v>22</v>
      </c>
      <c r="C24" s="40" t="s">
        <v>130</v>
      </c>
      <c r="D24" s="41">
        <v>50.985999999999997</v>
      </c>
      <c r="E24" s="42">
        <f t="shared" si="2"/>
        <v>8.3571002406194472E-2</v>
      </c>
      <c r="F24" s="39" t="e">
        <f ca="1" xml:space="preserve"> _xll.RiskUniform(0,1)</f>
        <v>#NAME?</v>
      </c>
      <c r="I24" s="23"/>
      <c r="J24" s="27"/>
      <c r="K24" s="22"/>
      <c r="L24" s="22"/>
    </row>
    <row r="25" spans="1:12" x14ac:dyDescent="0.3">
      <c r="A25" s="99"/>
      <c r="B25" s="85" t="s">
        <v>23</v>
      </c>
      <c r="C25" s="40" t="s">
        <v>131</v>
      </c>
      <c r="D25" s="41">
        <v>88.9</v>
      </c>
      <c r="E25" s="42">
        <f t="shared" si="2"/>
        <v>0.14571572811969344</v>
      </c>
      <c r="F25" s="39" t="e">
        <f ca="1" xml:space="preserve"> _xll.RiskUniform(0,1)</f>
        <v>#NAME?</v>
      </c>
      <c r="I25" s="23"/>
      <c r="J25" s="27"/>
      <c r="K25" s="22"/>
      <c r="L25" s="22"/>
    </row>
    <row r="26" spans="1:12" x14ac:dyDescent="0.3">
      <c r="A26" s="99"/>
      <c r="B26" s="85" t="s">
        <v>24</v>
      </c>
      <c r="C26" s="40" t="s">
        <v>132</v>
      </c>
      <c r="D26" s="41">
        <v>69.7</v>
      </c>
      <c r="E26" s="42">
        <f t="shared" si="2"/>
        <v>0.11424506467876977</v>
      </c>
      <c r="F26" s="39" t="e">
        <f ca="1" xml:space="preserve"> _xll.RiskUniform(0,1)</f>
        <v>#NAME?</v>
      </c>
      <c r="I26" s="23"/>
      <c r="J26" s="27"/>
      <c r="K26" s="22"/>
      <c r="L26" s="22"/>
    </row>
    <row r="27" spans="1:12" x14ac:dyDescent="0.3">
      <c r="A27" s="99"/>
      <c r="B27" s="85" t="s">
        <v>25</v>
      </c>
      <c r="C27" s="40" t="s">
        <v>133</v>
      </c>
      <c r="D27" s="41">
        <v>69.430000000000007</v>
      </c>
      <c r="E27" s="42">
        <f t="shared" si="2"/>
        <v>0.11380250847413179</v>
      </c>
      <c r="F27" s="39" t="e">
        <f ca="1" xml:space="preserve"> _xll.RiskUniform(0,1)</f>
        <v>#NAME?</v>
      </c>
      <c r="I27" s="23"/>
      <c r="J27" s="27"/>
      <c r="K27" s="22"/>
      <c r="L27" s="22"/>
    </row>
    <row r="28" spans="1:12" x14ac:dyDescent="0.3">
      <c r="A28" s="99"/>
      <c r="B28" s="85" t="s">
        <v>26</v>
      </c>
      <c r="C28" s="40" t="s">
        <v>134</v>
      </c>
      <c r="D28" s="41">
        <v>69.7</v>
      </c>
      <c r="E28" s="42">
        <f t="shared" si="2"/>
        <v>0.11424506467876977</v>
      </c>
      <c r="F28" s="39" t="e">
        <f ca="1" xml:space="preserve"> _xll.RiskUniform(0,1)</f>
        <v>#NAME?</v>
      </c>
      <c r="I28" s="23"/>
      <c r="J28" s="27"/>
      <c r="K28" s="22"/>
      <c r="L28" s="22"/>
    </row>
    <row r="29" spans="1:12" x14ac:dyDescent="0.3">
      <c r="A29" s="99"/>
      <c r="B29" s="85" t="s">
        <v>27</v>
      </c>
      <c r="C29" s="40" t="s">
        <v>135</v>
      </c>
      <c r="D29" s="41">
        <v>76</v>
      </c>
      <c r="E29" s="42">
        <f t="shared" si="2"/>
        <v>0.12457137612032285</v>
      </c>
      <c r="F29" s="39" t="e">
        <f ca="1" xml:space="preserve"> _xll.RiskUniform(0,1)</f>
        <v>#NAME?</v>
      </c>
      <c r="I29" s="23"/>
      <c r="J29" s="27"/>
      <c r="K29" s="22"/>
      <c r="L29" s="22"/>
    </row>
    <row r="30" spans="1:12" ht="15" thickBot="1" x14ac:dyDescent="0.35">
      <c r="A30" s="100"/>
      <c r="B30" s="86" t="s">
        <v>28</v>
      </c>
      <c r="C30" s="30" t="s">
        <v>136</v>
      </c>
      <c r="D30" s="43">
        <v>76</v>
      </c>
      <c r="E30" s="44">
        <f t="shared" si="2"/>
        <v>0.12457137612032285</v>
      </c>
      <c r="F30" s="39" t="e">
        <f ca="1" xml:space="preserve"> _xll.RiskUniform(0,1)</f>
        <v>#NAME?</v>
      </c>
      <c r="I30" s="23"/>
      <c r="J30" s="27"/>
      <c r="K30" s="22"/>
      <c r="L30" s="22"/>
    </row>
    <row r="31" spans="1:12" x14ac:dyDescent="0.3">
      <c r="A31" s="98" t="s">
        <v>161</v>
      </c>
      <c r="B31" s="85" t="s">
        <v>29</v>
      </c>
      <c r="C31" s="40" t="s">
        <v>137</v>
      </c>
      <c r="D31" s="20">
        <v>75.099999999999994</v>
      </c>
      <c r="E31" s="38">
        <f t="shared" ref="E31:E39" si="3">D31/SUM($D$31:$D$39)</f>
        <v>0.12332432458174004</v>
      </c>
      <c r="F31" s="20" t="e">
        <f ca="1" xml:space="preserve"> _xll.RiskUniform(0,1)</f>
        <v>#NAME?</v>
      </c>
      <c r="I31" s="23"/>
      <c r="J31" s="27"/>
      <c r="K31" s="22"/>
      <c r="L31" s="22"/>
    </row>
    <row r="32" spans="1:12" x14ac:dyDescent="0.3">
      <c r="A32" s="99"/>
      <c r="B32" s="85" t="s">
        <v>30</v>
      </c>
      <c r="C32" s="40" t="s">
        <v>138</v>
      </c>
      <c r="D32" s="39">
        <v>75.099999999999994</v>
      </c>
      <c r="E32" s="42">
        <f t="shared" si="3"/>
        <v>0.12332432458174004</v>
      </c>
      <c r="F32" s="39" t="e">
        <f ca="1" xml:space="preserve"> _xll.RiskUniform(0,1)</f>
        <v>#NAME?</v>
      </c>
      <c r="I32" s="23"/>
      <c r="J32" s="27"/>
      <c r="K32" s="22"/>
      <c r="L32" s="22"/>
    </row>
    <row r="33" spans="1:12" x14ac:dyDescent="0.3">
      <c r="A33" s="99"/>
      <c r="B33" s="85" t="s">
        <v>31</v>
      </c>
      <c r="C33" s="40" t="s">
        <v>139</v>
      </c>
      <c r="D33" s="39">
        <v>94</v>
      </c>
      <c r="E33" s="42">
        <f t="shared" si="3"/>
        <v>0.15436067257900885</v>
      </c>
      <c r="F33" s="39" t="e">
        <f ca="1" xml:space="preserve"> _xll.RiskUniform(0,1)</f>
        <v>#NAME?</v>
      </c>
      <c r="I33" s="23"/>
      <c r="J33" s="27"/>
      <c r="K33" s="22"/>
      <c r="L33" s="22"/>
    </row>
    <row r="34" spans="1:12" x14ac:dyDescent="0.3">
      <c r="A34" s="99"/>
      <c r="B34" s="85" t="s">
        <v>32</v>
      </c>
      <c r="C34" s="40" t="s">
        <v>140</v>
      </c>
      <c r="D34" s="39">
        <v>94</v>
      </c>
      <c r="E34" s="42">
        <f t="shared" si="3"/>
        <v>0.15436067257900885</v>
      </c>
      <c r="F34" s="39" t="e">
        <f ca="1" xml:space="preserve"> _xll.RiskUniform(0,1)</f>
        <v>#NAME?</v>
      </c>
      <c r="I34" s="23"/>
      <c r="J34" s="27"/>
      <c r="K34" s="22"/>
      <c r="L34" s="22"/>
    </row>
    <row r="35" spans="1:12" x14ac:dyDescent="0.3">
      <c r="A35" s="99"/>
      <c r="B35" s="85" t="s">
        <v>33</v>
      </c>
      <c r="C35" s="40" t="s">
        <v>141</v>
      </c>
      <c r="D35" s="39">
        <v>75.64</v>
      </c>
      <c r="E35" s="42">
        <f t="shared" si="3"/>
        <v>0.12421107738166202</v>
      </c>
      <c r="F35" s="39" t="e">
        <f ca="1" xml:space="preserve"> _xll.RiskUniform(0,1)</f>
        <v>#NAME?</v>
      </c>
      <c r="I35" s="23"/>
      <c r="J35" s="27"/>
      <c r="K35" s="22"/>
      <c r="L35" s="22"/>
    </row>
    <row r="36" spans="1:12" x14ac:dyDescent="0.3">
      <c r="A36" s="99"/>
      <c r="B36" s="85" t="s">
        <v>34</v>
      </c>
      <c r="C36" s="40" t="s">
        <v>142</v>
      </c>
      <c r="D36" s="39">
        <v>23.268999999999998</v>
      </c>
      <c r="E36" s="42">
        <f t="shared" si="3"/>
        <v>3.8210835002563372E-2</v>
      </c>
      <c r="F36" s="39" t="e">
        <f ca="1" xml:space="preserve"> _xll.RiskUniform(0,1)</f>
        <v>#NAME?</v>
      </c>
      <c r="I36" s="23"/>
      <c r="J36" s="27"/>
      <c r="K36" s="22"/>
      <c r="L36" s="22"/>
    </row>
    <row r="37" spans="1:12" x14ac:dyDescent="0.3">
      <c r="A37" s="99"/>
      <c r="B37" s="85" t="s">
        <v>35</v>
      </c>
      <c r="C37" s="40" t="s">
        <v>143</v>
      </c>
      <c r="D37" s="39">
        <v>43.226799999999997</v>
      </c>
      <c r="E37" s="42">
        <f t="shared" si="3"/>
        <v>7.0984233206790426E-2</v>
      </c>
      <c r="F37" s="39" t="e">
        <f ca="1" xml:space="preserve"> _xll.RiskUniform(0,1)</f>
        <v>#NAME?</v>
      </c>
      <c r="I37" s="23"/>
      <c r="J37" s="27"/>
      <c r="K37" s="22"/>
      <c r="L37" s="22"/>
    </row>
    <row r="38" spans="1:12" x14ac:dyDescent="0.3">
      <c r="A38" s="99"/>
      <c r="B38" s="85" t="s">
        <v>36</v>
      </c>
      <c r="C38" s="40" t="s">
        <v>144</v>
      </c>
      <c r="D38" s="39">
        <v>78.34</v>
      </c>
      <c r="E38" s="42">
        <f t="shared" si="3"/>
        <v>0.12864484138127186</v>
      </c>
      <c r="F38" s="39" t="e">
        <f ca="1" xml:space="preserve"> _xll.RiskUniform(0,1)</f>
        <v>#NAME?</v>
      </c>
      <c r="I38" s="23"/>
      <c r="J38" s="27"/>
      <c r="K38" s="22"/>
      <c r="L38" s="22"/>
    </row>
    <row r="39" spans="1:12" ht="15" thickBot="1" x14ac:dyDescent="0.35">
      <c r="A39" s="100"/>
      <c r="B39" s="86" t="s">
        <v>37</v>
      </c>
      <c r="C39" s="30" t="s">
        <v>145</v>
      </c>
      <c r="D39" s="21">
        <v>50.287599999999998</v>
      </c>
      <c r="E39" s="44">
        <f t="shared" si="3"/>
        <v>8.2579018706214521E-2</v>
      </c>
      <c r="F39" s="21" t="e">
        <f ca="1" xml:space="preserve"> _xll.RiskUniform(0,1)</f>
        <v>#NAME?</v>
      </c>
      <c r="I39" s="23"/>
      <c r="J39" s="27"/>
      <c r="K39" s="22"/>
      <c r="L39" s="22"/>
    </row>
    <row r="40" spans="1:12" x14ac:dyDescent="0.3">
      <c r="I40" s="23"/>
      <c r="J40" s="27"/>
      <c r="K40" s="22"/>
      <c r="L40" s="22"/>
    </row>
    <row r="41" spans="1:12" x14ac:dyDescent="0.3">
      <c r="I41" s="23"/>
      <c r="J41" s="27"/>
      <c r="K41" s="22"/>
      <c r="L41" s="22"/>
    </row>
    <row r="42" spans="1:12" x14ac:dyDescent="0.3">
      <c r="I42" s="23"/>
      <c r="J42" s="27"/>
      <c r="K42" s="22"/>
      <c r="L42" s="22"/>
    </row>
    <row r="43" spans="1:12" x14ac:dyDescent="0.3">
      <c r="I43" s="23"/>
      <c r="J43" s="27"/>
      <c r="K43" s="22"/>
      <c r="L43" s="22"/>
    </row>
    <row r="44" spans="1:12" x14ac:dyDescent="0.3">
      <c r="B44" s="22"/>
      <c r="C44" s="22"/>
      <c r="D44" s="22"/>
      <c r="E44" s="23"/>
      <c r="F44" s="27"/>
      <c r="I44" s="23"/>
      <c r="J44" s="27"/>
      <c r="K44" s="22"/>
      <c r="L44" s="22"/>
    </row>
    <row r="45" spans="1:12" x14ac:dyDescent="0.3">
      <c r="B45" s="22"/>
      <c r="C45" s="22" t="s">
        <v>158</v>
      </c>
      <c r="D45" s="22"/>
      <c r="E45" s="23"/>
      <c r="F45" s="27"/>
      <c r="I45" s="23"/>
      <c r="J45" s="27"/>
      <c r="K45" s="22"/>
      <c r="L45" s="22"/>
    </row>
    <row r="46" spans="1:12" x14ac:dyDescent="0.3">
      <c r="B46" s="22"/>
      <c r="C46" s="22"/>
      <c r="D46" s="22"/>
      <c r="E46" s="23"/>
      <c r="F46" s="27"/>
      <c r="G46" s="22"/>
      <c r="H46" s="22"/>
      <c r="I46" s="23"/>
      <c r="J46" s="27"/>
      <c r="K46" s="22"/>
      <c r="L46" s="22"/>
    </row>
    <row r="47" spans="1:12" x14ac:dyDescent="0.3">
      <c r="B47" s="22"/>
      <c r="C47" s="22"/>
      <c r="D47" s="22"/>
      <c r="E47" s="23"/>
      <c r="F47" s="27"/>
      <c r="G47" s="22"/>
      <c r="H47" s="22"/>
      <c r="I47" s="22"/>
      <c r="J47" s="22"/>
      <c r="K47" s="22"/>
      <c r="L47" s="22"/>
    </row>
    <row r="48" spans="1:12" x14ac:dyDescent="0.3">
      <c r="B48" s="22"/>
      <c r="C48" s="22"/>
      <c r="D48" s="22"/>
      <c r="E48" s="23"/>
      <c r="F48" s="27"/>
      <c r="G48" s="22"/>
      <c r="H48" s="22"/>
      <c r="I48" s="22"/>
      <c r="J48" s="22"/>
      <c r="K48" s="22"/>
      <c r="L48" s="22"/>
    </row>
    <row r="49" spans="2:12" x14ac:dyDescent="0.3">
      <c r="B49" s="22"/>
      <c r="C49" s="22"/>
      <c r="D49" s="22"/>
      <c r="E49" s="23"/>
      <c r="F49" s="27"/>
      <c r="G49" s="22"/>
      <c r="H49" s="22"/>
      <c r="I49" s="22"/>
      <c r="J49" s="22"/>
      <c r="K49" s="22"/>
      <c r="L49" s="22"/>
    </row>
    <row r="50" spans="2:12" x14ac:dyDescent="0.3">
      <c r="B50" s="22"/>
      <c r="C50" s="22"/>
      <c r="D50" s="22"/>
      <c r="E50" s="23"/>
      <c r="F50" s="27"/>
      <c r="G50" s="22"/>
      <c r="H50" s="22"/>
      <c r="I50" s="22"/>
      <c r="J50" s="22"/>
      <c r="K50" s="22"/>
      <c r="L50" s="22"/>
    </row>
    <row r="51" spans="2:12" x14ac:dyDescent="0.3">
      <c r="B51" s="22"/>
      <c r="C51" s="22"/>
      <c r="D51" s="22"/>
      <c r="E51" s="23"/>
      <c r="F51" s="27"/>
      <c r="G51" s="22"/>
      <c r="H51" s="22"/>
      <c r="I51" s="22"/>
      <c r="J51" s="22"/>
      <c r="K51" s="22"/>
      <c r="L51" s="22"/>
    </row>
    <row r="52" spans="2:12" x14ac:dyDescent="0.3">
      <c r="B52" s="22"/>
      <c r="C52" s="22"/>
      <c r="D52" s="22"/>
      <c r="E52" s="23"/>
      <c r="F52" s="27"/>
      <c r="G52" s="22"/>
      <c r="H52" s="22"/>
      <c r="I52" s="22"/>
      <c r="J52" s="22"/>
      <c r="K52" s="22"/>
      <c r="L52" s="22"/>
    </row>
    <row r="53" spans="2:12" x14ac:dyDescent="0.3">
      <c r="B53" s="22"/>
      <c r="C53" s="22"/>
      <c r="D53" s="22"/>
      <c r="E53" s="23"/>
      <c r="F53" s="27"/>
      <c r="G53" s="22"/>
      <c r="H53" s="22"/>
      <c r="I53" s="22"/>
      <c r="J53" s="22"/>
      <c r="K53" s="22"/>
      <c r="L53" s="22"/>
    </row>
    <row r="54" spans="2:12" x14ac:dyDescent="0.3">
      <c r="B54" s="22"/>
      <c r="C54" s="22"/>
      <c r="D54" s="22"/>
      <c r="E54" s="23"/>
      <c r="F54" s="27"/>
      <c r="G54" s="22"/>
      <c r="H54" s="22"/>
      <c r="I54" s="22"/>
    </row>
    <row r="55" spans="2:12" x14ac:dyDescent="0.3">
      <c r="B55" s="22"/>
      <c r="C55" s="22"/>
      <c r="D55" s="22"/>
      <c r="E55" s="23"/>
      <c r="F55" s="27"/>
      <c r="G55" s="22"/>
      <c r="H55" s="22"/>
      <c r="I55" s="22"/>
    </row>
    <row r="56" spans="2:12" x14ac:dyDescent="0.3">
      <c r="B56" s="22"/>
      <c r="C56" s="22"/>
      <c r="D56" s="22"/>
      <c r="E56" s="23"/>
      <c r="F56" s="27"/>
      <c r="G56" s="22"/>
      <c r="H56" s="22"/>
      <c r="I56" s="22"/>
    </row>
    <row r="57" spans="2:12" x14ac:dyDescent="0.3">
      <c r="B57" s="22"/>
      <c r="C57" s="22"/>
      <c r="D57" s="22"/>
      <c r="E57" s="23"/>
      <c r="F57" s="27"/>
      <c r="G57" s="22"/>
      <c r="H57" s="22"/>
      <c r="I57" s="22"/>
    </row>
    <row r="58" spans="2:12" x14ac:dyDescent="0.3">
      <c r="B58" s="22"/>
      <c r="C58" s="22"/>
      <c r="D58" s="22"/>
      <c r="E58" s="23"/>
      <c r="F58" s="27"/>
      <c r="G58" s="22"/>
      <c r="H58" s="22"/>
      <c r="I58" s="22"/>
    </row>
    <row r="59" spans="2:12" x14ac:dyDescent="0.3">
      <c r="B59" s="22"/>
      <c r="C59" s="22"/>
      <c r="D59" s="22"/>
      <c r="E59" s="23"/>
      <c r="F59" s="27"/>
      <c r="G59" s="22"/>
      <c r="H59" s="22"/>
      <c r="I59" s="22"/>
    </row>
    <row r="60" spans="2:12" x14ac:dyDescent="0.3">
      <c r="B60" s="22"/>
      <c r="C60" s="22"/>
      <c r="D60" s="22"/>
      <c r="E60" s="23"/>
      <c r="F60" s="27"/>
      <c r="G60" s="22"/>
      <c r="H60" s="22"/>
      <c r="I60" s="22"/>
    </row>
    <row r="61" spans="2:12" x14ac:dyDescent="0.3">
      <c r="B61" s="22"/>
      <c r="C61" s="22"/>
      <c r="D61" s="22"/>
      <c r="E61" s="23"/>
      <c r="F61" s="27"/>
      <c r="G61" s="22"/>
      <c r="H61" s="22"/>
      <c r="I61" s="22"/>
    </row>
    <row r="62" spans="2:12" x14ac:dyDescent="0.3">
      <c r="B62" s="22"/>
      <c r="C62" s="22"/>
      <c r="D62" s="22"/>
      <c r="E62" s="23"/>
      <c r="F62" s="27"/>
      <c r="G62" s="22"/>
      <c r="H62" s="22"/>
      <c r="I62" s="22"/>
    </row>
    <row r="63" spans="2:12" x14ac:dyDescent="0.3">
      <c r="B63" s="22"/>
      <c r="C63" s="22"/>
      <c r="D63" s="22"/>
      <c r="E63" s="23"/>
      <c r="F63" s="27"/>
      <c r="G63" s="22"/>
      <c r="H63" s="22"/>
      <c r="I63" s="22"/>
    </row>
    <row r="64" spans="2:12" x14ac:dyDescent="0.3">
      <c r="B64" s="22"/>
      <c r="C64" s="22"/>
      <c r="D64" s="22"/>
      <c r="E64" s="23"/>
      <c r="F64" s="27"/>
      <c r="G64" s="22"/>
      <c r="H64" s="22"/>
      <c r="I64" s="22"/>
    </row>
    <row r="65" spans="2:9" x14ac:dyDescent="0.3">
      <c r="B65" s="22"/>
      <c r="C65" s="22"/>
      <c r="D65" s="22"/>
      <c r="E65" s="23"/>
      <c r="F65" s="27"/>
      <c r="G65" s="22"/>
      <c r="H65" s="22"/>
      <c r="I65" s="22"/>
    </row>
    <row r="66" spans="2:9" x14ac:dyDescent="0.3">
      <c r="B66" s="22"/>
      <c r="C66" s="22"/>
      <c r="D66" s="22"/>
      <c r="E66" s="23"/>
      <c r="F66" s="27"/>
      <c r="G66" s="22"/>
      <c r="H66" s="22"/>
      <c r="I66" s="22"/>
    </row>
    <row r="67" spans="2:9" x14ac:dyDescent="0.3">
      <c r="B67" s="22"/>
      <c r="C67" s="22"/>
      <c r="D67" s="22"/>
      <c r="E67" s="23"/>
      <c r="F67" s="27"/>
      <c r="G67" s="22"/>
      <c r="H67" s="22"/>
      <c r="I67" s="22"/>
    </row>
    <row r="68" spans="2:9" x14ac:dyDescent="0.3">
      <c r="B68" s="22"/>
      <c r="C68" s="22"/>
      <c r="D68" s="22"/>
      <c r="E68" s="23"/>
      <c r="F68" s="27"/>
      <c r="G68" s="22"/>
      <c r="H68" s="22"/>
      <c r="I68" s="22"/>
    </row>
    <row r="69" spans="2:9" x14ac:dyDescent="0.3">
      <c r="B69" s="22"/>
      <c r="C69" s="22"/>
      <c r="D69" s="22"/>
      <c r="E69" s="23"/>
      <c r="F69" s="27"/>
      <c r="G69" s="22"/>
      <c r="H69" s="22"/>
      <c r="I69" s="22"/>
    </row>
    <row r="70" spans="2:9" x14ac:dyDescent="0.3">
      <c r="B70" s="22"/>
      <c r="C70" s="22"/>
      <c r="D70" s="22"/>
      <c r="E70" s="23"/>
      <c r="F70" s="27"/>
      <c r="G70" s="22"/>
      <c r="H70" s="22"/>
      <c r="I70" s="22"/>
    </row>
    <row r="71" spans="2:9" x14ac:dyDescent="0.3">
      <c r="B71" s="22"/>
      <c r="C71" s="22"/>
      <c r="D71" s="22"/>
      <c r="E71" s="23"/>
      <c r="F71" s="27"/>
      <c r="G71" s="22"/>
      <c r="H71" s="22"/>
      <c r="I71" s="22"/>
    </row>
    <row r="72" spans="2:9" x14ac:dyDescent="0.3">
      <c r="B72" s="22"/>
      <c r="C72" s="22"/>
      <c r="D72" s="22"/>
      <c r="E72" s="23"/>
      <c r="F72" s="27"/>
      <c r="G72" s="22"/>
      <c r="H72" s="22"/>
      <c r="I72" s="22"/>
    </row>
    <row r="73" spans="2:9" x14ac:dyDescent="0.3">
      <c r="B73" s="22"/>
      <c r="C73" s="22"/>
      <c r="D73" s="22"/>
      <c r="E73" s="23"/>
      <c r="F73" s="27"/>
      <c r="G73" s="22"/>
      <c r="H73" s="22"/>
      <c r="I73" s="22"/>
    </row>
    <row r="74" spans="2:9" x14ac:dyDescent="0.3">
      <c r="B74" s="22"/>
      <c r="C74" s="22"/>
      <c r="D74" s="22"/>
      <c r="E74" s="23"/>
      <c r="F74" s="27"/>
      <c r="G74" s="22"/>
      <c r="H74" s="22"/>
      <c r="I74" s="22"/>
    </row>
    <row r="75" spans="2:9" x14ac:dyDescent="0.3">
      <c r="B75" s="22"/>
      <c r="C75" s="22"/>
      <c r="D75" s="22"/>
      <c r="E75" s="23"/>
      <c r="F75" s="27"/>
      <c r="G75" s="22"/>
      <c r="H75" s="22"/>
      <c r="I75" s="22"/>
    </row>
    <row r="76" spans="2:9" x14ac:dyDescent="0.3">
      <c r="B76" s="22"/>
      <c r="C76" s="22"/>
      <c r="D76" s="22"/>
      <c r="E76" s="23"/>
      <c r="F76" s="27"/>
      <c r="G76" s="22"/>
      <c r="H76" s="22"/>
      <c r="I76" s="22"/>
    </row>
    <row r="77" spans="2:9" x14ac:dyDescent="0.3">
      <c r="B77" s="22"/>
      <c r="C77" s="22"/>
      <c r="D77" s="22"/>
      <c r="E77" s="23"/>
      <c r="F77" s="27"/>
      <c r="G77" s="22"/>
      <c r="H77" s="22"/>
      <c r="I77" s="22"/>
    </row>
    <row r="78" spans="2:9" x14ac:dyDescent="0.3">
      <c r="B78" s="22"/>
      <c r="C78" s="22"/>
      <c r="D78" s="22"/>
      <c r="E78" s="23"/>
      <c r="F78" s="27"/>
      <c r="G78" s="22"/>
      <c r="H78" s="22"/>
      <c r="I78" s="22"/>
    </row>
    <row r="79" spans="2:9" x14ac:dyDescent="0.3">
      <c r="B79" s="22"/>
      <c r="C79" s="22"/>
      <c r="D79" s="22"/>
      <c r="E79" s="23"/>
      <c r="F79" s="27"/>
      <c r="G79" s="22"/>
      <c r="H79" s="22"/>
      <c r="I79" s="22"/>
    </row>
    <row r="80" spans="2:9" x14ac:dyDescent="0.3">
      <c r="B80" s="22"/>
      <c r="C80" s="22"/>
      <c r="D80" s="22"/>
      <c r="E80" s="23"/>
      <c r="F80" s="27"/>
      <c r="G80" s="22"/>
      <c r="H80" s="22"/>
      <c r="I80" s="22"/>
    </row>
    <row r="81" spans="2:9" x14ac:dyDescent="0.3">
      <c r="B81" s="22"/>
      <c r="C81" s="22"/>
      <c r="D81" s="22"/>
      <c r="E81" s="23"/>
      <c r="F81" s="27"/>
      <c r="G81" s="22"/>
      <c r="H81" s="22"/>
      <c r="I81" s="22"/>
    </row>
    <row r="82" spans="2:9" x14ac:dyDescent="0.3">
      <c r="B82" s="22"/>
      <c r="C82" s="22"/>
      <c r="D82" s="22"/>
      <c r="E82" s="23"/>
      <c r="F82" s="27"/>
      <c r="G82" s="22"/>
      <c r="H82" s="22"/>
      <c r="I82" s="22"/>
    </row>
    <row r="83" spans="2:9" x14ac:dyDescent="0.3">
      <c r="B83" s="22"/>
      <c r="C83" s="22"/>
      <c r="D83" s="22"/>
      <c r="E83" s="23"/>
      <c r="F83" s="27"/>
      <c r="G83" s="22"/>
      <c r="H83" s="22"/>
      <c r="I83" s="22"/>
    </row>
    <row r="84" spans="2:9" x14ac:dyDescent="0.3">
      <c r="B84" s="22"/>
      <c r="C84" s="22"/>
      <c r="D84" s="22"/>
      <c r="E84" s="23"/>
      <c r="F84" s="27"/>
      <c r="G84" s="22"/>
      <c r="H84" s="22"/>
      <c r="I84" s="22"/>
    </row>
    <row r="85" spans="2:9" x14ac:dyDescent="0.3">
      <c r="B85" s="22"/>
      <c r="C85" s="22"/>
      <c r="D85" s="22"/>
      <c r="E85" s="23"/>
      <c r="F85" s="27"/>
      <c r="G85" s="22"/>
      <c r="H85" s="22"/>
      <c r="I85" s="22"/>
    </row>
    <row r="86" spans="2:9" x14ac:dyDescent="0.3">
      <c r="B86" s="22"/>
      <c r="C86" s="22"/>
      <c r="D86" s="22"/>
      <c r="E86" s="23"/>
      <c r="F86" s="27"/>
      <c r="G86" s="22"/>
      <c r="H86" s="22"/>
      <c r="I86" s="22"/>
    </row>
    <row r="87" spans="2:9" x14ac:dyDescent="0.3">
      <c r="B87" s="22"/>
      <c r="C87" s="22"/>
      <c r="D87" s="22"/>
      <c r="E87" s="23"/>
      <c r="F87" s="27"/>
      <c r="G87" s="22"/>
      <c r="H87" s="22"/>
      <c r="I87" s="22"/>
    </row>
    <row r="88" spans="2:9" x14ac:dyDescent="0.3">
      <c r="B88" s="22"/>
      <c r="C88" s="22"/>
      <c r="D88" s="22"/>
      <c r="E88" s="23"/>
      <c r="F88" s="27"/>
      <c r="G88" s="22"/>
      <c r="H88" s="22"/>
      <c r="I88" s="22"/>
    </row>
    <row r="89" spans="2:9" x14ac:dyDescent="0.3">
      <c r="B89" s="22"/>
      <c r="C89" s="22"/>
      <c r="D89" s="22"/>
      <c r="E89" s="23"/>
      <c r="F89" s="27"/>
      <c r="G89" s="22"/>
      <c r="H89" s="22"/>
      <c r="I89" s="22"/>
    </row>
    <row r="90" spans="2:9" x14ac:dyDescent="0.3">
      <c r="B90" s="22"/>
      <c r="C90" s="22"/>
      <c r="D90" s="22"/>
      <c r="E90" s="23"/>
      <c r="F90" s="27"/>
      <c r="G90" s="22"/>
      <c r="H90" s="22"/>
      <c r="I90" s="22"/>
    </row>
    <row r="91" spans="2:9" x14ac:dyDescent="0.3">
      <c r="B91" s="22"/>
      <c r="C91" s="22"/>
      <c r="D91" s="22"/>
      <c r="E91" s="23"/>
      <c r="F91" s="27"/>
      <c r="G91" s="22"/>
      <c r="H91" s="22"/>
      <c r="I91" s="22"/>
    </row>
    <row r="92" spans="2:9" x14ac:dyDescent="0.3">
      <c r="B92" s="22"/>
      <c r="C92" s="22"/>
      <c r="D92" s="22"/>
      <c r="E92" s="23"/>
      <c r="F92" s="27"/>
      <c r="G92" s="22"/>
      <c r="H92" s="22"/>
      <c r="I92" s="22"/>
    </row>
    <row r="93" spans="2:9" x14ac:dyDescent="0.3">
      <c r="B93" s="22"/>
      <c r="C93" s="22"/>
      <c r="D93" s="22"/>
      <c r="E93" s="23"/>
      <c r="F93" s="27"/>
      <c r="G93" s="22"/>
      <c r="H93" s="22"/>
      <c r="I93" s="22"/>
    </row>
    <row r="94" spans="2:9" x14ac:dyDescent="0.3">
      <c r="B94" s="22"/>
      <c r="C94" s="22"/>
      <c r="D94" s="22"/>
      <c r="E94" s="23"/>
      <c r="F94" s="27"/>
      <c r="G94" s="22"/>
      <c r="H94" s="22"/>
      <c r="I94" s="22"/>
    </row>
    <row r="95" spans="2:9" x14ac:dyDescent="0.3">
      <c r="B95" s="22"/>
      <c r="C95" s="22"/>
      <c r="D95" s="22"/>
      <c r="E95" s="23"/>
      <c r="F95" s="27"/>
      <c r="G95" s="22"/>
      <c r="H95" s="22"/>
      <c r="I95" s="22"/>
    </row>
    <row r="96" spans="2:9" x14ac:dyDescent="0.3">
      <c r="B96" s="22"/>
      <c r="C96" s="22"/>
      <c r="D96" s="22"/>
      <c r="E96" s="23"/>
      <c r="F96" s="27"/>
      <c r="G96" s="22"/>
      <c r="H96" s="22"/>
      <c r="I96" s="22"/>
    </row>
    <row r="97" spans="2:9" x14ac:dyDescent="0.3">
      <c r="B97" s="22"/>
      <c r="C97" s="22"/>
      <c r="D97" s="22"/>
      <c r="E97" s="23"/>
      <c r="F97" s="27"/>
      <c r="G97" s="22"/>
      <c r="H97" s="22"/>
      <c r="I97" s="22"/>
    </row>
    <row r="98" spans="2:9" x14ac:dyDescent="0.3">
      <c r="B98" s="22"/>
      <c r="C98" s="22"/>
      <c r="D98" s="22"/>
      <c r="E98" s="23"/>
      <c r="F98" s="27"/>
      <c r="G98" s="22"/>
      <c r="H98" s="22"/>
      <c r="I98" s="22"/>
    </row>
    <row r="99" spans="2:9" x14ac:dyDescent="0.3">
      <c r="B99" s="22"/>
      <c r="C99" s="22"/>
      <c r="D99" s="22"/>
      <c r="E99" s="23"/>
      <c r="F99" s="27"/>
      <c r="G99" s="22"/>
      <c r="H99" s="22"/>
      <c r="I99" s="22"/>
    </row>
    <row r="100" spans="2:9" x14ac:dyDescent="0.3">
      <c r="B100" s="22"/>
      <c r="C100" s="22"/>
      <c r="D100" s="22"/>
      <c r="E100" s="23"/>
      <c r="F100" s="27"/>
      <c r="G100" s="22"/>
      <c r="H100" s="22"/>
      <c r="I100" s="22"/>
    </row>
    <row r="101" spans="2:9" x14ac:dyDescent="0.3">
      <c r="B101" s="22"/>
      <c r="C101" s="22"/>
      <c r="D101" s="22"/>
      <c r="E101" s="23"/>
      <c r="F101" s="27"/>
      <c r="G101" s="22"/>
      <c r="H101" s="22"/>
      <c r="I101" s="22"/>
    </row>
    <row r="102" spans="2:9" x14ac:dyDescent="0.3">
      <c r="B102" s="22"/>
      <c r="C102" s="22"/>
      <c r="D102" s="22"/>
      <c r="E102" s="23"/>
      <c r="F102" s="27"/>
      <c r="G102" s="22"/>
      <c r="H102" s="22"/>
      <c r="I102" s="22"/>
    </row>
    <row r="103" spans="2:9" x14ac:dyDescent="0.3">
      <c r="B103" s="22"/>
      <c r="C103" s="22"/>
      <c r="D103" s="22"/>
      <c r="E103" s="23"/>
      <c r="F103" s="27"/>
      <c r="G103" s="22"/>
      <c r="H103" s="22"/>
      <c r="I103" s="22"/>
    </row>
    <row r="104" spans="2:9" x14ac:dyDescent="0.3">
      <c r="B104" s="22"/>
      <c r="C104" s="22"/>
      <c r="D104" s="22"/>
      <c r="E104" s="23"/>
      <c r="F104" s="27"/>
      <c r="G104" s="22"/>
      <c r="H104" s="22"/>
      <c r="I104" s="22"/>
    </row>
    <row r="105" spans="2:9" x14ac:dyDescent="0.3">
      <c r="B105" s="22"/>
      <c r="C105" s="22"/>
      <c r="D105" s="22"/>
      <c r="E105" s="23"/>
      <c r="F105" s="27"/>
      <c r="G105" s="22"/>
      <c r="H105" s="22"/>
      <c r="I105" s="22"/>
    </row>
    <row r="106" spans="2:9" x14ac:dyDescent="0.3">
      <c r="B106" s="22"/>
      <c r="C106" s="22"/>
      <c r="D106" s="22"/>
      <c r="E106" s="23"/>
      <c r="F106" s="27"/>
      <c r="G106" s="22"/>
      <c r="H106" s="22"/>
      <c r="I106" s="22"/>
    </row>
    <row r="107" spans="2:9" x14ac:dyDescent="0.3">
      <c r="B107" s="22"/>
      <c r="C107" s="22"/>
      <c r="D107" s="22"/>
      <c r="E107" s="23"/>
      <c r="F107" s="27"/>
      <c r="G107" s="22"/>
      <c r="H107" s="22"/>
      <c r="I107" s="22"/>
    </row>
    <row r="108" spans="2:9" x14ac:dyDescent="0.3">
      <c r="B108" s="22"/>
      <c r="C108" s="22"/>
      <c r="D108" s="22"/>
      <c r="E108" s="23"/>
      <c r="F108" s="27"/>
      <c r="G108" s="22"/>
      <c r="H108" s="22"/>
      <c r="I108" s="22"/>
    </row>
    <row r="109" spans="2:9" x14ac:dyDescent="0.3">
      <c r="B109" s="22"/>
      <c r="C109" s="22"/>
      <c r="D109" s="22"/>
      <c r="E109" s="23"/>
      <c r="F109" s="27"/>
      <c r="G109" s="22"/>
      <c r="H109" s="22"/>
      <c r="I109" s="22"/>
    </row>
    <row r="110" spans="2:9" x14ac:dyDescent="0.3">
      <c r="B110" s="22"/>
      <c r="C110" s="22"/>
      <c r="D110" s="22"/>
      <c r="E110" s="23"/>
      <c r="F110" s="27"/>
      <c r="G110" s="22"/>
      <c r="H110" s="22"/>
      <c r="I110" s="22"/>
    </row>
    <row r="111" spans="2:9" x14ac:dyDescent="0.3">
      <c r="B111" s="22"/>
      <c r="C111" s="22"/>
      <c r="D111" s="22"/>
      <c r="E111" s="23"/>
      <c r="F111" s="27"/>
      <c r="G111" s="22"/>
      <c r="H111" s="22"/>
      <c r="I111" s="22"/>
    </row>
    <row r="112" spans="2:9" x14ac:dyDescent="0.3">
      <c r="B112" s="22"/>
      <c r="C112" s="22"/>
      <c r="D112" s="22"/>
      <c r="E112" s="23"/>
      <c r="F112" s="27"/>
      <c r="G112" s="22"/>
      <c r="H112" s="22"/>
      <c r="I112" s="22"/>
    </row>
    <row r="113" spans="2:9" x14ac:dyDescent="0.3">
      <c r="B113" s="22"/>
      <c r="C113" s="22"/>
      <c r="D113" s="22"/>
      <c r="E113" s="23"/>
      <c r="F113" s="27"/>
      <c r="G113" s="22"/>
      <c r="H113" s="22"/>
      <c r="I113" s="22"/>
    </row>
  </sheetData>
  <mergeCells count="10">
    <mergeCell ref="I3:S3"/>
    <mergeCell ref="I14:J14"/>
    <mergeCell ref="L4:M4"/>
    <mergeCell ref="O4:P4"/>
    <mergeCell ref="R4:S4"/>
    <mergeCell ref="A4:A12"/>
    <mergeCell ref="A13:A21"/>
    <mergeCell ref="A22:A30"/>
    <mergeCell ref="A31:A39"/>
    <mergeCell ref="I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opLeftCell="H1" workbookViewId="0">
      <selection activeCell="T2" sqref="T2:T10"/>
    </sheetView>
  </sheetViews>
  <sheetFormatPr defaultRowHeight="14.4" x14ac:dyDescent="0.3"/>
  <cols>
    <col min="1" max="1" width="8.88671875" bestFit="1" customWidth="1"/>
    <col min="2" max="2" width="50.44140625" bestFit="1" customWidth="1"/>
    <col min="3" max="3" width="12.33203125" bestFit="1" customWidth="1"/>
    <col min="4" max="4" width="13.109375" bestFit="1" customWidth="1"/>
    <col min="5" max="5" width="13.5546875" bestFit="1" customWidth="1"/>
    <col min="6" max="6" width="14.44140625" bestFit="1" customWidth="1"/>
    <col min="7" max="7" width="16.6640625" bestFit="1" customWidth="1"/>
    <col min="8" max="8" width="17.6640625" bestFit="1" customWidth="1"/>
    <col min="9" max="9" width="18.44140625" bestFit="1" customWidth="1"/>
    <col min="10" max="10" width="20.6640625" bestFit="1" customWidth="1"/>
    <col min="11" max="11" width="16.5546875" bestFit="1" customWidth="1"/>
    <col min="12" max="12" width="18.33203125" bestFit="1" customWidth="1"/>
    <col min="13" max="13" width="23" bestFit="1" customWidth="1"/>
    <col min="14" max="14" width="12.6640625" bestFit="1" customWidth="1"/>
    <col min="15" max="15" width="18.33203125" bestFit="1" customWidth="1"/>
    <col min="16" max="16" width="25.88671875" bestFit="1" customWidth="1"/>
    <col min="17" max="17" width="25.6640625" bestFit="1" customWidth="1"/>
    <col min="18" max="18" width="16.44140625" bestFit="1" customWidth="1"/>
    <col min="19" max="19" width="11.88671875" bestFit="1" customWidth="1"/>
    <col min="20" max="20" width="23" bestFit="1" customWidth="1"/>
    <col min="21" max="21" width="9.6640625" bestFit="1" customWidth="1"/>
  </cols>
  <sheetData>
    <row r="1" spans="1:22" ht="15" thickBot="1" x14ac:dyDescent="0.35">
      <c r="A1" t="s">
        <v>90</v>
      </c>
      <c r="B1" t="s">
        <v>91</v>
      </c>
      <c r="C1" s="11" t="s">
        <v>92</v>
      </c>
      <c r="D1" s="12" t="s">
        <v>93</v>
      </c>
      <c r="E1" s="12" t="s">
        <v>94</v>
      </c>
      <c r="F1" s="12" t="s">
        <v>95</v>
      </c>
      <c r="G1" s="12" t="s">
        <v>96</v>
      </c>
      <c r="H1" s="12" t="s">
        <v>97</v>
      </c>
      <c r="I1" s="12" t="s">
        <v>98</v>
      </c>
      <c r="J1" s="12" t="s">
        <v>99</v>
      </c>
      <c r="K1" s="12" t="s">
        <v>100</v>
      </c>
      <c r="L1" s="12" t="s">
        <v>101</v>
      </c>
      <c r="M1" s="12" t="s">
        <v>102</v>
      </c>
      <c r="N1" s="12" t="s">
        <v>103</v>
      </c>
      <c r="O1" s="12" t="s">
        <v>104</v>
      </c>
      <c r="P1" s="12" t="s">
        <v>105</v>
      </c>
      <c r="Q1" s="12" t="s">
        <v>106</v>
      </c>
      <c r="R1" s="13" t="s">
        <v>107</v>
      </c>
      <c r="S1" s="11" t="s">
        <v>108</v>
      </c>
      <c r="T1" s="31" t="s">
        <v>155</v>
      </c>
      <c r="U1" s="31" t="s">
        <v>156</v>
      </c>
      <c r="V1" s="13" t="s">
        <v>109</v>
      </c>
    </row>
    <row r="2" spans="1:22" x14ac:dyDescent="0.3">
      <c r="A2" s="1" t="s">
        <v>2</v>
      </c>
      <c r="B2" s="1" t="s">
        <v>110</v>
      </c>
      <c r="C2" s="2">
        <v>1</v>
      </c>
      <c r="D2" s="3">
        <v>0.3</v>
      </c>
      <c r="E2" s="3">
        <v>0.3</v>
      </c>
      <c r="F2" s="3">
        <v>0.7</v>
      </c>
      <c r="G2" s="3">
        <v>10.29</v>
      </c>
      <c r="H2" s="3">
        <v>0.4</v>
      </c>
      <c r="I2" s="3">
        <v>1</v>
      </c>
      <c r="J2" s="3">
        <v>1</v>
      </c>
      <c r="K2" s="3">
        <v>0.9</v>
      </c>
      <c r="L2" s="3">
        <v>0</v>
      </c>
      <c r="M2" s="3">
        <v>16.2</v>
      </c>
      <c r="N2" s="3">
        <v>0.95</v>
      </c>
      <c r="O2" s="3">
        <v>1</v>
      </c>
      <c r="P2" s="3">
        <v>1</v>
      </c>
      <c r="Q2" s="3">
        <v>28.5</v>
      </c>
      <c r="R2" s="4">
        <v>10</v>
      </c>
      <c r="S2" s="2">
        <v>64.989999999999995</v>
      </c>
      <c r="T2" s="2">
        <f xml:space="preserve"> S2/SUM($S$2:$S$10)</f>
        <v>0.12809066272480907</v>
      </c>
      <c r="U2" s="1">
        <f ca="1" xml:space="preserve"> RAND()</f>
        <v>0.25973455789056099</v>
      </c>
      <c r="V2" s="7">
        <v>-0.37454011884736199</v>
      </c>
    </row>
    <row r="3" spans="1:22" x14ac:dyDescent="0.3">
      <c r="A3" s="25" t="s">
        <v>3</v>
      </c>
      <c r="B3" s="25" t="s">
        <v>111</v>
      </c>
      <c r="C3" s="5">
        <v>1</v>
      </c>
      <c r="D3" s="6">
        <v>0.3</v>
      </c>
      <c r="E3" s="6">
        <v>0.1</v>
      </c>
      <c r="F3" s="6">
        <v>1</v>
      </c>
      <c r="G3" s="6">
        <v>18.899999999999999</v>
      </c>
      <c r="H3" s="6">
        <v>0.1</v>
      </c>
      <c r="I3" s="6">
        <v>1</v>
      </c>
      <c r="J3" s="6">
        <v>1</v>
      </c>
      <c r="K3" s="6">
        <v>0.7</v>
      </c>
      <c r="L3" s="6">
        <v>0</v>
      </c>
      <c r="M3" s="6">
        <v>18.899999999999999</v>
      </c>
      <c r="N3" s="6">
        <v>0.9</v>
      </c>
      <c r="O3" s="6">
        <v>1</v>
      </c>
      <c r="P3" s="6">
        <v>1</v>
      </c>
      <c r="Q3" s="6">
        <v>27</v>
      </c>
      <c r="R3" s="7">
        <v>10</v>
      </c>
      <c r="S3" s="5">
        <v>74.8</v>
      </c>
      <c r="T3" s="5">
        <f t="shared" ref="T3:T10" si="0" xml:space="preserve"> S3/SUM($S$2:$S$10)</f>
        <v>0.14742547425474256</v>
      </c>
      <c r="U3" s="25">
        <f t="shared" ref="U3:U37" ca="1" si="1" xml:space="preserve"> RAND()</f>
        <v>0.34195694114151098</v>
      </c>
      <c r="V3" s="7">
        <v>-0.95071430640991605</v>
      </c>
    </row>
    <row r="4" spans="1:22" x14ac:dyDescent="0.3">
      <c r="A4" s="25" t="s">
        <v>4</v>
      </c>
      <c r="B4" s="25" t="s">
        <v>112</v>
      </c>
      <c r="C4" s="5">
        <v>1</v>
      </c>
      <c r="D4" s="6">
        <v>0.1</v>
      </c>
      <c r="E4" s="6">
        <v>0.1</v>
      </c>
      <c r="F4" s="6">
        <v>0.7</v>
      </c>
      <c r="G4" s="6">
        <v>17.010000000000002</v>
      </c>
      <c r="H4" s="6">
        <v>0.4</v>
      </c>
      <c r="I4" s="6">
        <v>1</v>
      </c>
      <c r="J4" s="6">
        <v>1</v>
      </c>
      <c r="K4" s="6">
        <v>0.9</v>
      </c>
      <c r="L4" s="6">
        <v>0</v>
      </c>
      <c r="M4" s="6">
        <v>16.2</v>
      </c>
      <c r="N4" s="6">
        <v>0.95</v>
      </c>
      <c r="O4" s="6">
        <v>1</v>
      </c>
      <c r="P4" s="6">
        <v>1</v>
      </c>
      <c r="Q4" s="6">
        <v>28.5</v>
      </c>
      <c r="R4" s="7">
        <v>10</v>
      </c>
      <c r="S4" s="5">
        <v>71.709999999999994</v>
      </c>
      <c r="T4" s="5">
        <f t="shared" si="0"/>
        <v>0.14133530426213353</v>
      </c>
      <c r="U4" s="25">
        <f t="shared" ca="1" si="1"/>
        <v>0.97818561347220689</v>
      </c>
      <c r="V4" s="7">
        <v>-0.73199394181140498</v>
      </c>
    </row>
    <row r="5" spans="1:22" x14ac:dyDescent="0.3">
      <c r="A5" s="25" t="s">
        <v>5</v>
      </c>
      <c r="B5" s="25" t="s">
        <v>113</v>
      </c>
      <c r="C5" s="5">
        <v>0.8</v>
      </c>
      <c r="D5" s="6">
        <v>0.1</v>
      </c>
      <c r="E5" s="6">
        <v>0</v>
      </c>
      <c r="F5" s="6">
        <v>0.6</v>
      </c>
      <c r="G5" s="6">
        <v>12.96</v>
      </c>
      <c r="H5" s="6">
        <v>0.7</v>
      </c>
      <c r="I5" s="6">
        <v>1</v>
      </c>
      <c r="J5" s="6">
        <v>0.6</v>
      </c>
      <c r="K5" s="6">
        <v>0.7</v>
      </c>
      <c r="L5" s="6">
        <v>0.2</v>
      </c>
      <c r="M5" s="6">
        <v>3.0239999999999898</v>
      </c>
      <c r="N5" s="6">
        <v>0.85</v>
      </c>
      <c r="O5" s="6">
        <v>0.6</v>
      </c>
      <c r="P5" s="6">
        <v>0.33</v>
      </c>
      <c r="Q5" s="6">
        <v>5.0489999999999897</v>
      </c>
      <c r="R5" s="7">
        <v>10</v>
      </c>
      <c r="S5" s="5">
        <v>31.033000000000001</v>
      </c>
      <c r="T5" s="5">
        <f t="shared" si="0"/>
        <v>6.1163833456516395E-2</v>
      </c>
      <c r="U5" s="25">
        <f t="shared" ca="1" si="1"/>
        <v>6.0167524355900448E-2</v>
      </c>
      <c r="V5" s="7">
        <v>-0.59865848419703604</v>
      </c>
    </row>
    <row r="6" spans="1:22" x14ac:dyDescent="0.3">
      <c r="A6" s="25" t="s">
        <v>6</v>
      </c>
      <c r="B6" s="25" t="s">
        <v>114</v>
      </c>
      <c r="C6" s="5">
        <v>1</v>
      </c>
      <c r="D6" s="6">
        <v>0</v>
      </c>
      <c r="E6" s="6">
        <v>0.1</v>
      </c>
      <c r="F6" s="6">
        <v>1</v>
      </c>
      <c r="G6" s="6">
        <v>27</v>
      </c>
      <c r="H6" s="6">
        <v>0</v>
      </c>
      <c r="I6" s="6">
        <v>0.3</v>
      </c>
      <c r="J6" s="6">
        <v>1</v>
      </c>
      <c r="K6" s="6">
        <v>0.9</v>
      </c>
      <c r="L6" s="6">
        <v>0</v>
      </c>
      <c r="M6" s="6">
        <v>8.1</v>
      </c>
      <c r="N6" s="6">
        <v>0.9</v>
      </c>
      <c r="O6" s="6">
        <v>1</v>
      </c>
      <c r="P6" s="6">
        <v>1</v>
      </c>
      <c r="Q6" s="6">
        <v>27</v>
      </c>
      <c r="R6" s="7">
        <v>10</v>
      </c>
      <c r="S6" s="5">
        <v>72.099999999999994</v>
      </c>
      <c r="T6" s="5">
        <f t="shared" si="0"/>
        <v>0.14210396649421039</v>
      </c>
      <c r="U6" s="25">
        <f t="shared" ca="1" si="1"/>
        <v>0.41872764737811119</v>
      </c>
      <c r="V6" s="7">
        <v>-0.15601864044243599</v>
      </c>
    </row>
    <row r="7" spans="1:22" x14ac:dyDescent="0.3">
      <c r="A7" s="25" t="s">
        <v>7</v>
      </c>
      <c r="B7" s="25" t="s">
        <v>115</v>
      </c>
      <c r="C7" s="5">
        <v>1</v>
      </c>
      <c r="D7" s="6">
        <v>0.1</v>
      </c>
      <c r="E7" s="6">
        <v>0.1</v>
      </c>
      <c r="F7" s="6">
        <v>0.7</v>
      </c>
      <c r="G7" s="6">
        <v>17.010000000000002</v>
      </c>
      <c r="H7" s="6">
        <v>0.7</v>
      </c>
      <c r="I7" s="6">
        <v>1</v>
      </c>
      <c r="J7" s="6">
        <v>0.2</v>
      </c>
      <c r="K7" s="6">
        <v>0.7</v>
      </c>
      <c r="L7" s="6">
        <v>0.2</v>
      </c>
      <c r="M7" s="6">
        <v>1.008</v>
      </c>
      <c r="N7" s="6">
        <v>0.85</v>
      </c>
      <c r="O7" s="6">
        <v>0.6</v>
      </c>
      <c r="P7" s="6">
        <v>0.66</v>
      </c>
      <c r="Q7" s="6">
        <v>10.0979999999999</v>
      </c>
      <c r="R7" s="7">
        <v>10</v>
      </c>
      <c r="S7" s="5">
        <v>38.116</v>
      </c>
      <c r="T7" s="5">
        <f t="shared" si="0"/>
        <v>7.51239221483124E-2</v>
      </c>
      <c r="U7" s="25">
        <f t="shared" ca="1" si="1"/>
        <v>0.47290891288566872</v>
      </c>
      <c r="V7" s="7">
        <v>-0.15599452033620201</v>
      </c>
    </row>
    <row r="8" spans="1:22" x14ac:dyDescent="0.3">
      <c r="A8" s="25" t="s">
        <v>8</v>
      </c>
      <c r="B8" s="25" t="s">
        <v>116</v>
      </c>
      <c r="C8" s="5">
        <v>1</v>
      </c>
      <c r="D8" s="6">
        <v>0.1</v>
      </c>
      <c r="E8" s="6">
        <v>0.1</v>
      </c>
      <c r="F8" s="6">
        <v>0.7</v>
      </c>
      <c r="G8" s="6">
        <v>17.010000000000002</v>
      </c>
      <c r="H8" s="6">
        <v>0.4</v>
      </c>
      <c r="I8" s="6">
        <v>0.8</v>
      </c>
      <c r="J8" s="6">
        <v>0.2</v>
      </c>
      <c r="K8" s="6">
        <v>0.7</v>
      </c>
      <c r="L8" s="6">
        <v>0</v>
      </c>
      <c r="M8" s="6">
        <v>2.016</v>
      </c>
      <c r="N8" s="6">
        <v>0.95</v>
      </c>
      <c r="O8" s="6">
        <v>0.6</v>
      </c>
      <c r="P8" s="6">
        <v>0.66</v>
      </c>
      <c r="Q8" s="6">
        <v>11.286</v>
      </c>
      <c r="R8" s="7">
        <v>10</v>
      </c>
      <c r="S8" s="5">
        <v>40.311999999999998</v>
      </c>
      <c r="T8" s="5">
        <f t="shared" si="0"/>
        <v>7.9452081793545209E-2</v>
      </c>
      <c r="U8" s="25">
        <f t="shared" ca="1" si="1"/>
        <v>5.7891455362603095E-2</v>
      </c>
      <c r="V8" s="7">
        <v>-5.8083612168199399E-2</v>
      </c>
    </row>
    <row r="9" spans="1:22" x14ac:dyDescent="0.3">
      <c r="A9" s="25" t="s">
        <v>9</v>
      </c>
      <c r="B9" s="25" t="s">
        <v>117</v>
      </c>
      <c r="C9" s="5">
        <v>1</v>
      </c>
      <c r="D9" s="6">
        <v>0.1</v>
      </c>
      <c r="E9" s="6">
        <v>0.1</v>
      </c>
      <c r="F9" s="6">
        <v>0.7</v>
      </c>
      <c r="G9" s="6">
        <v>17.010000000000002</v>
      </c>
      <c r="H9" s="6">
        <v>0.4</v>
      </c>
      <c r="I9" s="6">
        <v>1</v>
      </c>
      <c r="J9" s="6">
        <v>0.6</v>
      </c>
      <c r="K9" s="6">
        <v>0.9</v>
      </c>
      <c r="L9" s="6">
        <v>0</v>
      </c>
      <c r="M9" s="6">
        <v>9.7200000000000006</v>
      </c>
      <c r="N9" s="6">
        <v>1</v>
      </c>
      <c r="O9" s="6">
        <v>1</v>
      </c>
      <c r="P9" s="6">
        <v>1</v>
      </c>
      <c r="Q9" s="6">
        <v>30</v>
      </c>
      <c r="R9" s="7">
        <v>10</v>
      </c>
      <c r="S9" s="5">
        <v>66.73</v>
      </c>
      <c r="T9" s="5">
        <f t="shared" si="0"/>
        <v>0.13152007883715203</v>
      </c>
      <c r="U9" s="25">
        <f t="shared" ca="1" si="1"/>
        <v>6.7615252861241038E-2</v>
      </c>
      <c r="V9" s="7">
        <v>-0.86617614577493496</v>
      </c>
    </row>
    <row r="10" spans="1:22" ht="15" thickBot="1" x14ac:dyDescent="0.35">
      <c r="A10" s="25" t="s">
        <v>10</v>
      </c>
      <c r="B10" s="25" t="s">
        <v>118</v>
      </c>
      <c r="C10" s="5">
        <v>0.8</v>
      </c>
      <c r="D10" s="6">
        <v>0.1</v>
      </c>
      <c r="E10" s="6">
        <v>0.1</v>
      </c>
      <c r="F10" s="6">
        <v>0.6</v>
      </c>
      <c r="G10" s="6">
        <v>11.664</v>
      </c>
      <c r="H10" s="6">
        <v>0.4</v>
      </c>
      <c r="I10" s="6">
        <v>1</v>
      </c>
      <c r="J10" s="6">
        <v>0.6</v>
      </c>
      <c r="K10" s="6">
        <v>0.9</v>
      </c>
      <c r="L10" s="6">
        <v>0</v>
      </c>
      <c r="M10" s="6">
        <v>9.7200000000000006</v>
      </c>
      <c r="N10" s="6">
        <v>0.9</v>
      </c>
      <c r="O10" s="6">
        <v>0.6</v>
      </c>
      <c r="P10" s="6">
        <v>1</v>
      </c>
      <c r="Q10" s="6">
        <v>16.2</v>
      </c>
      <c r="R10" s="7">
        <v>10</v>
      </c>
      <c r="S10" s="8">
        <v>47.583999999999897</v>
      </c>
      <c r="T10" s="8">
        <f t="shared" si="0"/>
        <v>9.3784676028578276E-2</v>
      </c>
      <c r="U10" s="25">
        <f t="shared" ca="1" si="1"/>
        <v>9.6868432510986091E-2</v>
      </c>
      <c r="V10" s="7">
        <v>-0.60111501174320803</v>
      </c>
    </row>
    <row r="11" spans="1:22" x14ac:dyDescent="0.3">
      <c r="A11" s="25" t="s">
        <v>11</v>
      </c>
      <c r="B11" s="25" t="s">
        <v>119</v>
      </c>
      <c r="C11" s="5">
        <v>0.8</v>
      </c>
      <c r="D11" s="6">
        <v>0.1</v>
      </c>
      <c r="E11" s="6">
        <v>0.1</v>
      </c>
      <c r="F11" s="6">
        <v>0.6</v>
      </c>
      <c r="G11" s="6">
        <v>11.664</v>
      </c>
      <c r="H11" s="6">
        <v>0.1</v>
      </c>
      <c r="I11" s="6">
        <v>1</v>
      </c>
      <c r="J11" s="6">
        <v>0.6</v>
      </c>
      <c r="K11" s="6">
        <v>0.9</v>
      </c>
      <c r="L11" s="6">
        <v>0.2</v>
      </c>
      <c r="M11" s="6">
        <v>11.664</v>
      </c>
      <c r="N11" s="6">
        <v>0.9</v>
      </c>
      <c r="O11" s="6">
        <v>0.6</v>
      </c>
      <c r="P11" s="6">
        <v>1</v>
      </c>
      <c r="Q11" s="6">
        <v>16.2</v>
      </c>
      <c r="R11" s="7">
        <v>10</v>
      </c>
      <c r="S11" s="1">
        <v>49.527999999999999</v>
      </c>
      <c r="T11" s="5">
        <f xml:space="preserve"> S11/SUM($S$11:$S$19)</f>
        <v>8.4797183928118941E-2</v>
      </c>
      <c r="U11" s="25">
        <f t="shared" ca="1" si="1"/>
        <v>0.59042575668002828</v>
      </c>
      <c r="V11" s="7">
        <v>-0.70807257779604504</v>
      </c>
    </row>
    <row r="12" spans="1:22" x14ac:dyDescent="0.3">
      <c r="A12" s="25" t="s">
        <v>12</v>
      </c>
      <c r="B12" s="25" t="s">
        <v>120</v>
      </c>
      <c r="C12" s="5">
        <v>1</v>
      </c>
      <c r="D12" s="6">
        <v>0</v>
      </c>
      <c r="E12" s="6">
        <v>0</v>
      </c>
      <c r="F12" s="6">
        <v>0.7</v>
      </c>
      <c r="G12" s="6">
        <v>21</v>
      </c>
      <c r="H12" s="6">
        <v>0</v>
      </c>
      <c r="I12" s="6">
        <v>1</v>
      </c>
      <c r="J12" s="6">
        <v>1</v>
      </c>
      <c r="K12" s="6">
        <v>1</v>
      </c>
      <c r="L12" s="6">
        <v>0.2</v>
      </c>
      <c r="M12" s="6">
        <v>24</v>
      </c>
      <c r="N12" s="6">
        <v>0.9</v>
      </c>
      <c r="O12" s="6">
        <v>0.6</v>
      </c>
      <c r="P12" s="6">
        <v>1</v>
      </c>
      <c r="Q12" s="6">
        <v>16.2</v>
      </c>
      <c r="R12" s="7">
        <v>10</v>
      </c>
      <c r="S12" s="25">
        <v>71.2</v>
      </c>
      <c r="T12" s="5">
        <f t="shared" ref="T12:T19" si="2" xml:space="preserve"> S12/SUM($S$11:$S$19)</f>
        <v>0.12190194426752683</v>
      </c>
      <c r="U12" s="25">
        <f t="shared" ca="1" si="1"/>
        <v>0.58476116135319856</v>
      </c>
      <c r="V12" s="7">
        <v>-2.0584494295802402E-2</v>
      </c>
    </row>
    <row r="13" spans="1:22" x14ac:dyDescent="0.3">
      <c r="A13" s="25" t="s">
        <v>13</v>
      </c>
      <c r="B13" s="25" t="s">
        <v>121</v>
      </c>
      <c r="C13" s="5">
        <v>1</v>
      </c>
      <c r="D13" s="6">
        <v>0</v>
      </c>
      <c r="E13" s="6">
        <v>0</v>
      </c>
      <c r="F13" s="6">
        <v>0.6</v>
      </c>
      <c r="G13" s="6">
        <v>18</v>
      </c>
      <c r="H13" s="6">
        <v>0</v>
      </c>
      <c r="I13" s="6">
        <v>1</v>
      </c>
      <c r="J13" s="6">
        <v>1</v>
      </c>
      <c r="K13" s="6">
        <v>1</v>
      </c>
      <c r="L13" s="6">
        <v>0.2</v>
      </c>
      <c r="M13" s="6">
        <v>24</v>
      </c>
      <c r="N13" s="6">
        <v>0.85</v>
      </c>
      <c r="O13" s="6">
        <v>0.6</v>
      </c>
      <c r="P13" s="6">
        <v>1</v>
      </c>
      <c r="Q13" s="6">
        <v>15.3</v>
      </c>
      <c r="R13" s="7">
        <v>10</v>
      </c>
      <c r="S13" s="25">
        <v>67.3</v>
      </c>
      <c r="T13" s="5">
        <f t="shared" si="2"/>
        <v>0.11522473102815387</v>
      </c>
      <c r="U13" s="25">
        <f t="shared" ca="1" si="1"/>
        <v>0.8288864536965409</v>
      </c>
      <c r="V13" s="7">
        <v>-0.96990985216199399</v>
      </c>
    </row>
    <row r="14" spans="1:22" x14ac:dyDescent="0.3">
      <c r="A14" s="25" t="s">
        <v>14</v>
      </c>
      <c r="B14" s="25" t="s">
        <v>122</v>
      </c>
      <c r="C14" s="5">
        <v>1</v>
      </c>
      <c r="D14" s="6">
        <v>0</v>
      </c>
      <c r="E14" s="6">
        <v>0</v>
      </c>
      <c r="F14" s="6">
        <v>0.7</v>
      </c>
      <c r="G14" s="6">
        <v>21</v>
      </c>
      <c r="H14" s="6">
        <v>0</v>
      </c>
      <c r="I14" s="6">
        <v>1</v>
      </c>
      <c r="J14" s="6">
        <v>1</v>
      </c>
      <c r="K14" s="6">
        <v>1</v>
      </c>
      <c r="L14" s="6">
        <v>0</v>
      </c>
      <c r="M14" s="6">
        <v>30</v>
      </c>
      <c r="N14" s="6">
        <v>0.85</v>
      </c>
      <c r="O14" s="6">
        <v>1</v>
      </c>
      <c r="P14" s="6">
        <v>1</v>
      </c>
      <c r="Q14" s="6">
        <v>25.5</v>
      </c>
      <c r="R14" s="7">
        <v>10</v>
      </c>
      <c r="S14" s="25">
        <v>86.5</v>
      </c>
      <c r="T14" s="5">
        <f t="shared" si="2"/>
        <v>0.14809716543737458</v>
      </c>
      <c r="U14" s="25">
        <f t="shared" ca="1" si="1"/>
        <v>0.90525160136973448</v>
      </c>
      <c r="V14" s="7">
        <v>-0.83244264080042096</v>
      </c>
    </row>
    <row r="15" spans="1:22" x14ac:dyDescent="0.3">
      <c r="A15" s="25" t="s">
        <v>15</v>
      </c>
      <c r="B15" s="25" t="s">
        <v>123</v>
      </c>
      <c r="C15" s="5">
        <v>1</v>
      </c>
      <c r="D15" s="6">
        <v>0</v>
      </c>
      <c r="E15" s="6">
        <v>0</v>
      </c>
      <c r="F15" s="6">
        <v>0.6</v>
      </c>
      <c r="G15" s="6">
        <v>18</v>
      </c>
      <c r="H15" s="6">
        <v>0</v>
      </c>
      <c r="I15" s="6">
        <v>1</v>
      </c>
      <c r="J15" s="6">
        <v>1</v>
      </c>
      <c r="K15" s="6">
        <v>1</v>
      </c>
      <c r="L15" s="6">
        <v>0.2</v>
      </c>
      <c r="M15" s="6">
        <v>24</v>
      </c>
      <c r="N15" s="6">
        <v>0.85</v>
      </c>
      <c r="O15" s="6">
        <v>0.6</v>
      </c>
      <c r="P15" s="6">
        <v>0.66</v>
      </c>
      <c r="Q15" s="6">
        <v>10.0979999999999</v>
      </c>
      <c r="R15" s="7">
        <v>10</v>
      </c>
      <c r="S15" s="25">
        <v>62.097999999999999</v>
      </c>
      <c r="T15" s="5">
        <f t="shared" si="2"/>
        <v>0.10631835583040562</v>
      </c>
      <c r="U15" s="25">
        <f t="shared" ca="1" si="1"/>
        <v>0.91293033096174847</v>
      </c>
      <c r="V15" s="7">
        <v>-0.21233911067827599</v>
      </c>
    </row>
    <row r="16" spans="1:22" x14ac:dyDescent="0.3">
      <c r="A16" s="25" t="s">
        <v>16</v>
      </c>
      <c r="B16" s="25" t="s">
        <v>124</v>
      </c>
      <c r="C16" s="5">
        <v>1</v>
      </c>
      <c r="D16" s="6">
        <v>0.1</v>
      </c>
      <c r="E16" s="6">
        <v>0.1</v>
      </c>
      <c r="F16" s="6">
        <v>0.6</v>
      </c>
      <c r="G16" s="6">
        <v>14.58</v>
      </c>
      <c r="H16" s="6">
        <v>0.4</v>
      </c>
      <c r="I16" s="6">
        <v>0.8</v>
      </c>
      <c r="J16" s="6">
        <v>0.6</v>
      </c>
      <c r="K16" s="6">
        <v>1</v>
      </c>
      <c r="L16" s="6">
        <v>0</v>
      </c>
      <c r="M16" s="6">
        <v>8.64</v>
      </c>
      <c r="N16" s="6">
        <v>0.9</v>
      </c>
      <c r="O16" s="6">
        <v>1</v>
      </c>
      <c r="P16" s="6">
        <v>1</v>
      </c>
      <c r="Q16" s="6">
        <v>27</v>
      </c>
      <c r="R16" s="7">
        <v>10</v>
      </c>
      <c r="S16" s="25">
        <v>60.22</v>
      </c>
      <c r="T16" s="5">
        <f t="shared" si="2"/>
        <v>0.10310302083975373</v>
      </c>
      <c r="U16" s="25">
        <f t="shared" ca="1" si="1"/>
        <v>0.99038564946757413</v>
      </c>
      <c r="V16" s="7">
        <v>-0.18182496720710001</v>
      </c>
    </row>
    <row r="17" spans="1:22" x14ac:dyDescent="0.3">
      <c r="A17" s="25" t="s">
        <v>17</v>
      </c>
      <c r="B17" s="25" t="s">
        <v>125</v>
      </c>
      <c r="C17" s="5">
        <v>1</v>
      </c>
      <c r="D17" s="6">
        <v>0</v>
      </c>
      <c r="E17" s="6">
        <v>0</v>
      </c>
      <c r="F17" s="6">
        <v>0.6</v>
      </c>
      <c r="G17" s="6">
        <v>18</v>
      </c>
      <c r="H17" s="6">
        <v>0.4</v>
      </c>
      <c r="I17" s="6">
        <v>1</v>
      </c>
      <c r="J17" s="6">
        <v>0.6</v>
      </c>
      <c r="K17" s="6">
        <v>1</v>
      </c>
      <c r="L17" s="6">
        <v>0.2</v>
      </c>
      <c r="M17" s="6">
        <v>8.64</v>
      </c>
      <c r="N17" s="6">
        <v>0.9</v>
      </c>
      <c r="O17" s="6">
        <v>0.6</v>
      </c>
      <c r="P17" s="6">
        <v>1</v>
      </c>
      <c r="Q17" s="6">
        <v>16.2</v>
      </c>
      <c r="R17" s="7">
        <v>10</v>
      </c>
      <c r="S17" s="25">
        <v>52.84</v>
      </c>
      <c r="T17" s="5">
        <f t="shared" si="2"/>
        <v>9.0467678863709516E-2</v>
      </c>
      <c r="U17" s="25">
        <f t="shared" ca="1" si="1"/>
        <v>0.32453684660477655</v>
      </c>
      <c r="V17" s="7">
        <v>-0.18340450985343301</v>
      </c>
    </row>
    <row r="18" spans="1:22" x14ac:dyDescent="0.3">
      <c r="A18" s="25" t="s">
        <v>18</v>
      </c>
      <c r="B18" s="25" t="s">
        <v>126</v>
      </c>
      <c r="C18" s="5">
        <v>1</v>
      </c>
      <c r="D18" s="6">
        <v>0.1</v>
      </c>
      <c r="E18" s="6">
        <v>0.1</v>
      </c>
      <c r="F18" s="6">
        <v>0.6</v>
      </c>
      <c r="G18" s="6">
        <v>14.58</v>
      </c>
      <c r="H18" s="6">
        <v>0.4</v>
      </c>
      <c r="I18" s="6">
        <v>1</v>
      </c>
      <c r="J18" s="6">
        <v>0.6</v>
      </c>
      <c r="K18" s="6">
        <v>1</v>
      </c>
      <c r="L18" s="6">
        <v>0</v>
      </c>
      <c r="M18" s="6">
        <v>10.8</v>
      </c>
      <c r="N18" s="6">
        <v>0.9</v>
      </c>
      <c r="O18" s="6">
        <v>1</v>
      </c>
      <c r="P18" s="6">
        <v>1</v>
      </c>
      <c r="Q18" s="6">
        <v>27</v>
      </c>
      <c r="R18" s="7">
        <v>10</v>
      </c>
      <c r="S18" s="25">
        <v>62.38</v>
      </c>
      <c r="T18" s="5">
        <f t="shared" si="2"/>
        <v>0.10680116971079107</v>
      </c>
      <c r="U18" s="25">
        <f t="shared" ca="1" si="1"/>
        <v>0.11253695954939735</v>
      </c>
      <c r="V18" s="7">
        <v>-0.304242242959537</v>
      </c>
    </row>
    <row r="19" spans="1:22" ht="15" thickBot="1" x14ac:dyDescent="0.35">
      <c r="A19" s="25" t="s">
        <v>19</v>
      </c>
      <c r="B19" s="25" t="s">
        <v>127</v>
      </c>
      <c r="C19" s="5">
        <v>1</v>
      </c>
      <c r="D19" s="6">
        <v>0.1</v>
      </c>
      <c r="E19" s="6">
        <v>0.1</v>
      </c>
      <c r="F19" s="6">
        <v>0.7</v>
      </c>
      <c r="G19" s="6">
        <v>17.010000000000002</v>
      </c>
      <c r="H19" s="6">
        <v>0</v>
      </c>
      <c r="I19" s="6">
        <v>1</v>
      </c>
      <c r="J19" s="6">
        <v>0.6</v>
      </c>
      <c r="K19" s="6">
        <v>1</v>
      </c>
      <c r="L19" s="6">
        <v>0</v>
      </c>
      <c r="M19" s="6">
        <v>18</v>
      </c>
      <c r="N19" s="6">
        <v>0.9</v>
      </c>
      <c r="O19" s="6">
        <v>1</v>
      </c>
      <c r="P19" s="6">
        <v>1</v>
      </c>
      <c r="Q19" s="6">
        <v>27</v>
      </c>
      <c r="R19" s="7">
        <v>10</v>
      </c>
      <c r="S19" s="26">
        <v>72.010000000000005</v>
      </c>
      <c r="T19" s="5">
        <f t="shared" si="2"/>
        <v>0.12328875009416583</v>
      </c>
      <c r="U19" s="25">
        <f t="shared" ca="1" si="1"/>
        <v>0.3517549599581562</v>
      </c>
      <c r="V19" s="7">
        <v>-0.52475643163223695</v>
      </c>
    </row>
    <row r="20" spans="1:22" x14ac:dyDescent="0.3">
      <c r="A20" s="25" t="s">
        <v>20</v>
      </c>
      <c r="B20" s="25" t="s">
        <v>128</v>
      </c>
      <c r="C20" s="5">
        <v>1</v>
      </c>
      <c r="D20" s="6">
        <v>0.1</v>
      </c>
      <c r="E20" s="6">
        <v>0.3</v>
      </c>
      <c r="F20" s="6">
        <v>0.7</v>
      </c>
      <c r="G20" s="6">
        <v>13.23</v>
      </c>
      <c r="H20" s="6">
        <v>0</v>
      </c>
      <c r="I20" s="6">
        <v>1</v>
      </c>
      <c r="J20" s="6">
        <v>0.6</v>
      </c>
      <c r="K20" s="6">
        <v>0.9</v>
      </c>
      <c r="L20" s="6">
        <v>0</v>
      </c>
      <c r="M20" s="6">
        <v>16.2</v>
      </c>
      <c r="N20" s="6">
        <v>0.95</v>
      </c>
      <c r="O20" s="6">
        <v>1</v>
      </c>
      <c r="P20" s="6">
        <v>1</v>
      </c>
      <c r="Q20" s="6">
        <v>28.5</v>
      </c>
      <c r="R20" s="7">
        <v>10</v>
      </c>
      <c r="S20" s="1">
        <v>67.930000000000007</v>
      </c>
      <c r="T20" s="2">
        <f xml:space="preserve"> S20/SUM($S$20:$S$28)</f>
        <v>0.11134386289280962</v>
      </c>
      <c r="U20" s="25">
        <f t="shared" ca="1" si="1"/>
        <v>0.69909909570472917</v>
      </c>
      <c r="V20" s="7">
        <v>-0.43194501864211499</v>
      </c>
    </row>
    <row r="21" spans="1:22" x14ac:dyDescent="0.3">
      <c r="A21" s="25" t="s">
        <v>21</v>
      </c>
      <c r="B21" s="25" t="s">
        <v>129</v>
      </c>
      <c r="C21" s="5">
        <v>1</v>
      </c>
      <c r="D21" s="6">
        <v>0.1</v>
      </c>
      <c r="E21" s="6">
        <v>0.3</v>
      </c>
      <c r="F21" s="6">
        <v>0.7</v>
      </c>
      <c r="G21" s="6">
        <v>13.23</v>
      </c>
      <c r="H21" s="6">
        <v>0.4</v>
      </c>
      <c r="I21" s="6">
        <v>1</v>
      </c>
      <c r="J21" s="6">
        <v>0.2</v>
      </c>
      <c r="K21" s="6">
        <v>0.7</v>
      </c>
      <c r="L21" s="6">
        <v>0.2</v>
      </c>
      <c r="M21" s="6">
        <v>2.016</v>
      </c>
      <c r="N21" s="6">
        <v>0.9</v>
      </c>
      <c r="O21" s="6">
        <v>0.6</v>
      </c>
      <c r="P21" s="6">
        <v>1</v>
      </c>
      <c r="Q21" s="6">
        <v>16.2</v>
      </c>
      <c r="R21" s="7">
        <v>10</v>
      </c>
      <c r="S21" s="25">
        <v>41.445999999999998</v>
      </c>
      <c r="T21" s="5">
        <f t="shared" ref="T21:T28" si="3" xml:space="preserve"> S21/SUM($S$20:$S$28)</f>
        <v>6.7934016508985534E-2</v>
      </c>
      <c r="U21" s="25">
        <f t="shared" ca="1" si="1"/>
        <v>0.15559560351567669</v>
      </c>
      <c r="V21" s="7">
        <v>-0.29122914019804103</v>
      </c>
    </row>
    <row r="22" spans="1:22" x14ac:dyDescent="0.3">
      <c r="A22" s="25" t="s">
        <v>22</v>
      </c>
      <c r="B22" s="25" t="s">
        <v>130</v>
      </c>
      <c r="C22" s="5">
        <v>1</v>
      </c>
      <c r="D22" s="6">
        <v>0.1</v>
      </c>
      <c r="E22" s="6">
        <v>0.1</v>
      </c>
      <c r="F22" s="6">
        <v>0.7</v>
      </c>
      <c r="G22" s="6">
        <v>17.010000000000002</v>
      </c>
      <c r="H22" s="6">
        <v>0.4</v>
      </c>
      <c r="I22" s="6">
        <v>1</v>
      </c>
      <c r="J22" s="6">
        <v>0.6</v>
      </c>
      <c r="K22" s="6">
        <v>0.9</v>
      </c>
      <c r="L22" s="6">
        <v>0.2</v>
      </c>
      <c r="M22" s="6">
        <v>7.7759999999999998</v>
      </c>
      <c r="N22" s="6">
        <v>0.9</v>
      </c>
      <c r="O22" s="6">
        <v>0.6</v>
      </c>
      <c r="P22" s="6">
        <v>1</v>
      </c>
      <c r="Q22" s="6">
        <v>16.2</v>
      </c>
      <c r="R22" s="7">
        <v>10</v>
      </c>
      <c r="S22" s="25">
        <v>50.985999999999997</v>
      </c>
      <c r="T22" s="5">
        <f t="shared" si="3"/>
        <v>8.3571002406194472E-2</v>
      </c>
      <c r="U22" s="25">
        <f t="shared" ca="1" si="1"/>
        <v>0.80050174136958718</v>
      </c>
      <c r="V22" s="7">
        <v>-0.61185289472237903</v>
      </c>
    </row>
    <row r="23" spans="1:22" x14ac:dyDescent="0.3">
      <c r="A23" s="25" t="s">
        <v>23</v>
      </c>
      <c r="B23" s="25" t="s">
        <v>131</v>
      </c>
      <c r="C23" s="5">
        <v>1</v>
      </c>
      <c r="D23" s="6">
        <v>0.1</v>
      </c>
      <c r="E23" s="6">
        <v>0</v>
      </c>
      <c r="F23" s="6">
        <v>0.7</v>
      </c>
      <c r="G23" s="6">
        <v>18.899999999999999</v>
      </c>
      <c r="H23" s="6">
        <v>0</v>
      </c>
      <c r="I23" s="6">
        <v>1</v>
      </c>
      <c r="J23" s="6">
        <v>1</v>
      </c>
      <c r="K23" s="6">
        <v>1</v>
      </c>
      <c r="L23" s="6">
        <v>0</v>
      </c>
      <c r="M23" s="6">
        <v>30</v>
      </c>
      <c r="N23" s="6">
        <v>1</v>
      </c>
      <c r="O23" s="6">
        <v>1</v>
      </c>
      <c r="P23" s="6">
        <v>1</v>
      </c>
      <c r="Q23" s="6">
        <v>30</v>
      </c>
      <c r="R23" s="7">
        <v>10</v>
      </c>
      <c r="S23" s="25">
        <v>88.9</v>
      </c>
      <c r="T23" s="5">
        <f t="shared" si="3"/>
        <v>0.14571572811969344</v>
      </c>
      <c r="U23" s="25">
        <f t="shared" ca="1" si="1"/>
        <v>0.62009372172701427</v>
      </c>
      <c r="V23" s="7">
        <v>-0.139493860652041</v>
      </c>
    </row>
    <row r="24" spans="1:22" x14ac:dyDescent="0.3">
      <c r="A24" s="25" t="s">
        <v>24</v>
      </c>
      <c r="B24" s="25" t="s">
        <v>132</v>
      </c>
      <c r="C24" s="5">
        <v>1</v>
      </c>
      <c r="D24" s="6">
        <v>0</v>
      </c>
      <c r="E24" s="6">
        <v>0.1</v>
      </c>
      <c r="F24" s="6">
        <v>1</v>
      </c>
      <c r="G24" s="6">
        <v>27</v>
      </c>
      <c r="H24" s="6">
        <v>0.1</v>
      </c>
      <c r="I24" s="6">
        <v>0.1</v>
      </c>
      <c r="J24" s="6">
        <v>1</v>
      </c>
      <c r="K24" s="6">
        <v>1</v>
      </c>
      <c r="L24" s="6">
        <v>0</v>
      </c>
      <c r="M24" s="6">
        <v>2.7</v>
      </c>
      <c r="N24" s="6">
        <v>1</v>
      </c>
      <c r="O24" s="6">
        <v>1</v>
      </c>
      <c r="P24" s="6">
        <v>1</v>
      </c>
      <c r="Q24" s="6">
        <v>30</v>
      </c>
      <c r="R24" s="7">
        <v>10</v>
      </c>
      <c r="S24" s="25">
        <v>69.7</v>
      </c>
      <c r="T24" s="5">
        <f t="shared" si="3"/>
        <v>0.11424506467876977</v>
      </c>
      <c r="U24" s="25">
        <f t="shared" ca="1" si="1"/>
        <v>0.45128754917189773</v>
      </c>
      <c r="V24" s="7">
        <v>-0.29214464853521799</v>
      </c>
    </row>
    <row r="25" spans="1:22" x14ac:dyDescent="0.3">
      <c r="A25" s="25" t="s">
        <v>25</v>
      </c>
      <c r="B25" s="25" t="s">
        <v>133</v>
      </c>
      <c r="C25" s="5">
        <v>1</v>
      </c>
      <c r="D25" s="6">
        <v>0</v>
      </c>
      <c r="E25" s="6">
        <v>0.1</v>
      </c>
      <c r="F25" s="6">
        <v>1</v>
      </c>
      <c r="G25" s="6">
        <v>27</v>
      </c>
      <c r="H25" s="6">
        <v>0.1</v>
      </c>
      <c r="I25" s="6">
        <v>0.1</v>
      </c>
      <c r="J25" s="6">
        <v>1</v>
      </c>
      <c r="K25" s="6">
        <v>0.9</v>
      </c>
      <c r="L25" s="6">
        <v>0</v>
      </c>
      <c r="M25" s="6">
        <v>2.4300000000000002</v>
      </c>
      <c r="N25" s="6">
        <v>1</v>
      </c>
      <c r="O25" s="6">
        <v>1</v>
      </c>
      <c r="P25" s="6">
        <v>1</v>
      </c>
      <c r="Q25" s="6">
        <v>30</v>
      </c>
      <c r="R25" s="7">
        <v>10</v>
      </c>
      <c r="S25" s="25">
        <v>69.430000000000007</v>
      </c>
      <c r="T25" s="5">
        <f t="shared" si="3"/>
        <v>0.11380250847413179</v>
      </c>
      <c r="U25" s="25">
        <f t="shared" ca="1" si="1"/>
        <v>0.44479170491855102</v>
      </c>
      <c r="V25" s="7">
        <v>-0.36636184329369098</v>
      </c>
    </row>
    <row r="26" spans="1:22" x14ac:dyDescent="0.3">
      <c r="A26" s="25" t="s">
        <v>26</v>
      </c>
      <c r="B26" s="25" t="s">
        <v>134</v>
      </c>
      <c r="C26" s="5">
        <v>1</v>
      </c>
      <c r="D26" s="6">
        <v>0</v>
      </c>
      <c r="E26" s="6">
        <v>0.1</v>
      </c>
      <c r="F26" s="6">
        <v>1</v>
      </c>
      <c r="G26" s="6">
        <v>27</v>
      </c>
      <c r="H26" s="6">
        <v>0.1</v>
      </c>
      <c r="I26" s="6">
        <v>0.1</v>
      </c>
      <c r="J26" s="6">
        <v>1</v>
      </c>
      <c r="K26" s="6">
        <v>1</v>
      </c>
      <c r="L26" s="6">
        <v>0</v>
      </c>
      <c r="M26" s="6">
        <v>2.7</v>
      </c>
      <c r="N26" s="6">
        <v>1</v>
      </c>
      <c r="O26" s="6">
        <v>1</v>
      </c>
      <c r="P26" s="6">
        <v>1</v>
      </c>
      <c r="Q26" s="6">
        <v>30</v>
      </c>
      <c r="R26" s="7">
        <v>10</v>
      </c>
      <c r="S26" s="25">
        <v>69.7</v>
      </c>
      <c r="T26" s="5">
        <f t="shared" si="3"/>
        <v>0.11424506467876977</v>
      </c>
      <c r="U26" s="25">
        <f t="shared" ca="1" si="1"/>
        <v>2.6151010860578028E-2</v>
      </c>
      <c r="V26" s="7">
        <v>-0.45606998421703498</v>
      </c>
    </row>
    <row r="27" spans="1:22" x14ac:dyDescent="0.3">
      <c r="A27" s="25" t="s">
        <v>27</v>
      </c>
      <c r="B27" s="25" t="s">
        <v>135</v>
      </c>
      <c r="C27" s="5">
        <v>1</v>
      </c>
      <c r="D27" s="6">
        <v>0</v>
      </c>
      <c r="E27" s="6">
        <v>0.1</v>
      </c>
      <c r="F27" s="6">
        <v>1</v>
      </c>
      <c r="G27" s="6">
        <v>27</v>
      </c>
      <c r="H27" s="6">
        <v>0</v>
      </c>
      <c r="I27" s="6">
        <v>0.3</v>
      </c>
      <c r="J27" s="6">
        <v>1</v>
      </c>
      <c r="K27" s="6">
        <v>1</v>
      </c>
      <c r="L27" s="6">
        <v>0</v>
      </c>
      <c r="M27" s="6">
        <v>9</v>
      </c>
      <c r="N27" s="6">
        <v>1</v>
      </c>
      <c r="O27" s="6">
        <v>1</v>
      </c>
      <c r="P27" s="6">
        <v>1</v>
      </c>
      <c r="Q27" s="6">
        <v>30</v>
      </c>
      <c r="R27" s="7">
        <v>10</v>
      </c>
      <c r="S27" s="25">
        <v>76</v>
      </c>
      <c r="T27" s="5">
        <f t="shared" si="3"/>
        <v>0.12457137612032285</v>
      </c>
      <c r="U27" s="25">
        <f t="shared" ca="1" si="1"/>
        <v>0.26087925286591862</v>
      </c>
      <c r="V27" s="7">
        <v>-0.78517596139301304</v>
      </c>
    </row>
    <row r="28" spans="1:22" ht="15" thickBot="1" x14ac:dyDescent="0.35">
      <c r="A28" s="25" t="s">
        <v>28</v>
      </c>
      <c r="B28" s="25" t="s">
        <v>136</v>
      </c>
      <c r="C28" s="5">
        <v>1</v>
      </c>
      <c r="D28" s="6">
        <v>0</v>
      </c>
      <c r="E28" s="6">
        <v>0.1</v>
      </c>
      <c r="F28" s="6">
        <v>1</v>
      </c>
      <c r="G28" s="6">
        <v>27</v>
      </c>
      <c r="H28" s="6">
        <v>0</v>
      </c>
      <c r="I28" s="6">
        <v>0.3</v>
      </c>
      <c r="J28" s="6">
        <v>1</v>
      </c>
      <c r="K28" s="6">
        <v>1</v>
      </c>
      <c r="L28" s="6">
        <v>0</v>
      </c>
      <c r="M28" s="6">
        <v>9</v>
      </c>
      <c r="N28" s="6">
        <v>1</v>
      </c>
      <c r="O28" s="6">
        <v>1</v>
      </c>
      <c r="P28" s="6">
        <v>1</v>
      </c>
      <c r="Q28" s="6">
        <v>30</v>
      </c>
      <c r="R28" s="7">
        <v>10</v>
      </c>
      <c r="S28" s="26">
        <v>76</v>
      </c>
      <c r="T28" s="8">
        <f t="shared" si="3"/>
        <v>0.12457137612032285</v>
      </c>
      <c r="U28" s="25">
        <f t="shared" ca="1" si="1"/>
        <v>5.2846449700211684E-2</v>
      </c>
      <c r="V28" s="7">
        <v>-0.19967378215835899</v>
      </c>
    </row>
    <row r="29" spans="1:22" x14ac:dyDescent="0.3">
      <c r="A29" s="25" t="s">
        <v>29</v>
      </c>
      <c r="B29" s="25" t="s">
        <v>137</v>
      </c>
      <c r="C29" s="5">
        <v>1</v>
      </c>
      <c r="D29" s="6">
        <v>0</v>
      </c>
      <c r="E29" s="6">
        <v>0.1</v>
      </c>
      <c r="F29" s="6">
        <v>1</v>
      </c>
      <c r="G29" s="6">
        <v>27</v>
      </c>
      <c r="H29" s="6">
        <v>0</v>
      </c>
      <c r="I29" s="6">
        <v>0.3</v>
      </c>
      <c r="J29" s="6">
        <v>1</v>
      </c>
      <c r="K29" s="6">
        <v>0.9</v>
      </c>
      <c r="L29" s="6">
        <v>0</v>
      </c>
      <c r="M29" s="6">
        <v>8.1</v>
      </c>
      <c r="N29" s="6">
        <v>1</v>
      </c>
      <c r="O29" s="6">
        <v>1</v>
      </c>
      <c r="P29" s="6">
        <v>1</v>
      </c>
      <c r="Q29" s="6">
        <v>30</v>
      </c>
      <c r="R29" s="7">
        <v>10</v>
      </c>
      <c r="S29" s="1">
        <v>75.099999999999994</v>
      </c>
      <c r="T29" s="2">
        <f xml:space="preserve"> S29/SUM($S$29:$S$37)</f>
        <v>0.12332432458174004</v>
      </c>
      <c r="U29" s="25">
        <f t="shared" ca="1" si="1"/>
        <v>0.7551164445576436</v>
      </c>
      <c r="V29" s="7">
        <v>-0.51423443841361105</v>
      </c>
    </row>
    <row r="30" spans="1:22" x14ac:dyDescent="0.3">
      <c r="A30" s="25" t="s">
        <v>30</v>
      </c>
      <c r="B30" s="25" t="s">
        <v>138</v>
      </c>
      <c r="C30" s="5">
        <v>1</v>
      </c>
      <c r="D30" s="6">
        <v>0</v>
      </c>
      <c r="E30" s="6">
        <v>0.1</v>
      </c>
      <c r="F30" s="6">
        <v>1</v>
      </c>
      <c r="G30" s="6">
        <v>27</v>
      </c>
      <c r="H30" s="6">
        <v>0</v>
      </c>
      <c r="I30" s="6">
        <v>0.3</v>
      </c>
      <c r="J30" s="6">
        <v>1</v>
      </c>
      <c r="K30" s="6">
        <v>0.9</v>
      </c>
      <c r="L30" s="6">
        <v>0</v>
      </c>
      <c r="M30" s="6">
        <v>8.1</v>
      </c>
      <c r="N30" s="6">
        <v>1</v>
      </c>
      <c r="O30" s="6">
        <v>1</v>
      </c>
      <c r="P30" s="6">
        <v>1</v>
      </c>
      <c r="Q30" s="6">
        <v>30</v>
      </c>
      <c r="R30" s="7">
        <v>10</v>
      </c>
      <c r="S30" s="25">
        <v>75.099999999999994</v>
      </c>
      <c r="T30" s="5">
        <f t="shared" ref="T30:T37" si="4" xml:space="preserve"> S30/SUM($S$29:$S$37)</f>
        <v>0.12332432458174004</v>
      </c>
      <c r="U30" s="25">
        <f t="shared" ca="1" si="1"/>
        <v>0.65589802044383272</v>
      </c>
      <c r="V30" s="7">
        <v>-0.59241456886204202</v>
      </c>
    </row>
    <row r="31" spans="1:22" x14ac:dyDescent="0.3">
      <c r="A31" s="25" t="s">
        <v>31</v>
      </c>
      <c r="B31" s="25" t="s">
        <v>139</v>
      </c>
      <c r="C31" s="5">
        <v>1</v>
      </c>
      <c r="D31" s="6">
        <v>0</v>
      </c>
      <c r="E31" s="6">
        <v>0.1</v>
      </c>
      <c r="F31" s="6">
        <v>1</v>
      </c>
      <c r="G31" s="6">
        <v>27</v>
      </c>
      <c r="H31" s="6">
        <v>0.1</v>
      </c>
      <c r="I31" s="6">
        <v>1</v>
      </c>
      <c r="J31" s="6">
        <v>1</v>
      </c>
      <c r="K31" s="6">
        <v>1</v>
      </c>
      <c r="L31" s="6">
        <v>0</v>
      </c>
      <c r="M31" s="6">
        <v>27</v>
      </c>
      <c r="N31" s="6">
        <v>1</v>
      </c>
      <c r="O31" s="6">
        <v>1</v>
      </c>
      <c r="P31" s="6">
        <v>1</v>
      </c>
      <c r="Q31" s="6">
        <v>30</v>
      </c>
      <c r="R31" s="7">
        <v>10</v>
      </c>
      <c r="S31" s="25">
        <v>94</v>
      </c>
      <c r="T31" s="5">
        <f t="shared" si="4"/>
        <v>0.15436067257900885</v>
      </c>
      <c r="U31" s="25">
        <f t="shared" ca="1" si="1"/>
        <v>0.54092355274824577</v>
      </c>
      <c r="V31" s="7">
        <v>-4.6450412719997697E-2</v>
      </c>
    </row>
    <row r="32" spans="1:22" x14ac:dyDescent="0.3">
      <c r="A32" s="25" t="s">
        <v>32</v>
      </c>
      <c r="B32" s="25" t="s">
        <v>140</v>
      </c>
      <c r="C32" s="5">
        <v>1</v>
      </c>
      <c r="D32" s="6">
        <v>0</v>
      </c>
      <c r="E32" s="6">
        <v>0.1</v>
      </c>
      <c r="F32" s="6">
        <v>1</v>
      </c>
      <c r="G32" s="6">
        <v>27</v>
      </c>
      <c r="H32" s="6">
        <v>0.1</v>
      </c>
      <c r="I32" s="6">
        <v>1</v>
      </c>
      <c r="J32" s="6">
        <v>1</v>
      </c>
      <c r="K32" s="6">
        <v>1</v>
      </c>
      <c r="L32" s="6">
        <v>0</v>
      </c>
      <c r="M32" s="6">
        <v>27</v>
      </c>
      <c r="N32" s="6">
        <v>1</v>
      </c>
      <c r="O32" s="6">
        <v>1</v>
      </c>
      <c r="P32" s="6">
        <v>1</v>
      </c>
      <c r="Q32" s="6">
        <v>30</v>
      </c>
      <c r="R32" s="7">
        <v>10</v>
      </c>
      <c r="S32" s="25">
        <v>94</v>
      </c>
      <c r="T32" s="5">
        <f t="shared" si="4"/>
        <v>0.15436067257900885</v>
      </c>
      <c r="U32" s="25">
        <f t="shared" ca="1" si="1"/>
        <v>0.88053527169393986</v>
      </c>
      <c r="V32" s="7">
        <v>-0.60754485190143803</v>
      </c>
    </row>
    <row r="33" spans="1:22" x14ac:dyDescent="0.3">
      <c r="A33" s="25" t="s">
        <v>33</v>
      </c>
      <c r="B33" s="25" t="s">
        <v>141</v>
      </c>
      <c r="C33" s="5">
        <v>1</v>
      </c>
      <c r="D33" s="6">
        <v>0</v>
      </c>
      <c r="E33" s="6">
        <v>0.1</v>
      </c>
      <c r="F33" s="6">
        <v>1</v>
      </c>
      <c r="G33" s="6">
        <v>27</v>
      </c>
      <c r="H33" s="6">
        <v>0.4</v>
      </c>
      <c r="I33" s="6">
        <v>1</v>
      </c>
      <c r="J33" s="6">
        <v>0.6</v>
      </c>
      <c r="K33" s="6">
        <v>1</v>
      </c>
      <c r="L33" s="6">
        <v>0.2</v>
      </c>
      <c r="M33" s="6">
        <v>8.64</v>
      </c>
      <c r="N33" s="6">
        <v>1</v>
      </c>
      <c r="O33" s="6">
        <v>1</v>
      </c>
      <c r="P33" s="6">
        <v>1</v>
      </c>
      <c r="Q33" s="6">
        <v>30</v>
      </c>
      <c r="R33" s="7">
        <v>10</v>
      </c>
      <c r="S33" s="25">
        <v>75.64</v>
      </c>
      <c r="T33" s="5">
        <f t="shared" si="4"/>
        <v>0.12421107738166202</v>
      </c>
      <c r="U33" s="25">
        <f t="shared" ca="1" si="1"/>
        <v>0.47048380738799789</v>
      </c>
      <c r="V33" s="7">
        <v>-0.170524123687291</v>
      </c>
    </row>
    <row r="34" spans="1:22" x14ac:dyDescent="0.3">
      <c r="A34" s="25" t="s">
        <v>34</v>
      </c>
      <c r="B34" s="25" t="s">
        <v>142</v>
      </c>
      <c r="C34" s="5">
        <v>0.7</v>
      </c>
      <c r="D34" s="6">
        <v>0.3</v>
      </c>
      <c r="E34" s="6">
        <v>0.3</v>
      </c>
      <c r="F34" s="6">
        <v>1</v>
      </c>
      <c r="G34" s="6">
        <v>10.29</v>
      </c>
      <c r="H34" s="6">
        <v>0.7</v>
      </c>
      <c r="I34" s="6">
        <v>1</v>
      </c>
      <c r="J34" s="6">
        <v>0.2</v>
      </c>
      <c r="K34" s="6">
        <v>0.9</v>
      </c>
      <c r="L34" s="6">
        <v>0.2</v>
      </c>
      <c r="M34" s="6">
        <v>1.296</v>
      </c>
      <c r="N34" s="6">
        <v>0.85</v>
      </c>
      <c r="O34" s="6">
        <v>0.2</v>
      </c>
      <c r="P34" s="6">
        <v>0.33</v>
      </c>
      <c r="Q34" s="6">
        <v>1.6830000000000001</v>
      </c>
      <c r="R34" s="7">
        <v>10</v>
      </c>
      <c r="S34" s="25">
        <v>23.268999999999998</v>
      </c>
      <c r="T34" s="5">
        <f t="shared" si="4"/>
        <v>3.8210835002563372E-2</v>
      </c>
      <c r="U34" s="25">
        <f t="shared" ca="1" si="1"/>
        <v>0.15325552943221121</v>
      </c>
      <c r="V34" s="7">
        <v>-6.5051592985279502E-2</v>
      </c>
    </row>
    <row r="35" spans="1:22" x14ac:dyDescent="0.3">
      <c r="A35" s="25" t="s">
        <v>35</v>
      </c>
      <c r="B35" s="25" t="s">
        <v>143</v>
      </c>
      <c r="C35" s="5">
        <v>0.2</v>
      </c>
      <c r="D35" s="6">
        <v>0.3</v>
      </c>
      <c r="E35" s="6">
        <v>0.3</v>
      </c>
      <c r="F35" s="6">
        <v>0.8</v>
      </c>
      <c r="G35" s="6">
        <v>2.3519999999999999</v>
      </c>
      <c r="H35" s="6">
        <v>0.7</v>
      </c>
      <c r="I35" s="6">
        <v>0.3</v>
      </c>
      <c r="J35" s="6">
        <v>0.6</v>
      </c>
      <c r="K35" s="6">
        <v>0.9</v>
      </c>
      <c r="L35" s="6">
        <v>0.4</v>
      </c>
      <c r="M35" s="6">
        <v>0.87480000000000002</v>
      </c>
      <c r="N35" s="6">
        <v>1</v>
      </c>
      <c r="O35" s="6">
        <v>1</v>
      </c>
      <c r="P35" s="6">
        <v>1</v>
      </c>
      <c r="Q35" s="6">
        <v>30</v>
      </c>
      <c r="R35" s="7">
        <v>10</v>
      </c>
      <c r="S35" s="25">
        <v>43.226799999999997</v>
      </c>
      <c r="T35" s="5">
        <f t="shared" si="4"/>
        <v>7.0984233206790426E-2</v>
      </c>
      <c r="U35" s="25">
        <f t="shared" ca="1" si="1"/>
        <v>0.39071126522383182</v>
      </c>
      <c r="V35" s="7">
        <v>-0.94888553725333302</v>
      </c>
    </row>
    <row r="36" spans="1:22" x14ac:dyDescent="0.3">
      <c r="A36" s="25" t="s">
        <v>36</v>
      </c>
      <c r="B36" s="25" t="s">
        <v>144</v>
      </c>
      <c r="C36" s="5">
        <v>1</v>
      </c>
      <c r="D36" s="6">
        <v>0</v>
      </c>
      <c r="E36" s="6">
        <v>0.1</v>
      </c>
      <c r="F36" s="6">
        <v>1</v>
      </c>
      <c r="G36" s="6">
        <v>27</v>
      </c>
      <c r="H36" s="6">
        <v>0.4</v>
      </c>
      <c r="I36" s="6">
        <v>0.9</v>
      </c>
      <c r="J36" s="6">
        <v>1</v>
      </c>
      <c r="K36" s="6">
        <v>0.7</v>
      </c>
      <c r="L36" s="6">
        <v>0</v>
      </c>
      <c r="M36" s="6">
        <v>11.34</v>
      </c>
      <c r="N36" s="6">
        <v>1</v>
      </c>
      <c r="O36" s="6">
        <v>1</v>
      </c>
      <c r="P36" s="6">
        <v>1</v>
      </c>
      <c r="Q36" s="6">
        <v>30</v>
      </c>
      <c r="R36" s="7">
        <v>10</v>
      </c>
      <c r="S36" s="25">
        <v>78.34</v>
      </c>
      <c r="T36" s="5">
        <f t="shared" si="4"/>
        <v>0.12864484138127186</v>
      </c>
      <c r="U36" s="25">
        <f t="shared" ca="1" si="1"/>
        <v>0.92915242750723681</v>
      </c>
      <c r="V36" s="7">
        <v>-0.96563203307455903</v>
      </c>
    </row>
    <row r="37" spans="1:22" ht="15" thickBot="1" x14ac:dyDescent="0.35">
      <c r="A37" s="26" t="s">
        <v>37</v>
      </c>
      <c r="B37" s="26" t="s">
        <v>145</v>
      </c>
      <c r="C37" s="8">
        <v>1</v>
      </c>
      <c r="D37" s="9">
        <v>0</v>
      </c>
      <c r="E37" s="9">
        <v>0.1</v>
      </c>
      <c r="F37" s="9">
        <v>0.7</v>
      </c>
      <c r="G37" s="9">
        <v>18.899999999999999</v>
      </c>
      <c r="H37" s="9">
        <v>0.7</v>
      </c>
      <c r="I37" s="9">
        <v>0.7</v>
      </c>
      <c r="J37" s="9">
        <v>0.6</v>
      </c>
      <c r="K37" s="9">
        <v>0.7</v>
      </c>
      <c r="L37" s="9">
        <v>0.4</v>
      </c>
      <c r="M37" s="9">
        <v>1.5875999999999999</v>
      </c>
      <c r="N37" s="9">
        <v>1</v>
      </c>
      <c r="O37" s="9">
        <v>1</v>
      </c>
      <c r="P37" s="9">
        <v>0.66</v>
      </c>
      <c r="Q37" s="9">
        <v>19.8</v>
      </c>
      <c r="R37" s="10">
        <v>10</v>
      </c>
      <c r="S37" s="26">
        <v>50.287599999999998</v>
      </c>
      <c r="T37" s="8">
        <f t="shared" si="4"/>
        <v>8.2579018706214521E-2</v>
      </c>
      <c r="U37" s="26">
        <f t="shared" ca="1" si="1"/>
        <v>0.63739945608635573</v>
      </c>
      <c r="V37" s="10">
        <v>-0.80839734811646102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Control_Table_Set_Cover_V1</vt:lpstr>
      <vt:lpstr>Risk_Model</vt:lpstr>
      <vt:lpstr>Attack_Data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</dc:creator>
  <cp:lastModifiedBy>sp01204</cp:lastModifiedBy>
  <dcterms:created xsi:type="dcterms:W3CDTF">2020-11-25T18:58:06Z</dcterms:created>
  <dcterms:modified xsi:type="dcterms:W3CDTF">2021-02-01T20:13:06Z</dcterms:modified>
</cp:coreProperties>
</file>