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Autumn1" sheetId="2" r:id="rId4"/>
    <sheet state="visible" name="GreenlandIce" sheetId="3" r:id="rId5"/>
    <sheet state="visible" name="Pumpkin1" sheetId="4" r:id="rId6"/>
    <sheet state="visible" name="P5Tamil" sheetId="5" r:id="rId7"/>
    <sheet state="visible" name="Skills" sheetId="6" r:id="rId8"/>
    <sheet state="visible" name="P2GlobalWarming" sheetId="7" r:id="rId9"/>
  </sheets>
  <definedNames/>
  <calcPr/>
</workbook>
</file>

<file path=xl/sharedStrings.xml><?xml version="1.0" encoding="utf-8"?>
<sst xmlns="http://schemas.openxmlformats.org/spreadsheetml/2006/main" count="91" uniqueCount="90">
  <si>
    <t>Image</t>
  </si>
  <si>
    <t>Cosine Score</t>
  </si>
  <si>
    <t>Levenshtein Distance</t>
  </si>
  <si>
    <t>Original Count</t>
  </si>
  <si>
    <t>Deciphered Count</t>
  </si>
  <si>
    <t>Time</t>
  </si>
  <si>
    <t>Cosine_Score</t>
  </si>
  <si>
    <t>Kids_Level.txt</t>
  </si>
  <si>
    <t>GreenlandIceSheet_P2GlobalWarming.txt</t>
  </si>
  <si>
    <t>Pumpkin1_rule.txt</t>
  </si>
  <si>
    <t>GreelanIceCap_P3Interlaken.txt</t>
  </si>
  <si>
    <t>Autumn3_rule.txt</t>
  </si>
  <si>
    <t>Pumpkin1_States.txt</t>
  </si>
  <si>
    <t>Autumn3_Workflow.txt</t>
  </si>
  <si>
    <t>RainyLondon_P1ChildLabour.txt</t>
  </si>
  <si>
    <t>Kids_Sensore.txt</t>
  </si>
  <si>
    <t>GreelanIceCap_skills.txt</t>
  </si>
  <si>
    <t>RainyLondon_rule.txt</t>
  </si>
  <si>
    <t>GreenlandIceSheet_P4Europe.txt</t>
  </si>
  <si>
    <t>Autumn1_Sensore.txt</t>
  </si>
  <si>
    <t>GreenlandIceSheet_P1ChildLabour.txt</t>
  </si>
  <si>
    <t>Kids_States.txt</t>
  </si>
  <si>
    <t>Kids_rule.txt</t>
  </si>
  <si>
    <t>Autumn3_States.txt</t>
  </si>
  <si>
    <t>Autumn3_Level.txt</t>
  </si>
  <si>
    <t>GreelanIceCap_P2GlobalWarming.txt</t>
  </si>
  <si>
    <t>Pumpkin1_P3Interlaken.txt</t>
  </si>
  <si>
    <t>Autumn3_Sensore.txt</t>
  </si>
  <si>
    <t>Pumpkin1_Sensore.txt</t>
  </si>
  <si>
    <t>Autumn3_P2GlobalWarming.txt</t>
  </si>
  <si>
    <t>dog_skills.txt</t>
  </si>
  <si>
    <t>RainyLondon_P3Interlaken.txt</t>
  </si>
  <si>
    <t>Autumn1_Workflow.txt</t>
  </si>
  <si>
    <t>GreelanIceCap_P4Europe.txt</t>
  </si>
  <si>
    <t>Pumpkin1_Level.txt</t>
  </si>
  <si>
    <t>Kids_P3Interlaken.txt</t>
  </si>
  <si>
    <t>GreelanIceCap_rule.txt</t>
  </si>
  <si>
    <t>Pumpkin1_P1ChildLabour.txt</t>
  </si>
  <si>
    <t>GreenlandIceSheet_Workflow.txt</t>
  </si>
  <si>
    <t>GreelanIceCap_P5Tamil.txt</t>
  </si>
  <si>
    <t>Autumn3_P3Interlaken.txt</t>
  </si>
  <si>
    <t>Autumn1_P4Europe.txt</t>
  </si>
  <si>
    <t>Autumn3_skills.txt</t>
  </si>
  <si>
    <t>Kids_Workflow.txt</t>
  </si>
  <si>
    <t>Kids_P4Europe.txt</t>
  </si>
  <si>
    <t>Autumn1_Level.txt</t>
  </si>
  <si>
    <t>GreenlandIceSheet_skills.txt</t>
  </si>
  <si>
    <t>Autumn3_P5Tamil.txt</t>
  </si>
  <si>
    <t>Pumpkin1_Workflow.txt</t>
  </si>
  <si>
    <t>GreelanIceCap_P1ChildLabour.txt</t>
  </si>
  <si>
    <t>GreenlandIceSheet_States.txt</t>
  </si>
  <si>
    <t>Autumn1_P2GlobalWarming.txt</t>
  </si>
  <si>
    <t>GreenlandIceSheet_P5Tamil.txt</t>
  </si>
  <si>
    <t>Autumn1_P5Tamil.txt</t>
  </si>
  <si>
    <t>GreenlandIceSheet_Sensore.txt</t>
  </si>
  <si>
    <t>FamilyRunningMAsk_rule.txt</t>
  </si>
  <si>
    <t>Autumn3_P1ChildLabour.txt</t>
  </si>
  <si>
    <t>RainyLondon_skills.txt</t>
  </si>
  <si>
    <t>Pumpkin1_skills.txt</t>
  </si>
  <si>
    <t>Autumn1_P1ChildLabour.txt</t>
  </si>
  <si>
    <t>Autumn1_skills.txt</t>
  </si>
  <si>
    <t>FamilyRunningMAsk_skills.txt</t>
  </si>
  <si>
    <t>GreenlandIceSheet_rule.txt</t>
  </si>
  <si>
    <t>Pumpkin1_P2GlobalWarming.txt</t>
  </si>
  <si>
    <t>GreelanIceCap_Level.txt</t>
  </si>
  <si>
    <t>Kids_P5Tamil.txt</t>
  </si>
  <si>
    <t>FamilyRunningMAsk_Sensore.txt</t>
  </si>
  <si>
    <t>GreelanIceCap_Sensore.txt</t>
  </si>
  <si>
    <t>Kids_skills.txt</t>
  </si>
  <si>
    <t>Autumn3_P4Europe.txt</t>
  </si>
  <si>
    <t>RainyLondon_States.txt</t>
  </si>
  <si>
    <t>Kids_P2GlobalWarming.txt</t>
  </si>
  <si>
    <t>GreenlandIceSheet_Level.txt</t>
  </si>
  <si>
    <t>GreelanIceCap_States.txt</t>
  </si>
  <si>
    <t>RainyLondon_P4Europe.txt</t>
  </si>
  <si>
    <t>RainyLondon_Sensore.txt</t>
  </si>
  <si>
    <t>RainyLondon_Level.txt</t>
  </si>
  <si>
    <t>FamilyRunningMAsk_Workflow.txt</t>
  </si>
  <si>
    <t>GreelanIceCap_Workflow.txt</t>
  </si>
  <si>
    <t>Autumn1_P3Interlaken.txt</t>
  </si>
  <si>
    <t>dog_Workflow.txt</t>
  </si>
  <si>
    <t>Pumpkin1_P4Europe.txt</t>
  </si>
  <si>
    <t>Autumn1_rule.txt</t>
  </si>
  <si>
    <t>Kids_P1ChildLabour.txt</t>
  </si>
  <si>
    <t>RainyLondon_Workflow.txt</t>
  </si>
  <si>
    <t>RainyLondon_P5Tamil.txt</t>
  </si>
  <si>
    <t>Pumpkin1_P5Tamil.txt</t>
  </si>
  <si>
    <t>Autumn1_States.txt</t>
  </si>
  <si>
    <t>GreenlandIceSheet_P3Interlaken.txt</t>
  </si>
  <si>
    <t>RainyLondon_P2GlobalWarming.txt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</si>
</sst>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1.0"/>
      <color rgb="FF000000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3" numFmtId="0" xfId="0" applyAlignment="1" applyFill="1" applyFont="1">
      <alignment shrinkToFit="0" wrapText="1"/>
    </xf>
    <xf borderId="0" fillId="0" fontId="1" numFmtId="0" xfId="0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5.0"/>
    <col customWidth="1" min="4" max="4" width="13.38"/>
    <col customWidth="1" min="5" max="5" width="16.25"/>
    <col customWidth="1" min="9" max="9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5</v>
      </c>
      <c r="I1" s="1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>
        <f t="shared" ref="B2:B84" si="1">ROUND(I2, 4)</f>
        <v>0.9074</v>
      </c>
      <c r="C2" s="3">
        <v>5.0</v>
      </c>
      <c r="D2" s="3">
        <v>396.0</v>
      </c>
      <c r="E2" s="3">
        <v>396.0</v>
      </c>
      <c r="F2" s="3">
        <f t="shared" ref="F2:F84" si="2">ROUND(H2, 4)</f>
        <v>8.1101</v>
      </c>
      <c r="H2" s="3">
        <v>8.11012983322143</v>
      </c>
      <c r="I2" s="3">
        <v>0.907371356472859</v>
      </c>
    </row>
    <row r="3">
      <c r="A3" s="3" t="s">
        <v>8</v>
      </c>
      <c r="B3" s="3">
        <f t="shared" si="1"/>
        <v>0.8237</v>
      </c>
      <c r="C3" s="3">
        <v>13.0</v>
      </c>
      <c r="D3" s="3">
        <v>573.0</v>
      </c>
      <c r="E3" s="3">
        <v>574.0</v>
      </c>
      <c r="F3" s="3">
        <f t="shared" si="2"/>
        <v>11.6307</v>
      </c>
      <c r="H3" s="3">
        <v>11.6306717395782</v>
      </c>
      <c r="I3" s="3">
        <v>0.823666498672367</v>
      </c>
    </row>
    <row r="4">
      <c r="A4" s="3" t="s">
        <v>9</v>
      </c>
      <c r="B4" s="3">
        <f t="shared" si="1"/>
        <v>0.8292</v>
      </c>
      <c r="C4" s="3">
        <v>1.0</v>
      </c>
      <c r="D4" s="3">
        <v>49.0</v>
      </c>
      <c r="E4" s="3">
        <v>50.0</v>
      </c>
      <c r="F4" s="3">
        <f t="shared" si="2"/>
        <v>1.0076</v>
      </c>
      <c r="H4" s="3">
        <v>1.00756049156188</v>
      </c>
      <c r="I4" s="3">
        <v>0.82915619758885</v>
      </c>
    </row>
    <row r="5">
      <c r="A5" s="3" t="s">
        <v>10</v>
      </c>
      <c r="B5" s="3">
        <f t="shared" si="1"/>
        <v>0.9174</v>
      </c>
      <c r="C5" s="3">
        <v>16.0</v>
      </c>
      <c r="D5" s="3">
        <v>580.0</v>
      </c>
      <c r="E5" s="3">
        <v>584.0</v>
      </c>
      <c r="F5" s="3">
        <f t="shared" si="2"/>
        <v>11.8527</v>
      </c>
      <c r="H5" s="3">
        <v>11.8526587486267</v>
      </c>
      <c r="I5" s="3">
        <v>0.91742353473845</v>
      </c>
    </row>
    <row r="6">
      <c r="A6" s="3" t="s">
        <v>11</v>
      </c>
      <c r="B6" s="3">
        <f t="shared" si="1"/>
        <v>0.7939</v>
      </c>
      <c r="C6" s="3">
        <v>1.0</v>
      </c>
      <c r="D6" s="3">
        <v>49.0</v>
      </c>
      <c r="E6" s="3">
        <v>50.0</v>
      </c>
      <c r="F6" s="3">
        <f t="shared" si="2"/>
        <v>1.1429</v>
      </c>
      <c r="H6" s="3">
        <v>1.1428644657135</v>
      </c>
      <c r="I6" s="3">
        <v>0.793856620135735</v>
      </c>
    </row>
    <row r="7">
      <c r="A7" s="3" t="s">
        <v>12</v>
      </c>
      <c r="B7" s="3">
        <f t="shared" si="1"/>
        <v>0.9667</v>
      </c>
      <c r="C7" s="3">
        <v>1.0</v>
      </c>
      <c r="D7" s="3">
        <v>282.0</v>
      </c>
      <c r="E7" s="3">
        <v>282.0</v>
      </c>
      <c r="F7" s="3">
        <f t="shared" si="2"/>
        <v>5.8454</v>
      </c>
      <c r="H7" s="3">
        <v>5.84543347358703</v>
      </c>
      <c r="I7" s="3">
        <v>0.966666666666666</v>
      </c>
    </row>
    <row r="8">
      <c r="A8" s="3" t="s">
        <v>13</v>
      </c>
      <c r="B8" s="3">
        <f t="shared" si="1"/>
        <v>0.8018</v>
      </c>
      <c r="C8" s="3">
        <v>0.0</v>
      </c>
      <c r="D8" s="3">
        <v>66.0</v>
      </c>
      <c r="E8" s="3">
        <v>66.0</v>
      </c>
      <c r="F8" s="3">
        <f t="shared" si="2"/>
        <v>1.3024</v>
      </c>
      <c r="H8" s="3">
        <v>1.30241417884826</v>
      </c>
      <c r="I8" s="3">
        <v>0.801783725737273</v>
      </c>
    </row>
    <row r="9">
      <c r="A9" s="3" t="s">
        <v>14</v>
      </c>
      <c r="B9" s="3">
        <f t="shared" si="1"/>
        <v>0.8569</v>
      </c>
      <c r="C9" s="3">
        <v>17.0</v>
      </c>
      <c r="D9" s="3">
        <v>715.0</v>
      </c>
      <c r="E9" s="3">
        <v>721.0</v>
      </c>
      <c r="F9" s="3">
        <f t="shared" si="2"/>
        <v>14.5724</v>
      </c>
      <c r="H9" s="3">
        <v>14.572449684143</v>
      </c>
      <c r="I9" s="3">
        <v>0.85692452744258</v>
      </c>
    </row>
    <row r="10">
      <c r="A10" s="3" t="s">
        <v>15</v>
      </c>
      <c r="B10" s="3">
        <f t="shared" si="1"/>
        <v>1</v>
      </c>
      <c r="C10" s="3">
        <v>0.0</v>
      </c>
      <c r="D10" s="3">
        <v>73.0</v>
      </c>
      <c r="E10" s="3">
        <v>73.0</v>
      </c>
      <c r="F10" s="3">
        <f t="shared" si="2"/>
        <v>1.4452</v>
      </c>
      <c r="H10" s="3">
        <v>1.44517397880554</v>
      </c>
      <c r="I10" s="3">
        <v>1.0</v>
      </c>
    </row>
    <row r="11">
      <c r="A11" s="3" t="s">
        <v>16</v>
      </c>
      <c r="B11" s="3">
        <f t="shared" si="1"/>
        <v>0.6708</v>
      </c>
      <c r="C11" s="3">
        <v>2.0</v>
      </c>
      <c r="D11" s="3">
        <v>56.0</v>
      </c>
      <c r="E11" s="3">
        <v>55.0</v>
      </c>
      <c r="F11" s="3">
        <f t="shared" si="2"/>
        <v>1.2336</v>
      </c>
      <c r="H11" s="3">
        <v>1.23362326622009</v>
      </c>
      <c r="I11" s="3">
        <v>0.670820393249936</v>
      </c>
    </row>
    <row r="12">
      <c r="A12" s="3" t="s">
        <v>17</v>
      </c>
      <c r="B12" s="3">
        <f t="shared" si="1"/>
        <v>0.8292</v>
      </c>
      <c r="C12" s="3">
        <v>1.0</v>
      </c>
      <c r="D12" s="3">
        <v>49.0</v>
      </c>
      <c r="E12" s="3">
        <v>50.0</v>
      </c>
      <c r="F12" s="3">
        <f t="shared" si="2"/>
        <v>1.1462</v>
      </c>
      <c r="H12" s="3">
        <v>1.14622998237609</v>
      </c>
      <c r="I12" s="3">
        <v>0.82915619758885</v>
      </c>
    </row>
    <row r="13">
      <c r="A13" s="3" t="s">
        <v>18</v>
      </c>
      <c r="B13" s="3">
        <f t="shared" si="1"/>
        <v>0.9455</v>
      </c>
      <c r="C13" s="3">
        <v>5.0</v>
      </c>
      <c r="D13" s="3">
        <v>595.0</v>
      </c>
      <c r="E13" s="3">
        <v>595.0</v>
      </c>
      <c r="F13" s="3">
        <f t="shared" si="2"/>
        <v>12.1228</v>
      </c>
      <c r="H13" s="3">
        <v>12.122804403305</v>
      </c>
      <c r="I13" s="3">
        <v>0.945473017193742</v>
      </c>
    </row>
    <row r="14">
      <c r="A14" s="3" t="s">
        <v>19</v>
      </c>
      <c r="B14" s="3">
        <f t="shared" si="1"/>
        <v>1</v>
      </c>
      <c r="C14" s="3">
        <v>0.0</v>
      </c>
      <c r="D14" s="3">
        <v>73.0</v>
      </c>
      <c r="E14" s="3">
        <v>73.0</v>
      </c>
      <c r="F14" s="3">
        <f t="shared" si="2"/>
        <v>1.2598</v>
      </c>
      <c r="H14" s="3">
        <v>1.25981044769287</v>
      </c>
      <c r="I14" s="3">
        <v>1.0</v>
      </c>
    </row>
    <row r="15">
      <c r="A15" s="3" t="s">
        <v>20</v>
      </c>
      <c r="B15" s="3">
        <f t="shared" si="1"/>
        <v>0.8402</v>
      </c>
      <c r="C15" s="3">
        <v>16.0</v>
      </c>
      <c r="D15" s="3">
        <v>715.0</v>
      </c>
      <c r="E15" s="3">
        <v>720.0</v>
      </c>
      <c r="F15" s="3">
        <f t="shared" si="2"/>
        <v>14.6748</v>
      </c>
      <c r="H15" s="3">
        <v>14.6748418807983</v>
      </c>
      <c r="I15" s="3">
        <v>0.840218783670704</v>
      </c>
    </row>
    <row r="16">
      <c r="A16" s="3" t="s">
        <v>21</v>
      </c>
      <c r="B16" s="3">
        <f t="shared" si="1"/>
        <v>0.9667</v>
      </c>
      <c r="C16" s="3">
        <v>1.0</v>
      </c>
      <c r="D16" s="3">
        <v>282.0</v>
      </c>
      <c r="E16" s="3">
        <v>282.0</v>
      </c>
      <c r="F16" s="3">
        <f t="shared" si="2"/>
        <v>5.1059</v>
      </c>
      <c r="H16" s="3">
        <v>5.10590195655822</v>
      </c>
      <c r="I16" s="3">
        <v>0.966666666666666</v>
      </c>
    </row>
    <row r="17">
      <c r="A17" s="3" t="s">
        <v>22</v>
      </c>
      <c r="B17" s="3">
        <f t="shared" si="1"/>
        <v>0.8292</v>
      </c>
      <c r="C17" s="3">
        <v>1.0</v>
      </c>
      <c r="D17" s="3">
        <v>49.0</v>
      </c>
      <c r="E17" s="3">
        <v>50.0</v>
      </c>
      <c r="F17" s="3">
        <f t="shared" si="2"/>
        <v>1.0869</v>
      </c>
      <c r="H17" s="3">
        <v>1.08691620826721</v>
      </c>
      <c r="I17" s="3">
        <v>0.82915619758885</v>
      </c>
    </row>
    <row r="18">
      <c r="A18" s="3" t="s">
        <v>23</v>
      </c>
      <c r="B18" s="3">
        <f t="shared" si="1"/>
        <v>0.9333</v>
      </c>
      <c r="C18" s="3">
        <v>2.0</v>
      </c>
      <c r="D18" s="3">
        <v>282.0</v>
      </c>
      <c r="E18" s="3">
        <v>282.0</v>
      </c>
      <c r="F18" s="3">
        <f t="shared" si="2"/>
        <v>5.8945</v>
      </c>
      <c r="H18" s="3">
        <v>5.89454388618469</v>
      </c>
      <c r="I18" s="3">
        <v>0.933333333333333</v>
      </c>
    </row>
    <row r="19">
      <c r="A19" s="3" t="s">
        <v>24</v>
      </c>
      <c r="B19" s="3">
        <f t="shared" si="1"/>
        <v>0.9074</v>
      </c>
      <c r="C19" s="3">
        <v>5.0</v>
      </c>
      <c r="D19" s="3">
        <v>396.0</v>
      </c>
      <c r="E19" s="3">
        <v>396.0</v>
      </c>
      <c r="F19" s="3">
        <f t="shared" si="2"/>
        <v>8.0764</v>
      </c>
      <c r="H19" s="3">
        <v>8.0764422416687</v>
      </c>
      <c r="I19" s="3">
        <v>0.907371356472859</v>
      </c>
    </row>
    <row r="20">
      <c r="A20" s="3" t="s">
        <v>25</v>
      </c>
      <c r="B20" s="3">
        <f t="shared" si="1"/>
        <v>0.8044</v>
      </c>
      <c r="C20" s="3">
        <v>17.0</v>
      </c>
      <c r="D20" s="3">
        <v>573.0</v>
      </c>
      <c r="E20" s="3">
        <v>579.0</v>
      </c>
      <c r="F20" s="3">
        <f t="shared" si="2"/>
        <v>11.6379</v>
      </c>
      <c r="H20" s="3">
        <v>11.637865781784</v>
      </c>
      <c r="I20" s="3">
        <v>0.804361815109733</v>
      </c>
    </row>
    <row r="21">
      <c r="A21" s="3" t="s">
        <v>26</v>
      </c>
      <c r="B21" s="3">
        <f t="shared" si="1"/>
        <v>0.9319</v>
      </c>
      <c r="C21" s="3">
        <v>11.0</v>
      </c>
      <c r="D21" s="3">
        <v>580.0</v>
      </c>
      <c r="E21" s="3">
        <v>583.0</v>
      </c>
      <c r="F21" s="3">
        <f t="shared" si="2"/>
        <v>11.8533</v>
      </c>
      <c r="H21" s="3">
        <v>11.8533465862274</v>
      </c>
      <c r="I21" s="3">
        <v>0.931854787382905</v>
      </c>
    </row>
    <row r="22">
      <c r="A22" s="3" t="s">
        <v>27</v>
      </c>
      <c r="B22" s="3">
        <f t="shared" si="1"/>
        <v>1</v>
      </c>
      <c r="C22" s="3">
        <v>0.0</v>
      </c>
      <c r="D22" s="3">
        <v>73.0</v>
      </c>
      <c r="E22" s="3">
        <v>73.0</v>
      </c>
      <c r="F22" s="3">
        <f t="shared" si="2"/>
        <v>1.2479</v>
      </c>
      <c r="H22" s="3">
        <v>1.24791502952575</v>
      </c>
      <c r="I22" s="3">
        <v>1.0</v>
      </c>
    </row>
    <row r="23">
      <c r="A23" s="3" t="s">
        <v>28</v>
      </c>
      <c r="B23" s="3">
        <f t="shared" si="1"/>
        <v>1</v>
      </c>
      <c r="C23" s="3">
        <v>0.0</v>
      </c>
      <c r="D23" s="3">
        <v>73.0</v>
      </c>
      <c r="E23" s="3">
        <v>73.0</v>
      </c>
      <c r="F23" s="3">
        <f t="shared" si="2"/>
        <v>1.6684</v>
      </c>
      <c r="H23" s="3">
        <v>1.66838979721069</v>
      </c>
      <c r="I23" s="3">
        <v>1.0</v>
      </c>
    </row>
    <row r="24">
      <c r="A24" s="3" t="s">
        <v>29</v>
      </c>
      <c r="B24" s="3">
        <f t="shared" si="1"/>
        <v>0.8365</v>
      </c>
      <c r="C24" s="3">
        <v>9.0</v>
      </c>
      <c r="D24" s="3">
        <v>573.0</v>
      </c>
      <c r="E24" s="3">
        <v>574.0</v>
      </c>
      <c r="F24" s="3">
        <f t="shared" si="2"/>
        <v>11.7424</v>
      </c>
      <c r="H24" s="3">
        <v>11.7424466609954</v>
      </c>
      <c r="I24" s="3">
        <v>0.836536287714122</v>
      </c>
    </row>
    <row r="25">
      <c r="A25" s="3" t="s">
        <v>30</v>
      </c>
      <c r="B25" s="3">
        <f t="shared" si="1"/>
        <v>1</v>
      </c>
      <c r="C25" s="3">
        <v>0.0</v>
      </c>
      <c r="D25" s="3">
        <v>56.0</v>
      </c>
      <c r="E25" s="3">
        <v>56.0</v>
      </c>
      <c r="F25" s="3">
        <f t="shared" si="2"/>
        <v>1.1857</v>
      </c>
      <c r="H25" s="3">
        <v>1.18565154075622</v>
      </c>
      <c r="I25" s="3">
        <v>1.0</v>
      </c>
    </row>
    <row r="26">
      <c r="A26" s="3" t="s">
        <v>31</v>
      </c>
      <c r="B26" s="3">
        <f t="shared" si="1"/>
        <v>0.9195</v>
      </c>
      <c r="C26" s="3">
        <v>16.0</v>
      </c>
      <c r="D26" s="3">
        <v>580.0</v>
      </c>
      <c r="E26" s="3">
        <v>584.0</v>
      </c>
      <c r="F26" s="3">
        <f t="shared" si="2"/>
        <v>10.3735</v>
      </c>
      <c r="H26" s="3">
        <v>10.3735039234161</v>
      </c>
      <c r="I26" s="3">
        <v>0.919534265866583</v>
      </c>
    </row>
    <row r="27">
      <c r="A27" s="3" t="s">
        <v>32</v>
      </c>
      <c r="B27" s="3">
        <f t="shared" si="1"/>
        <v>0.8018</v>
      </c>
      <c r="C27" s="3">
        <v>0.0</v>
      </c>
      <c r="D27" s="3">
        <v>66.0</v>
      </c>
      <c r="E27" s="3">
        <v>66.0</v>
      </c>
      <c r="F27" s="3">
        <f t="shared" si="2"/>
        <v>1.4688</v>
      </c>
      <c r="H27" s="3">
        <v>1.46882915496826</v>
      </c>
      <c r="I27" s="3">
        <v>0.801783725737273</v>
      </c>
    </row>
    <row r="28">
      <c r="A28" s="3" t="s">
        <v>33</v>
      </c>
      <c r="B28" s="3">
        <f t="shared" si="1"/>
        <v>0.9391</v>
      </c>
      <c r="C28" s="3">
        <v>13.0</v>
      </c>
      <c r="D28" s="3">
        <v>595.0</v>
      </c>
      <c r="E28" s="3">
        <v>598.0</v>
      </c>
      <c r="F28" s="3">
        <f t="shared" si="2"/>
        <v>12.6741</v>
      </c>
      <c r="H28" s="3">
        <v>12.6741425991058</v>
      </c>
      <c r="I28" s="3">
        <v>0.939070100121036</v>
      </c>
    </row>
    <row r="29">
      <c r="A29" s="3" t="s">
        <v>34</v>
      </c>
      <c r="B29" s="3">
        <f t="shared" si="1"/>
        <v>0.9074</v>
      </c>
      <c r="C29" s="3">
        <v>5.0</v>
      </c>
      <c r="D29" s="3">
        <v>396.0</v>
      </c>
      <c r="E29" s="3">
        <v>396.0</v>
      </c>
      <c r="F29" s="3">
        <f t="shared" si="2"/>
        <v>9.635</v>
      </c>
      <c r="H29" s="3">
        <v>9.63504338264465</v>
      </c>
      <c r="I29" s="3">
        <v>0.907371356472859</v>
      </c>
    </row>
    <row r="30">
      <c r="A30" s="3" t="s">
        <v>35</v>
      </c>
      <c r="B30" s="3">
        <f t="shared" si="1"/>
        <v>0.9319</v>
      </c>
      <c r="C30" s="3">
        <v>11.0</v>
      </c>
      <c r="D30" s="3">
        <v>580.0</v>
      </c>
      <c r="E30" s="3">
        <v>583.0</v>
      </c>
      <c r="F30" s="3">
        <f t="shared" si="2"/>
        <v>10.3146</v>
      </c>
      <c r="H30" s="3">
        <v>10.3145830631256</v>
      </c>
      <c r="I30" s="3">
        <v>0.931854787382905</v>
      </c>
    </row>
    <row r="31">
      <c r="A31" s="3" t="s">
        <v>36</v>
      </c>
      <c r="B31" s="3">
        <f t="shared" si="1"/>
        <v>0.8292</v>
      </c>
      <c r="C31" s="3">
        <v>3.0</v>
      </c>
      <c r="D31" s="3">
        <v>49.0</v>
      </c>
      <c r="E31" s="3">
        <v>51.0</v>
      </c>
      <c r="F31" s="3">
        <f t="shared" si="2"/>
        <v>1.1698</v>
      </c>
      <c r="H31" s="3">
        <v>1.16975903511047</v>
      </c>
      <c r="I31" s="3">
        <v>0.82915619758885</v>
      </c>
    </row>
    <row r="32">
      <c r="A32" s="3" t="s">
        <v>37</v>
      </c>
      <c r="B32" s="3">
        <f t="shared" si="1"/>
        <v>0.8495</v>
      </c>
      <c r="C32" s="3">
        <v>13.0</v>
      </c>
      <c r="D32" s="3">
        <v>715.0</v>
      </c>
      <c r="E32" s="3">
        <v>720.0</v>
      </c>
      <c r="F32" s="3">
        <f t="shared" si="2"/>
        <v>15.3547</v>
      </c>
      <c r="H32" s="3">
        <v>15.3546843528747</v>
      </c>
      <c r="I32" s="3">
        <v>0.849451957117634</v>
      </c>
    </row>
    <row r="33">
      <c r="A33" s="3" t="s">
        <v>38</v>
      </c>
      <c r="B33" s="3">
        <f t="shared" si="1"/>
        <v>0.6682</v>
      </c>
      <c r="C33" s="3">
        <v>1.0</v>
      </c>
      <c r="D33" s="3">
        <v>66.0</v>
      </c>
      <c r="E33" s="3">
        <v>66.0</v>
      </c>
      <c r="F33" s="3">
        <f t="shared" si="2"/>
        <v>1.3694</v>
      </c>
      <c r="H33" s="3">
        <v>1.36938309669494</v>
      </c>
      <c r="I33" s="3">
        <v>0.66815310478106</v>
      </c>
    </row>
    <row r="34">
      <c r="A34" s="3" t="s">
        <v>39</v>
      </c>
      <c r="B34" s="3">
        <f t="shared" si="1"/>
        <v>0.9294</v>
      </c>
      <c r="C34" s="3">
        <v>19.0</v>
      </c>
      <c r="D34" s="3">
        <v>714.0</v>
      </c>
      <c r="E34" s="3">
        <v>721.0</v>
      </c>
      <c r="F34" s="3">
        <f t="shared" si="2"/>
        <v>15.0852</v>
      </c>
      <c r="H34" s="3">
        <v>15.0852289199829</v>
      </c>
      <c r="I34" s="3">
        <v>0.929358301824347</v>
      </c>
    </row>
    <row r="35">
      <c r="A35" s="3" t="s">
        <v>40</v>
      </c>
      <c r="B35" s="3">
        <f t="shared" si="1"/>
        <v>0.9319</v>
      </c>
      <c r="C35" s="3">
        <v>11.0</v>
      </c>
      <c r="D35" s="3">
        <v>580.0</v>
      </c>
      <c r="E35" s="3">
        <v>583.0</v>
      </c>
      <c r="F35" s="3">
        <f t="shared" si="2"/>
        <v>11.6322</v>
      </c>
      <c r="H35" s="3">
        <v>11.6322338581085</v>
      </c>
      <c r="I35" s="3">
        <v>0.931854787382905</v>
      </c>
    </row>
    <row r="36">
      <c r="A36" s="3" t="s">
        <v>41</v>
      </c>
      <c r="B36" s="3">
        <f t="shared" si="1"/>
        <v>0.9417</v>
      </c>
      <c r="C36" s="3">
        <v>5.0</v>
      </c>
      <c r="D36" s="3">
        <v>595.0</v>
      </c>
      <c r="E36" s="3">
        <v>595.0</v>
      </c>
      <c r="F36" s="3">
        <f t="shared" si="2"/>
        <v>14.0587</v>
      </c>
      <c r="H36" s="3">
        <v>14.0587418079376</v>
      </c>
      <c r="I36" s="3">
        <v>0.941652742634692</v>
      </c>
    </row>
    <row r="37">
      <c r="A37" s="3" t="s">
        <v>42</v>
      </c>
      <c r="B37" s="3">
        <f t="shared" si="1"/>
        <v>1</v>
      </c>
      <c r="C37" s="3">
        <v>0.0</v>
      </c>
      <c r="D37" s="3">
        <v>56.0</v>
      </c>
      <c r="E37" s="3">
        <v>56.0</v>
      </c>
      <c r="F37" s="3">
        <f t="shared" si="2"/>
        <v>1.288</v>
      </c>
      <c r="H37" s="3">
        <v>1.28797507286071</v>
      </c>
      <c r="I37" s="3">
        <v>1.0</v>
      </c>
    </row>
    <row r="38">
      <c r="A38" s="3" t="s">
        <v>43</v>
      </c>
      <c r="B38" s="3">
        <f t="shared" si="1"/>
        <v>0.8018</v>
      </c>
      <c r="C38" s="3">
        <v>0.0</v>
      </c>
      <c r="D38" s="3">
        <v>66.0</v>
      </c>
      <c r="E38" s="3">
        <v>66.0</v>
      </c>
      <c r="F38" s="3">
        <f t="shared" si="2"/>
        <v>1.409</v>
      </c>
      <c r="H38" s="3">
        <v>1.40901374816894</v>
      </c>
      <c r="I38" s="3">
        <v>0.801783725737273</v>
      </c>
    </row>
    <row r="39">
      <c r="A39" s="3" t="s">
        <v>44</v>
      </c>
      <c r="B39" s="3">
        <f t="shared" si="1"/>
        <v>0.9455</v>
      </c>
      <c r="C39" s="3">
        <v>5.0</v>
      </c>
      <c r="D39" s="3">
        <v>595.0</v>
      </c>
      <c r="E39" s="3">
        <v>595.0</v>
      </c>
      <c r="F39" s="3">
        <f t="shared" si="2"/>
        <v>10.6244</v>
      </c>
      <c r="H39" s="3">
        <v>10.6243834495544</v>
      </c>
      <c r="I39" s="3">
        <v>0.945473017193742</v>
      </c>
    </row>
    <row r="40">
      <c r="A40" s="3" t="s">
        <v>45</v>
      </c>
      <c r="B40" s="3">
        <f t="shared" si="1"/>
        <v>0.8967</v>
      </c>
      <c r="C40" s="3">
        <v>6.0</v>
      </c>
      <c r="D40" s="3">
        <v>396.0</v>
      </c>
      <c r="E40" s="3">
        <v>397.0</v>
      </c>
      <c r="F40" s="3">
        <f t="shared" si="2"/>
        <v>8.3469</v>
      </c>
      <c r="H40" s="3">
        <v>8.34694266319274</v>
      </c>
      <c r="I40" s="3">
        <v>0.896728888453195</v>
      </c>
    </row>
    <row r="41">
      <c r="A41" s="3" t="s">
        <v>46</v>
      </c>
      <c r="B41" s="3">
        <f t="shared" si="1"/>
        <v>1</v>
      </c>
      <c r="C41" s="3">
        <v>0.0</v>
      </c>
      <c r="D41" s="3">
        <v>56.0</v>
      </c>
      <c r="E41" s="3">
        <v>56.0</v>
      </c>
      <c r="F41" s="3">
        <f t="shared" si="2"/>
        <v>1.2707</v>
      </c>
      <c r="H41" s="3">
        <v>1.27070641517639</v>
      </c>
      <c r="I41" s="3">
        <v>1.0</v>
      </c>
    </row>
    <row r="42">
      <c r="A42" s="3" t="s">
        <v>47</v>
      </c>
      <c r="B42" s="3">
        <f t="shared" si="1"/>
        <v>0.9275</v>
      </c>
      <c r="C42" s="3">
        <v>12.0</v>
      </c>
      <c r="D42" s="3">
        <v>714.0</v>
      </c>
      <c r="E42" s="3">
        <v>718.0</v>
      </c>
      <c r="F42" s="3">
        <f t="shared" si="2"/>
        <v>15.014</v>
      </c>
      <c r="H42" s="3">
        <v>15.0140419006347</v>
      </c>
      <c r="I42" s="3">
        <v>0.927503873845582</v>
      </c>
    </row>
    <row r="43">
      <c r="A43" s="3" t="s">
        <v>48</v>
      </c>
      <c r="B43" s="3">
        <f t="shared" si="1"/>
        <v>0.8018</v>
      </c>
      <c r="C43" s="3">
        <v>0.0</v>
      </c>
      <c r="D43" s="3">
        <v>66.0</v>
      </c>
      <c r="E43" s="3">
        <v>66.0</v>
      </c>
      <c r="F43" s="3">
        <f t="shared" si="2"/>
        <v>1.3675</v>
      </c>
      <c r="H43" s="3">
        <v>1.36745595932006</v>
      </c>
      <c r="I43" s="3">
        <v>0.801783725737273</v>
      </c>
    </row>
    <row r="44">
      <c r="A44" s="3" t="s">
        <v>49</v>
      </c>
      <c r="B44" s="3">
        <f t="shared" si="1"/>
        <v>0.8351</v>
      </c>
      <c r="C44" s="3">
        <v>22.0</v>
      </c>
      <c r="D44" s="3">
        <v>715.0</v>
      </c>
      <c r="E44" s="3">
        <v>721.0</v>
      </c>
      <c r="F44" s="3">
        <f t="shared" si="2"/>
        <v>14.9955</v>
      </c>
      <c r="H44" s="3">
        <v>14.9955139160156</v>
      </c>
      <c r="I44" s="3">
        <v>0.835068159244925</v>
      </c>
    </row>
    <row r="45">
      <c r="A45" s="3" t="s">
        <v>50</v>
      </c>
      <c r="B45" s="3">
        <f t="shared" si="1"/>
        <v>0.9667</v>
      </c>
      <c r="C45" s="3">
        <v>1.0</v>
      </c>
      <c r="D45" s="3">
        <v>282.0</v>
      </c>
      <c r="E45" s="3">
        <v>282.0</v>
      </c>
      <c r="F45" s="3">
        <f t="shared" si="2"/>
        <v>5.8388</v>
      </c>
      <c r="H45" s="3">
        <v>5.83884978294372</v>
      </c>
      <c r="I45" s="3">
        <v>0.966666666666666</v>
      </c>
    </row>
    <row r="46">
      <c r="A46" s="3" t="s">
        <v>51</v>
      </c>
      <c r="B46" s="3">
        <f t="shared" si="1"/>
        <v>0.843</v>
      </c>
      <c r="C46" s="3">
        <v>8.0</v>
      </c>
      <c r="D46" s="3">
        <v>573.0</v>
      </c>
      <c r="E46" s="3">
        <v>574.0</v>
      </c>
      <c r="F46" s="3">
        <f t="shared" si="2"/>
        <v>11.8729</v>
      </c>
      <c r="H46" s="3">
        <v>11.8728623390197</v>
      </c>
      <c r="I46" s="3">
        <v>0.842971182235</v>
      </c>
    </row>
    <row r="47">
      <c r="A47" s="3" t="s">
        <v>52</v>
      </c>
      <c r="B47" s="3">
        <f t="shared" si="1"/>
        <v>0.9326</v>
      </c>
      <c r="C47" s="3">
        <v>14.0</v>
      </c>
      <c r="D47" s="3">
        <v>714.0</v>
      </c>
      <c r="E47" s="3">
        <v>718.0</v>
      </c>
      <c r="F47" s="3">
        <f t="shared" si="2"/>
        <v>15.1939</v>
      </c>
      <c r="H47" s="3">
        <v>15.1938781738281</v>
      </c>
      <c r="I47" s="3">
        <v>0.932562985623741</v>
      </c>
    </row>
    <row r="48">
      <c r="A48" s="3" t="s">
        <v>53</v>
      </c>
      <c r="B48" s="3">
        <f t="shared" si="1"/>
        <v>0.9341</v>
      </c>
      <c r="C48" s="3">
        <v>12.0</v>
      </c>
      <c r="D48" s="3">
        <v>714.0</v>
      </c>
      <c r="E48" s="3">
        <v>719.0</v>
      </c>
      <c r="F48" s="3">
        <f t="shared" si="2"/>
        <v>14.7033</v>
      </c>
      <c r="H48" s="3">
        <v>14.7032935619354</v>
      </c>
      <c r="I48" s="3">
        <v>0.934095161081018</v>
      </c>
    </row>
    <row r="49">
      <c r="A49" s="3" t="s">
        <v>54</v>
      </c>
      <c r="B49" s="3">
        <f t="shared" si="1"/>
        <v>0.9286</v>
      </c>
      <c r="C49" s="3">
        <v>1.0</v>
      </c>
      <c r="D49" s="3">
        <v>73.0</v>
      </c>
      <c r="E49" s="3">
        <v>73.0</v>
      </c>
      <c r="F49" s="3">
        <f t="shared" si="2"/>
        <v>1.3942</v>
      </c>
      <c r="H49" s="3">
        <v>1.39422106742858</v>
      </c>
      <c r="I49" s="3">
        <v>0.928571428571428</v>
      </c>
    </row>
    <row r="50">
      <c r="A50" s="3" t="s">
        <v>55</v>
      </c>
      <c r="B50" s="3">
        <f t="shared" si="1"/>
        <v>0.8292</v>
      </c>
      <c r="C50" s="3">
        <v>1.0</v>
      </c>
      <c r="D50" s="3">
        <v>49.0</v>
      </c>
      <c r="E50" s="3">
        <v>50.0</v>
      </c>
      <c r="F50" s="3">
        <f t="shared" si="2"/>
        <v>1.1468</v>
      </c>
      <c r="H50" s="3">
        <v>1.14677882194519</v>
      </c>
      <c r="I50" s="3">
        <v>0.82915619758885</v>
      </c>
    </row>
    <row r="51">
      <c r="A51" s="3" t="s">
        <v>56</v>
      </c>
      <c r="B51" s="3">
        <f t="shared" si="1"/>
        <v>0.8495</v>
      </c>
      <c r="C51" s="3">
        <v>14.0</v>
      </c>
      <c r="D51" s="3">
        <v>715.0</v>
      </c>
      <c r="E51" s="3">
        <v>720.0</v>
      </c>
      <c r="F51" s="3">
        <f t="shared" si="2"/>
        <v>14.7168</v>
      </c>
      <c r="H51" s="3">
        <v>14.7167904376983</v>
      </c>
      <c r="I51" s="3">
        <v>0.849451957117634</v>
      </c>
    </row>
    <row r="52">
      <c r="A52" s="3" t="s">
        <v>57</v>
      </c>
      <c r="B52" s="3">
        <f t="shared" si="1"/>
        <v>1</v>
      </c>
      <c r="C52" s="3">
        <v>0.0</v>
      </c>
      <c r="D52" s="3">
        <v>56.0</v>
      </c>
      <c r="E52" s="3">
        <v>56.0</v>
      </c>
      <c r="F52" s="3">
        <f t="shared" si="2"/>
        <v>1.2778</v>
      </c>
      <c r="H52" s="3">
        <v>1.27777457237243</v>
      </c>
      <c r="I52" s="3">
        <v>1.0</v>
      </c>
    </row>
    <row r="53">
      <c r="A53" s="3" t="s">
        <v>58</v>
      </c>
      <c r="B53" s="3">
        <f t="shared" si="1"/>
        <v>1</v>
      </c>
      <c r="C53" s="3">
        <v>0.0</v>
      </c>
      <c r="D53" s="3">
        <v>56.0</v>
      </c>
      <c r="E53" s="3">
        <v>56.0</v>
      </c>
      <c r="F53" s="3">
        <f t="shared" si="2"/>
        <v>1.2815</v>
      </c>
      <c r="H53" s="3">
        <v>1.28149819374084</v>
      </c>
      <c r="I53" s="3">
        <v>1.0</v>
      </c>
    </row>
    <row r="54">
      <c r="A54" s="3" t="s">
        <v>59</v>
      </c>
      <c r="B54" s="3">
        <f t="shared" si="1"/>
        <v>0.8448</v>
      </c>
      <c r="C54" s="3">
        <v>15.0</v>
      </c>
      <c r="D54" s="3">
        <v>715.0</v>
      </c>
      <c r="E54" s="3">
        <v>720.0</v>
      </c>
      <c r="F54" s="3">
        <f t="shared" si="2"/>
        <v>15.4016</v>
      </c>
      <c r="H54" s="3">
        <v>15.4015915393829</v>
      </c>
      <c r="I54" s="3">
        <v>0.844835370394169</v>
      </c>
    </row>
    <row r="55">
      <c r="A55" s="3" t="s">
        <v>60</v>
      </c>
      <c r="B55" s="3">
        <f t="shared" si="1"/>
        <v>1</v>
      </c>
      <c r="C55" s="3">
        <v>0.0</v>
      </c>
      <c r="D55" s="3">
        <v>56.0</v>
      </c>
      <c r="E55" s="3">
        <v>56.0</v>
      </c>
      <c r="F55" s="3">
        <f t="shared" si="2"/>
        <v>1.3542</v>
      </c>
      <c r="H55" s="3">
        <v>1.35423946380615</v>
      </c>
      <c r="I55" s="3">
        <v>1.0</v>
      </c>
    </row>
    <row r="56">
      <c r="A56" s="3" t="s">
        <v>61</v>
      </c>
      <c r="B56" s="3">
        <f t="shared" si="1"/>
        <v>1</v>
      </c>
      <c r="C56" s="3">
        <v>0.0</v>
      </c>
      <c r="D56" s="3">
        <v>56.0</v>
      </c>
      <c r="E56" s="3">
        <v>56.0</v>
      </c>
      <c r="F56" s="3">
        <f t="shared" si="2"/>
        <v>1.2642</v>
      </c>
      <c r="H56" s="3">
        <v>1.26417517662048</v>
      </c>
      <c r="I56" s="3">
        <v>1.0</v>
      </c>
    </row>
    <row r="57">
      <c r="A57" s="3" t="s">
        <v>62</v>
      </c>
      <c r="B57" s="3">
        <f t="shared" si="1"/>
        <v>0.8292</v>
      </c>
      <c r="C57" s="3">
        <v>1.0</v>
      </c>
      <c r="D57" s="3">
        <v>49.0</v>
      </c>
      <c r="E57" s="3">
        <v>50.0</v>
      </c>
      <c r="F57" s="3">
        <f t="shared" si="2"/>
        <v>1.1282</v>
      </c>
      <c r="H57" s="3">
        <v>1.12818098068237</v>
      </c>
      <c r="I57" s="3">
        <v>0.82915619758885</v>
      </c>
    </row>
    <row r="58">
      <c r="A58" s="3" t="s">
        <v>63</v>
      </c>
      <c r="B58" s="3">
        <f t="shared" si="1"/>
        <v>0.843</v>
      </c>
      <c r="C58" s="3">
        <v>8.0</v>
      </c>
      <c r="D58" s="3">
        <v>573.0</v>
      </c>
      <c r="E58" s="3">
        <v>574.0</v>
      </c>
      <c r="F58" s="3">
        <f t="shared" si="2"/>
        <v>11.6882</v>
      </c>
      <c r="H58" s="3">
        <v>11.6882467269897</v>
      </c>
      <c r="I58" s="3">
        <v>0.842971182235</v>
      </c>
    </row>
    <row r="59">
      <c r="A59" s="3" t="s">
        <v>64</v>
      </c>
      <c r="B59" s="3">
        <f t="shared" si="1"/>
        <v>0.9074</v>
      </c>
      <c r="C59" s="3">
        <v>14.0</v>
      </c>
      <c r="D59" s="3">
        <v>396.0</v>
      </c>
      <c r="E59" s="3">
        <v>399.0</v>
      </c>
      <c r="F59" s="3">
        <f t="shared" si="2"/>
        <v>7.6868</v>
      </c>
      <c r="H59" s="3">
        <v>7.68677639961242</v>
      </c>
      <c r="I59" s="3">
        <v>0.907371356472859</v>
      </c>
    </row>
    <row r="60">
      <c r="A60" s="3" t="s">
        <v>65</v>
      </c>
      <c r="B60" s="3">
        <f t="shared" si="1"/>
        <v>0.9358</v>
      </c>
      <c r="C60" s="3">
        <v>11.0</v>
      </c>
      <c r="D60" s="3">
        <v>714.0</v>
      </c>
      <c r="E60" s="3">
        <v>718.0</v>
      </c>
      <c r="F60" s="3">
        <f t="shared" si="2"/>
        <v>14.5449</v>
      </c>
      <c r="H60" s="3">
        <v>14.5449285507202</v>
      </c>
      <c r="I60" s="3">
        <v>0.935767669423135</v>
      </c>
    </row>
    <row r="61">
      <c r="A61" s="3" t="s">
        <v>66</v>
      </c>
      <c r="B61" s="3">
        <f t="shared" si="1"/>
        <v>1</v>
      </c>
      <c r="C61" s="3">
        <v>0.0</v>
      </c>
      <c r="D61" s="3">
        <v>73.0</v>
      </c>
      <c r="E61" s="3">
        <v>73.0</v>
      </c>
      <c r="F61" s="3">
        <f t="shared" si="2"/>
        <v>1.4157</v>
      </c>
      <c r="H61" s="3">
        <v>1.4156584739685</v>
      </c>
      <c r="I61" s="3">
        <v>1.0</v>
      </c>
    </row>
    <row r="62">
      <c r="A62" s="3" t="s">
        <v>67</v>
      </c>
      <c r="B62" s="3">
        <f t="shared" si="1"/>
        <v>1</v>
      </c>
      <c r="C62" s="3">
        <v>4.0</v>
      </c>
      <c r="D62" s="3">
        <v>73.0</v>
      </c>
      <c r="E62" s="3">
        <v>77.0</v>
      </c>
      <c r="F62" s="3">
        <f t="shared" si="2"/>
        <v>1.4675</v>
      </c>
      <c r="H62" s="3">
        <v>1.46749114990234</v>
      </c>
      <c r="I62" s="3">
        <v>1.0</v>
      </c>
    </row>
    <row r="63">
      <c r="A63" s="3" t="s">
        <v>68</v>
      </c>
      <c r="B63" s="3">
        <f t="shared" si="1"/>
        <v>1</v>
      </c>
      <c r="C63" s="3">
        <v>0.0</v>
      </c>
      <c r="D63" s="3">
        <v>56.0</v>
      </c>
      <c r="E63" s="3">
        <v>56.0</v>
      </c>
      <c r="F63" s="3">
        <f t="shared" si="2"/>
        <v>1.2586</v>
      </c>
      <c r="H63" s="3">
        <v>1.25857257843017</v>
      </c>
      <c r="I63" s="3">
        <v>1.0</v>
      </c>
    </row>
    <row r="64">
      <c r="A64" s="3" t="s">
        <v>69</v>
      </c>
      <c r="B64" s="3">
        <f t="shared" si="1"/>
        <v>0.9455</v>
      </c>
      <c r="C64" s="3">
        <v>5.0</v>
      </c>
      <c r="D64" s="3">
        <v>595.0</v>
      </c>
      <c r="E64" s="3">
        <v>595.0</v>
      </c>
      <c r="F64" s="3">
        <f t="shared" si="2"/>
        <v>12.1293</v>
      </c>
      <c r="H64" s="3">
        <v>12.1293005943298</v>
      </c>
      <c r="I64" s="3">
        <v>0.945473017193742</v>
      </c>
    </row>
    <row r="65">
      <c r="A65" s="3" t="s">
        <v>70</v>
      </c>
      <c r="B65" s="3">
        <f t="shared" si="1"/>
        <v>0.9667</v>
      </c>
      <c r="C65" s="3">
        <v>1.0</v>
      </c>
      <c r="D65" s="3">
        <v>282.0</v>
      </c>
      <c r="E65" s="3">
        <v>282.0</v>
      </c>
      <c r="F65" s="3">
        <f t="shared" si="2"/>
        <v>5.9343</v>
      </c>
      <c r="H65" s="3">
        <v>5.93430566787719</v>
      </c>
      <c r="I65" s="3">
        <v>0.966666666666666</v>
      </c>
    </row>
    <row r="66">
      <c r="A66" s="3" t="s">
        <v>71</v>
      </c>
      <c r="B66" s="3">
        <f t="shared" si="1"/>
        <v>0.8365</v>
      </c>
      <c r="C66" s="3">
        <v>9.0</v>
      </c>
      <c r="D66" s="3">
        <v>573.0</v>
      </c>
      <c r="E66" s="3">
        <v>574.0</v>
      </c>
      <c r="F66" s="3">
        <f t="shared" si="2"/>
        <v>11.5587</v>
      </c>
      <c r="H66" s="3">
        <v>11.5586740970611</v>
      </c>
      <c r="I66" s="3">
        <v>0.836536287714122</v>
      </c>
    </row>
    <row r="67">
      <c r="A67" s="3" t="s">
        <v>72</v>
      </c>
      <c r="B67" s="3">
        <f t="shared" si="1"/>
        <v>0.9235</v>
      </c>
      <c r="C67" s="3">
        <v>6.0</v>
      </c>
      <c r="D67" s="3">
        <v>396.0</v>
      </c>
      <c r="E67" s="3">
        <v>396.0</v>
      </c>
      <c r="F67" s="3">
        <f t="shared" si="2"/>
        <v>8.0706</v>
      </c>
      <c r="H67" s="3">
        <v>8.07057952880859</v>
      </c>
      <c r="I67" s="3">
        <v>0.923548868801869</v>
      </c>
    </row>
    <row r="68">
      <c r="A68" s="3" t="s">
        <v>73</v>
      </c>
      <c r="B68" s="3">
        <f t="shared" si="1"/>
        <v>0.8391</v>
      </c>
      <c r="C68" s="3">
        <v>8.0</v>
      </c>
      <c r="D68" s="3">
        <v>282.0</v>
      </c>
      <c r="E68" s="3">
        <v>283.0</v>
      </c>
      <c r="F68" s="3">
        <f t="shared" si="2"/>
        <v>6.0058</v>
      </c>
      <c r="H68" s="3">
        <v>6.00577926635742</v>
      </c>
      <c r="I68" s="3">
        <v>0.839146391678273</v>
      </c>
    </row>
    <row r="69">
      <c r="A69" s="3" t="s">
        <v>74</v>
      </c>
      <c r="B69" s="3">
        <f t="shared" si="1"/>
        <v>0.9455</v>
      </c>
      <c r="C69" s="3">
        <v>6.0</v>
      </c>
      <c r="D69" s="3">
        <v>595.0</v>
      </c>
      <c r="E69" s="3">
        <v>595.0</v>
      </c>
      <c r="F69" s="3">
        <f t="shared" si="2"/>
        <v>12.3084</v>
      </c>
      <c r="H69" s="3">
        <v>12.3083732128143</v>
      </c>
      <c r="I69" s="3">
        <v>0.945473017193742</v>
      </c>
    </row>
    <row r="70">
      <c r="A70" s="3" t="s">
        <v>75</v>
      </c>
      <c r="B70" s="3">
        <f t="shared" si="1"/>
        <v>1</v>
      </c>
      <c r="C70" s="3">
        <v>0.0</v>
      </c>
      <c r="D70" s="3">
        <v>73.0</v>
      </c>
      <c r="E70" s="3">
        <v>73.0</v>
      </c>
      <c r="F70" s="3">
        <f t="shared" si="2"/>
        <v>1.4927</v>
      </c>
      <c r="H70" s="3">
        <v>1.49269104003906</v>
      </c>
      <c r="I70" s="3">
        <v>1.0</v>
      </c>
    </row>
    <row r="71">
      <c r="A71" s="3" t="s">
        <v>76</v>
      </c>
      <c r="B71" s="3">
        <f t="shared" si="1"/>
        <v>0.9074</v>
      </c>
      <c r="C71" s="3">
        <v>8.0</v>
      </c>
      <c r="D71" s="3">
        <v>396.0</v>
      </c>
      <c r="E71" s="3">
        <v>398.0</v>
      </c>
      <c r="F71" s="3">
        <f t="shared" si="2"/>
        <v>8.4453</v>
      </c>
      <c r="H71" s="3">
        <v>8.44530510902404</v>
      </c>
      <c r="I71" s="3">
        <v>0.907371356472859</v>
      </c>
    </row>
    <row r="72">
      <c r="A72" s="3" t="s">
        <v>77</v>
      </c>
      <c r="B72" s="3">
        <f t="shared" si="1"/>
        <v>0.8018</v>
      </c>
      <c r="C72" s="3">
        <v>0.0</v>
      </c>
      <c r="D72" s="3">
        <v>66.0</v>
      </c>
      <c r="E72" s="3">
        <v>66.0</v>
      </c>
      <c r="F72" s="3">
        <f t="shared" si="2"/>
        <v>1.3985</v>
      </c>
      <c r="H72" s="3">
        <v>1.39853882789611</v>
      </c>
      <c r="I72" s="3">
        <v>0.801783725737273</v>
      </c>
    </row>
    <row r="73">
      <c r="A73" s="3" t="s">
        <v>78</v>
      </c>
      <c r="B73" s="3">
        <f t="shared" si="1"/>
        <v>0.5</v>
      </c>
      <c r="C73" s="3">
        <v>6.0</v>
      </c>
      <c r="D73" s="3">
        <v>66.0</v>
      </c>
      <c r="E73" s="3">
        <v>70.0</v>
      </c>
      <c r="F73" s="3">
        <f t="shared" si="2"/>
        <v>1.2144</v>
      </c>
      <c r="H73" s="3">
        <v>1.21438908576965</v>
      </c>
      <c r="I73" s="3">
        <v>0.499999999999999</v>
      </c>
    </row>
    <row r="74">
      <c r="A74" s="3" t="s">
        <v>79</v>
      </c>
      <c r="B74" s="3">
        <f t="shared" si="1"/>
        <v>0.9319</v>
      </c>
      <c r="C74" s="3">
        <v>11.0</v>
      </c>
      <c r="D74" s="3">
        <v>580.0</v>
      </c>
      <c r="E74" s="3">
        <v>583.0</v>
      </c>
      <c r="F74" s="3">
        <f t="shared" si="2"/>
        <v>12.4209</v>
      </c>
      <c r="H74" s="3">
        <v>12.4208652973175</v>
      </c>
      <c r="I74" s="3">
        <v>0.931854787382905</v>
      </c>
    </row>
    <row r="75">
      <c r="A75" s="3" t="s">
        <v>80</v>
      </c>
      <c r="B75" s="3">
        <f t="shared" si="1"/>
        <v>0.8018</v>
      </c>
      <c r="C75" s="3">
        <v>0.0</v>
      </c>
      <c r="D75" s="3">
        <v>66.0</v>
      </c>
      <c r="E75" s="3">
        <v>66.0</v>
      </c>
      <c r="F75" s="3">
        <f t="shared" si="2"/>
        <v>1.3852</v>
      </c>
      <c r="H75" s="3">
        <v>1.38518691062927</v>
      </c>
      <c r="I75" s="3">
        <v>0.801783725737273</v>
      </c>
    </row>
    <row r="76">
      <c r="A76" s="3" t="s">
        <v>81</v>
      </c>
      <c r="B76" s="3">
        <f t="shared" si="1"/>
        <v>0.9455</v>
      </c>
      <c r="C76" s="3">
        <v>4.0</v>
      </c>
      <c r="D76" s="3">
        <v>595.0</v>
      </c>
      <c r="E76" s="3">
        <v>595.0</v>
      </c>
      <c r="F76" s="3">
        <f t="shared" si="2"/>
        <v>12.0461</v>
      </c>
      <c r="H76" s="3">
        <v>12.0461077690124</v>
      </c>
      <c r="I76" s="3">
        <v>0.945473017193742</v>
      </c>
    </row>
    <row r="77">
      <c r="A77" s="3" t="s">
        <v>82</v>
      </c>
      <c r="B77" s="3">
        <f t="shared" si="1"/>
        <v>0.8292</v>
      </c>
      <c r="C77" s="3">
        <v>1.0</v>
      </c>
      <c r="D77" s="3">
        <v>49.0</v>
      </c>
      <c r="E77" s="3">
        <v>50.0</v>
      </c>
      <c r="F77" s="3">
        <f t="shared" si="2"/>
        <v>1.1953</v>
      </c>
      <c r="H77" s="3">
        <v>1.19530344009399</v>
      </c>
      <c r="I77" s="3">
        <v>0.82915619758885</v>
      </c>
    </row>
    <row r="78">
      <c r="A78" s="3" t="s">
        <v>83</v>
      </c>
      <c r="B78" s="3">
        <f t="shared" si="1"/>
        <v>0.8495</v>
      </c>
      <c r="C78" s="3">
        <v>13.0</v>
      </c>
      <c r="D78" s="3">
        <v>715.0</v>
      </c>
      <c r="E78" s="3">
        <v>720.0</v>
      </c>
      <c r="F78" s="3">
        <f t="shared" si="2"/>
        <v>14.5281</v>
      </c>
      <c r="H78" s="3">
        <v>14.5281393527984</v>
      </c>
      <c r="I78" s="3">
        <v>0.849451957117634</v>
      </c>
    </row>
    <row r="79">
      <c r="A79" s="3" t="s">
        <v>84</v>
      </c>
      <c r="B79" s="3">
        <f t="shared" si="1"/>
        <v>0.8018</v>
      </c>
      <c r="C79" s="3">
        <v>0.0</v>
      </c>
      <c r="D79" s="3">
        <v>66.0</v>
      </c>
      <c r="E79" s="3">
        <v>66.0</v>
      </c>
      <c r="F79" s="3">
        <f t="shared" si="2"/>
        <v>1.3608</v>
      </c>
      <c r="H79" s="3">
        <v>1.36077833175659</v>
      </c>
      <c r="I79" s="3">
        <v>0.801783725737273</v>
      </c>
    </row>
    <row r="80">
      <c r="A80" s="3" t="s">
        <v>85</v>
      </c>
      <c r="B80" s="3">
        <f t="shared" si="1"/>
        <v>0.9263</v>
      </c>
      <c r="C80" s="3">
        <v>13.0</v>
      </c>
      <c r="D80" s="3">
        <v>714.0</v>
      </c>
      <c r="E80" s="3">
        <v>718.0</v>
      </c>
      <c r="F80" s="3">
        <f t="shared" si="2"/>
        <v>14.7814</v>
      </c>
      <c r="H80" s="3">
        <v>14.7813551425933</v>
      </c>
      <c r="I80" s="3">
        <v>0.926274887109162</v>
      </c>
    </row>
    <row r="81">
      <c r="A81" s="3" t="s">
        <v>86</v>
      </c>
      <c r="B81" s="3">
        <f t="shared" si="1"/>
        <v>0.9358</v>
      </c>
      <c r="C81" s="3">
        <v>11.0</v>
      </c>
      <c r="D81" s="3">
        <v>714.0</v>
      </c>
      <c r="E81" s="3">
        <v>718.0</v>
      </c>
      <c r="F81" s="3">
        <f t="shared" si="2"/>
        <v>14.6886</v>
      </c>
      <c r="H81" s="3">
        <v>14.6885557174682</v>
      </c>
      <c r="I81" s="3">
        <v>0.935767669423135</v>
      </c>
    </row>
    <row r="82">
      <c r="A82" s="3" t="s">
        <v>87</v>
      </c>
      <c r="B82" s="3">
        <f t="shared" si="1"/>
        <v>0.9667</v>
      </c>
      <c r="C82" s="3">
        <v>1.0</v>
      </c>
      <c r="D82" s="3">
        <v>282.0</v>
      </c>
      <c r="E82" s="3">
        <v>282.0</v>
      </c>
      <c r="F82" s="3">
        <f t="shared" si="2"/>
        <v>6.0711</v>
      </c>
      <c r="H82" s="3">
        <v>6.07105088233947</v>
      </c>
      <c r="I82" s="3">
        <v>0.966666666666666</v>
      </c>
    </row>
    <row r="83">
      <c r="A83" s="3" t="s">
        <v>88</v>
      </c>
      <c r="B83" s="3">
        <f t="shared" si="1"/>
        <v>0.9259</v>
      </c>
      <c r="C83" s="3">
        <v>12.0</v>
      </c>
      <c r="D83" s="3">
        <v>580.0</v>
      </c>
      <c r="E83" s="3">
        <v>583.0</v>
      </c>
      <c r="F83" s="3">
        <f t="shared" si="2"/>
        <v>10.5211</v>
      </c>
      <c r="H83" s="3">
        <v>10.5211071968078</v>
      </c>
      <c r="I83" s="3">
        <v>0.925870201303688</v>
      </c>
    </row>
    <row r="84">
      <c r="A84" s="3" t="s">
        <v>89</v>
      </c>
      <c r="B84" s="3">
        <f t="shared" si="1"/>
        <v>0.8335</v>
      </c>
      <c r="C84" s="3">
        <v>11.0</v>
      </c>
      <c r="D84" s="3">
        <v>573.0</v>
      </c>
      <c r="E84" s="3">
        <v>575.0</v>
      </c>
      <c r="F84" s="3">
        <f t="shared" si="2"/>
        <v>11.8868</v>
      </c>
      <c r="H84" s="3">
        <v>11.8867614269256</v>
      </c>
      <c r="I84" s="3">
        <v>0.833521732728752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3" max="3" width="12.5"/>
    <col customWidth="1" min="4" max="4" width="14.38"/>
    <col customWidth="1" min="5" max="5" width="11.88"/>
  </cols>
  <sheetData>
    <row r="1">
      <c r="A1" s="4" t="str">
        <f>IFERROR(__xludf.DUMMYFUNCTION("QUERY(Main!A1:F100,""select A, B, C, D, E, F where A like 'Autumn1%'"", 1)"),"Image")</f>
        <v>Image</v>
      </c>
      <c r="B1" s="4" t="str">
        <f>IFERROR(__xludf.DUMMYFUNCTION("""COMPUTED_VALUE"""),"Cosine Score")</f>
        <v>Cosine Score</v>
      </c>
      <c r="C1" s="4" t="str">
        <f>IFERROR(__xludf.DUMMYFUNCTION("""COMPUTED_VALUE"""),"Levenshtein Distance")</f>
        <v>Levenshtein Distance</v>
      </c>
      <c r="D1" s="4" t="str">
        <f>IFERROR(__xludf.DUMMYFUNCTION("""COMPUTED_VALUE"""),"Original Count")</f>
        <v>Original Count</v>
      </c>
      <c r="E1" s="4" t="str">
        <f>IFERROR(__xludf.DUMMYFUNCTION("""COMPUTED_VALUE"""),"Deciphered Count")</f>
        <v>Deciphered Count</v>
      </c>
      <c r="F1" s="4" t="str">
        <f>IFERROR(__xludf.DUMMYFUNCTION("""COMPUTED_VALUE"""),"Time")</f>
        <v>Time</v>
      </c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tr">
        <f>IFERROR(__xludf.DUMMYFUNCTION("""COMPUTED_VALUE"""),"Autumn1_Sensore.txt")</f>
        <v>Autumn1_Sensore.txt</v>
      </c>
      <c r="B2" s="2">
        <f>IFERROR(__xludf.DUMMYFUNCTION("""COMPUTED_VALUE"""),1.0)</f>
        <v>1</v>
      </c>
      <c r="C2" s="2">
        <f>IFERROR(__xludf.DUMMYFUNCTION("""COMPUTED_VALUE"""),0.0)</f>
        <v>0</v>
      </c>
      <c r="D2" s="2">
        <f>IFERROR(__xludf.DUMMYFUNCTION("""COMPUTED_VALUE"""),73.0)</f>
        <v>73</v>
      </c>
      <c r="E2" s="2">
        <f>IFERROR(__xludf.DUMMYFUNCTION("""COMPUTED_VALUE"""),73.0)</f>
        <v>73</v>
      </c>
      <c r="F2" s="2">
        <f>IFERROR(__xludf.DUMMYFUNCTION("""COMPUTED_VALUE"""),1.2598)</f>
        <v>1.2598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tr">
        <f>IFERROR(__xludf.DUMMYFUNCTION("""COMPUTED_VALUE"""),"Autumn1_Workflow.txt")</f>
        <v>Autumn1_Workflow.txt</v>
      </c>
      <c r="B3" s="2">
        <f>IFERROR(__xludf.DUMMYFUNCTION("""COMPUTED_VALUE"""),0.8018)</f>
        <v>0.8018</v>
      </c>
      <c r="C3" s="2">
        <f>IFERROR(__xludf.DUMMYFUNCTION("""COMPUTED_VALUE"""),0.0)</f>
        <v>0</v>
      </c>
      <c r="D3" s="2">
        <f>IFERROR(__xludf.DUMMYFUNCTION("""COMPUTED_VALUE"""),66.0)</f>
        <v>66</v>
      </c>
      <c r="E3" s="2">
        <f>IFERROR(__xludf.DUMMYFUNCTION("""COMPUTED_VALUE"""),66.0)</f>
        <v>66</v>
      </c>
      <c r="F3" s="2">
        <f>IFERROR(__xludf.DUMMYFUNCTION("""COMPUTED_VALUE"""),1.4688)</f>
        <v>1.4688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tr">
        <f>IFERROR(__xludf.DUMMYFUNCTION("""COMPUTED_VALUE"""),"Autumn1_P4Europe.txt")</f>
        <v>Autumn1_P4Europe.txt</v>
      </c>
      <c r="B4" s="2">
        <f>IFERROR(__xludf.DUMMYFUNCTION("""COMPUTED_VALUE"""),0.9417)</f>
        <v>0.9417</v>
      </c>
      <c r="C4" s="2">
        <f>IFERROR(__xludf.DUMMYFUNCTION("""COMPUTED_VALUE"""),5.0)</f>
        <v>5</v>
      </c>
      <c r="D4" s="2">
        <f>IFERROR(__xludf.DUMMYFUNCTION("""COMPUTED_VALUE"""),595.0)</f>
        <v>595</v>
      </c>
      <c r="E4" s="2">
        <f>IFERROR(__xludf.DUMMYFUNCTION("""COMPUTED_VALUE"""),595.0)</f>
        <v>595</v>
      </c>
      <c r="F4" s="2">
        <f>IFERROR(__xludf.DUMMYFUNCTION("""COMPUTED_VALUE"""),14.0587)</f>
        <v>14.0587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tr">
        <f>IFERROR(__xludf.DUMMYFUNCTION("""COMPUTED_VALUE"""),"Autumn1_Level.txt")</f>
        <v>Autumn1_Level.txt</v>
      </c>
      <c r="B5" s="2">
        <f>IFERROR(__xludf.DUMMYFUNCTION("""COMPUTED_VALUE"""),0.8967)</f>
        <v>0.8967</v>
      </c>
      <c r="C5" s="2">
        <f>IFERROR(__xludf.DUMMYFUNCTION("""COMPUTED_VALUE"""),6.0)</f>
        <v>6</v>
      </c>
      <c r="D5" s="2">
        <f>IFERROR(__xludf.DUMMYFUNCTION("""COMPUTED_VALUE"""),396.0)</f>
        <v>396</v>
      </c>
      <c r="E5" s="2">
        <f>IFERROR(__xludf.DUMMYFUNCTION("""COMPUTED_VALUE"""),397.0)</f>
        <v>397</v>
      </c>
      <c r="F5" s="2">
        <f>IFERROR(__xludf.DUMMYFUNCTION("""COMPUTED_VALUE"""),8.3469)</f>
        <v>8.3469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tr">
        <f>IFERROR(__xludf.DUMMYFUNCTION("""COMPUTED_VALUE"""),"Autumn1_P2GlobalWarming.txt")</f>
        <v>Autumn1_P2GlobalWarming.txt</v>
      </c>
      <c r="B6" s="2">
        <f>IFERROR(__xludf.DUMMYFUNCTION("""COMPUTED_VALUE"""),0.843)</f>
        <v>0.843</v>
      </c>
      <c r="C6" s="2">
        <f>IFERROR(__xludf.DUMMYFUNCTION("""COMPUTED_VALUE"""),8.0)</f>
        <v>8</v>
      </c>
      <c r="D6" s="2">
        <f>IFERROR(__xludf.DUMMYFUNCTION("""COMPUTED_VALUE"""),573.0)</f>
        <v>573</v>
      </c>
      <c r="E6" s="2">
        <f>IFERROR(__xludf.DUMMYFUNCTION("""COMPUTED_VALUE"""),574.0)</f>
        <v>574</v>
      </c>
      <c r="F6" s="2">
        <f>IFERROR(__xludf.DUMMYFUNCTION("""COMPUTED_VALUE"""),11.8729)</f>
        <v>11.8729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tr">
        <f>IFERROR(__xludf.DUMMYFUNCTION("""COMPUTED_VALUE"""),"Autumn1_P5Tamil.txt")</f>
        <v>Autumn1_P5Tamil.txt</v>
      </c>
      <c r="B7" s="2">
        <f>IFERROR(__xludf.DUMMYFUNCTION("""COMPUTED_VALUE"""),0.9341)</f>
        <v>0.9341</v>
      </c>
      <c r="C7" s="2">
        <f>IFERROR(__xludf.DUMMYFUNCTION("""COMPUTED_VALUE"""),12.0)</f>
        <v>12</v>
      </c>
      <c r="D7" s="2">
        <f>IFERROR(__xludf.DUMMYFUNCTION("""COMPUTED_VALUE"""),714.0)</f>
        <v>714</v>
      </c>
      <c r="E7" s="2">
        <f>IFERROR(__xludf.DUMMYFUNCTION("""COMPUTED_VALUE"""),719.0)</f>
        <v>719</v>
      </c>
      <c r="F7" s="2">
        <f>IFERROR(__xludf.DUMMYFUNCTION("""COMPUTED_VALUE"""),14.7033)</f>
        <v>14.7033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tr">
        <f>IFERROR(__xludf.DUMMYFUNCTION("""COMPUTED_VALUE"""),"Autumn1_P1ChildLabour.txt")</f>
        <v>Autumn1_P1ChildLabour.txt</v>
      </c>
      <c r="B8" s="2">
        <f>IFERROR(__xludf.DUMMYFUNCTION("""COMPUTED_VALUE"""),0.8448)</f>
        <v>0.8448</v>
      </c>
      <c r="C8" s="2">
        <f>IFERROR(__xludf.DUMMYFUNCTION("""COMPUTED_VALUE"""),15.0)</f>
        <v>15</v>
      </c>
      <c r="D8" s="2">
        <f>IFERROR(__xludf.DUMMYFUNCTION("""COMPUTED_VALUE"""),715.0)</f>
        <v>715</v>
      </c>
      <c r="E8" s="2">
        <f>IFERROR(__xludf.DUMMYFUNCTION("""COMPUTED_VALUE"""),720.0)</f>
        <v>720</v>
      </c>
      <c r="F8" s="2">
        <f>IFERROR(__xludf.DUMMYFUNCTION("""COMPUTED_VALUE"""),15.4016)</f>
        <v>15.4016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tr">
        <f>IFERROR(__xludf.DUMMYFUNCTION("""COMPUTED_VALUE"""),"Autumn1_skills.txt")</f>
        <v>Autumn1_skills.txt</v>
      </c>
      <c r="B9" s="2">
        <f>IFERROR(__xludf.DUMMYFUNCTION("""COMPUTED_VALUE"""),1.0)</f>
        <v>1</v>
      </c>
      <c r="C9" s="2">
        <f>IFERROR(__xludf.DUMMYFUNCTION("""COMPUTED_VALUE"""),0.0)</f>
        <v>0</v>
      </c>
      <c r="D9" s="2">
        <f>IFERROR(__xludf.DUMMYFUNCTION("""COMPUTED_VALUE"""),56.0)</f>
        <v>56</v>
      </c>
      <c r="E9" s="2">
        <f>IFERROR(__xludf.DUMMYFUNCTION("""COMPUTED_VALUE"""),56.0)</f>
        <v>56</v>
      </c>
      <c r="F9" s="2">
        <f>IFERROR(__xludf.DUMMYFUNCTION("""COMPUTED_VALUE"""),1.3542)</f>
        <v>1.3542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tr">
        <f>IFERROR(__xludf.DUMMYFUNCTION("""COMPUTED_VALUE"""),"Autumn1_P3Interlaken.txt")</f>
        <v>Autumn1_P3Interlaken.txt</v>
      </c>
      <c r="B10" s="2">
        <f>IFERROR(__xludf.DUMMYFUNCTION("""COMPUTED_VALUE"""),0.9319)</f>
        <v>0.9319</v>
      </c>
      <c r="C10" s="2">
        <f>IFERROR(__xludf.DUMMYFUNCTION("""COMPUTED_VALUE"""),11.0)</f>
        <v>11</v>
      </c>
      <c r="D10" s="2">
        <f>IFERROR(__xludf.DUMMYFUNCTION("""COMPUTED_VALUE"""),580.0)</f>
        <v>580</v>
      </c>
      <c r="E10" s="2">
        <f>IFERROR(__xludf.DUMMYFUNCTION("""COMPUTED_VALUE"""),583.0)</f>
        <v>583</v>
      </c>
      <c r="F10" s="2">
        <f>IFERROR(__xludf.DUMMYFUNCTION("""COMPUTED_VALUE"""),12.4209)</f>
        <v>12.4209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tr">
        <f>IFERROR(__xludf.DUMMYFUNCTION("""COMPUTED_VALUE"""),"Autumn1_rule.txt")</f>
        <v>Autumn1_rule.txt</v>
      </c>
      <c r="B11" s="2">
        <f>IFERROR(__xludf.DUMMYFUNCTION("""COMPUTED_VALUE"""),0.8292)</f>
        <v>0.8292</v>
      </c>
      <c r="C11" s="2">
        <f>IFERROR(__xludf.DUMMYFUNCTION("""COMPUTED_VALUE"""),1.0)</f>
        <v>1</v>
      </c>
      <c r="D11" s="2">
        <f>IFERROR(__xludf.DUMMYFUNCTION("""COMPUTED_VALUE"""),49.0)</f>
        <v>49</v>
      </c>
      <c r="E11" s="2">
        <f>IFERROR(__xludf.DUMMYFUNCTION("""COMPUTED_VALUE"""),50.0)</f>
        <v>50</v>
      </c>
      <c r="F11" s="2">
        <f>IFERROR(__xludf.DUMMYFUNCTION("""COMPUTED_VALUE"""),1.1953)</f>
        <v>1.1953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tr">
        <f>IFERROR(__xludf.DUMMYFUNCTION("""COMPUTED_VALUE"""),"Autumn1_States.txt")</f>
        <v>Autumn1_States.txt</v>
      </c>
      <c r="B12" s="2">
        <f>IFERROR(__xludf.DUMMYFUNCTION("""COMPUTED_VALUE"""),0.9667)</f>
        <v>0.9667</v>
      </c>
      <c r="C12" s="2">
        <f>IFERROR(__xludf.DUMMYFUNCTION("""COMPUTED_VALUE"""),1.0)</f>
        <v>1</v>
      </c>
      <c r="D12" s="2">
        <f>IFERROR(__xludf.DUMMYFUNCTION("""COMPUTED_VALUE"""),282.0)</f>
        <v>282</v>
      </c>
      <c r="E12" s="2">
        <f>IFERROR(__xludf.DUMMYFUNCTION("""COMPUTED_VALUE"""),282.0)</f>
        <v>282</v>
      </c>
      <c r="F12" s="2">
        <f>IFERROR(__xludf.DUMMYFUNCTION("""COMPUTED_VALUE"""),6.0711)</f>
        <v>6.0711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IFERROR(__xludf.DUMMYFUNCTION("QUERY(Main!A1:F100,""select A, B, C, D, E, F where A like 'GreenlandIce%'"", 1)"),"Image")</f>
        <v>Image</v>
      </c>
      <c r="B1" s="4" t="str">
        <f>IFERROR(__xludf.DUMMYFUNCTION("""COMPUTED_VALUE"""),"Cosine Score")</f>
        <v>Cosine Score</v>
      </c>
      <c r="C1" s="4" t="str">
        <f>IFERROR(__xludf.DUMMYFUNCTION("""COMPUTED_VALUE"""),"Levenshtein Distance")</f>
        <v>Levenshtein Distance</v>
      </c>
      <c r="D1" s="4" t="str">
        <f>IFERROR(__xludf.DUMMYFUNCTION("""COMPUTED_VALUE"""),"Original Count")</f>
        <v>Original Count</v>
      </c>
      <c r="E1" s="4" t="str">
        <f>IFERROR(__xludf.DUMMYFUNCTION("""COMPUTED_VALUE"""),"Deciphered Count")</f>
        <v>Deciphered Count</v>
      </c>
      <c r="F1" s="4" t="str">
        <f>IFERROR(__xludf.DUMMYFUNCTION("""COMPUTED_VALUE"""),"Time")</f>
        <v>Time</v>
      </c>
    </row>
    <row r="2">
      <c r="A2" t="str">
        <f>IFERROR(__xludf.DUMMYFUNCTION("""COMPUTED_VALUE"""),"GreenlandIceSheet_P2GlobalWarming.txt")</f>
        <v>GreenlandIceSheet_P2GlobalWarming.txt</v>
      </c>
      <c r="B2">
        <f>IFERROR(__xludf.DUMMYFUNCTION("""COMPUTED_VALUE"""),0.8237)</f>
        <v>0.8237</v>
      </c>
      <c r="C2">
        <f>IFERROR(__xludf.DUMMYFUNCTION("""COMPUTED_VALUE"""),13.0)</f>
        <v>13</v>
      </c>
      <c r="D2">
        <f>IFERROR(__xludf.DUMMYFUNCTION("""COMPUTED_VALUE"""),573.0)</f>
        <v>573</v>
      </c>
      <c r="E2">
        <f>IFERROR(__xludf.DUMMYFUNCTION("""COMPUTED_VALUE"""),574.0)</f>
        <v>574</v>
      </c>
      <c r="F2">
        <f>IFERROR(__xludf.DUMMYFUNCTION("""COMPUTED_VALUE"""),11.6307)</f>
        <v>11.6307</v>
      </c>
    </row>
    <row r="3">
      <c r="A3" t="str">
        <f>IFERROR(__xludf.DUMMYFUNCTION("""COMPUTED_VALUE"""),"GreenlandIceSheet_P4Europe.txt")</f>
        <v>GreenlandIceSheet_P4Europe.txt</v>
      </c>
      <c r="B3">
        <f>IFERROR(__xludf.DUMMYFUNCTION("""COMPUTED_VALUE"""),0.9455)</f>
        <v>0.9455</v>
      </c>
      <c r="C3">
        <f>IFERROR(__xludf.DUMMYFUNCTION("""COMPUTED_VALUE"""),5.0)</f>
        <v>5</v>
      </c>
      <c r="D3">
        <f>IFERROR(__xludf.DUMMYFUNCTION("""COMPUTED_VALUE"""),595.0)</f>
        <v>595</v>
      </c>
      <c r="E3">
        <f>IFERROR(__xludf.DUMMYFUNCTION("""COMPUTED_VALUE"""),595.0)</f>
        <v>595</v>
      </c>
      <c r="F3">
        <f>IFERROR(__xludf.DUMMYFUNCTION("""COMPUTED_VALUE"""),12.1228)</f>
        <v>12.1228</v>
      </c>
    </row>
    <row r="4">
      <c r="A4" t="str">
        <f>IFERROR(__xludf.DUMMYFUNCTION("""COMPUTED_VALUE"""),"GreenlandIceSheet_P1ChildLabour.txt")</f>
        <v>GreenlandIceSheet_P1ChildLabour.txt</v>
      </c>
      <c r="B4">
        <f>IFERROR(__xludf.DUMMYFUNCTION("""COMPUTED_VALUE"""),0.8402)</f>
        <v>0.8402</v>
      </c>
      <c r="C4">
        <f>IFERROR(__xludf.DUMMYFUNCTION("""COMPUTED_VALUE"""),16.0)</f>
        <v>16</v>
      </c>
      <c r="D4">
        <f>IFERROR(__xludf.DUMMYFUNCTION("""COMPUTED_VALUE"""),715.0)</f>
        <v>715</v>
      </c>
      <c r="E4">
        <f>IFERROR(__xludf.DUMMYFUNCTION("""COMPUTED_VALUE"""),720.0)</f>
        <v>720</v>
      </c>
      <c r="F4">
        <f>IFERROR(__xludf.DUMMYFUNCTION("""COMPUTED_VALUE"""),14.6748)</f>
        <v>14.6748</v>
      </c>
    </row>
    <row r="5">
      <c r="A5" t="str">
        <f>IFERROR(__xludf.DUMMYFUNCTION("""COMPUTED_VALUE"""),"GreenlandIceSheet_Workflow.txt")</f>
        <v>GreenlandIceSheet_Workflow.txt</v>
      </c>
      <c r="B5">
        <f>IFERROR(__xludf.DUMMYFUNCTION("""COMPUTED_VALUE"""),0.6682)</f>
        <v>0.6682</v>
      </c>
      <c r="C5">
        <f>IFERROR(__xludf.DUMMYFUNCTION("""COMPUTED_VALUE"""),1.0)</f>
        <v>1</v>
      </c>
      <c r="D5">
        <f>IFERROR(__xludf.DUMMYFUNCTION("""COMPUTED_VALUE"""),66.0)</f>
        <v>66</v>
      </c>
      <c r="E5">
        <f>IFERROR(__xludf.DUMMYFUNCTION("""COMPUTED_VALUE"""),66.0)</f>
        <v>66</v>
      </c>
      <c r="F5">
        <f>IFERROR(__xludf.DUMMYFUNCTION("""COMPUTED_VALUE"""),1.3694)</f>
        <v>1.3694</v>
      </c>
    </row>
    <row r="6">
      <c r="A6" t="str">
        <f>IFERROR(__xludf.DUMMYFUNCTION("""COMPUTED_VALUE"""),"GreenlandIceSheet_skills.txt")</f>
        <v>GreenlandIceSheet_skills.txt</v>
      </c>
      <c r="B6">
        <f>IFERROR(__xludf.DUMMYFUNCTION("""COMPUTED_VALUE"""),1.0)</f>
        <v>1</v>
      </c>
      <c r="C6">
        <f>IFERROR(__xludf.DUMMYFUNCTION("""COMPUTED_VALUE"""),0.0)</f>
        <v>0</v>
      </c>
      <c r="D6">
        <f>IFERROR(__xludf.DUMMYFUNCTION("""COMPUTED_VALUE"""),56.0)</f>
        <v>56</v>
      </c>
      <c r="E6">
        <f>IFERROR(__xludf.DUMMYFUNCTION("""COMPUTED_VALUE"""),56.0)</f>
        <v>56</v>
      </c>
      <c r="F6">
        <f>IFERROR(__xludf.DUMMYFUNCTION("""COMPUTED_VALUE"""),1.2707)</f>
        <v>1.2707</v>
      </c>
    </row>
    <row r="7">
      <c r="A7" t="str">
        <f>IFERROR(__xludf.DUMMYFUNCTION("""COMPUTED_VALUE"""),"GreenlandIceSheet_States.txt")</f>
        <v>GreenlandIceSheet_States.txt</v>
      </c>
      <c r="B7">
        <f>IFERROR(__xludf.DUMMYFUNCTION("""COMPUTED_VALUE"""),0.9667)</f>
        <v>0.9667</v>
      </c>
      <c r="C7">
        <f>IFERROR(__xludf.DUMMYFUNCTION("""COMPUTED_VALUE"""),1.0)</f>
        <v>1</v>
      </c>
      <c r="D7">
        <f>IFERROR(__xludf.DUMMYFUNCTION("""COMPUTED_VALUE"""),282.0)</f>
        <v>282</v>
      </c>
      <c r="E7">
        <f>IFERROR(__xludf.DUMMYFUNCTION("""COMPUTED_VALUE"""),282.0)</f>
        <v>282</v>
      </c>
      <c r="F7">
        <f>IFERROR(__xludf.DUMMYFUNCTION("""COMPUTED_VALUE"""),5.8388)</f>
        <v>5.8388</v>
      </c>
    </row>
    <row r="8">
      <c r="A8" t="str">
        <f>IFERROR(__xludf.DUMMYFUNCTION("""COMPUTED_VALUE"""),"GreenlandIceSheet_P5Tamil.txt")</f>
        <v>GreenlandIceSheet_P5Tamil.txt</v>
      </c>
      <c r="B8">
        <f>IFERROR(__xludf.DUMMYFUNCTION("""COMPUTED_VALUE"""),0.9326)</f>
        <v>0.9326</v>
      </c>
      <c r="C8">
        <f>IFERROR(__xludf.DUMMYFUNCTION("""COMPUTED_VALUE"""),14.0)</f>
        <v>14</v>
      </c>
      <c r="D8">
        <f>IFERROR(__xludf.DUMMYFUNCTION("""COMPUTED_VALUE"""),714.0)</f>
        <v>714</v>
      </c>
      <c r="E8">
        <f>IFERROR(__xludf.DUMMYFUNCTION("""COMPUTED_VALUE"""),718.0)</f>
        <v>718</v>
      </c>
      <c r="F8">
        <f>IFERROR(__xludf.DUMMYFUNCTION("""COMPUTED_VALUE"""),15.1939)</f>
        <v>15.1939</v>
      </c>
    </row>
    <row r="9">
      <c r="A9" t="str">
        <f>IFERROR(__xludf.DUMMYFUNCTION("""COMPUTED_VALUE"""),"GreenlandIceSheet_Sensore.txt")</f>
        <v>GreenlandIceSheet_Sensore.txt</v>
      </c>
      <c r="B9">
        <f>IFERROR(__xludf.DUMMYFUNCTION("""COMPUTED_VALUE"""),0.9286)</f>
        <v>0.9286</v>
      </c>
      <c r="C9">
        <f>IFERROR(__xludf.DUMMYFUNCTION("""COMPUTED_VALUE"""),1.0)</f>
        <v>1</v>
      </c>
      <c r="D9">
        <f>IFERROR(__xludf.DUMMYFUNCTION("""COMPUTED_VALUE"""),73.0)</f>
        <v>73</v>
      </c>
      <c r="E9">
        <f>IFERROR(__xludf.DUMMYFUNCTION("""COMPUTED_VALUE"""),73.0)</f>
        <v>73</v>
      </c>
      <c r="F9">
        <f>IFERROR(__xludf.DUMMYFUNCTION("""COMPUTED_VALUE"""),1.3942)</f>
        <v>1.3942</v>
      </c>
    </row>
    <row r="10">
      <c r="A10" t="str">
        <f>IFERROR(__xludf.DUMMYFUNCTION("""COMPUTED_VALUE"""),"GreenlandIceSheet_rule.txt")</f>
        <v>GreenlandIceSheet_rule.txt</v>
      </c>
      <c r="B10">
        <f>IFERROR(__xludf.DUMMYFUNCTION("""COMPUTED_VALUE"""),0.8292)</f>
        <v>0.8292</v>
      </c>
      <c r="C10">
        <f>IFERROR(__xludf.DUMMYFUNCTION("""COMPUTED_VALUE"""),1.0)</f>
        <v>1</v>
      </c>
      <c r="D10">
        <f>IFERROR(__xludf.DUMMYFUNCTION("""COMPUTED_VALUE"""),49.0)</f>
        <v>49</v>
      </c>
      <c r="E10">
        <f>IFERROR(__xludf.DUMMYFUNCTION("""COMPUTED_VALUE"""),50.0)</f>
        <v>50</v>
      </c>
      <c r="F10">
        <f>IFERROR(__xludf.DUMMYFUNCTION("""COMPUTED_VALUE"""),1.1282)</f>
        <v>1.1282</v>
      </c>
    </row>
    <row r="11">
      <c r="A11" t="str">
        <f>IFERROR(__xludf.DUMMYFUNCTION("""COMPUTED_VALUE"""),"GreenlandIceSheet_Level.txt")</f>
        <v>GreenlandIceSheet_Level.txt</v>
      </c>
      <c r="B11">
        <f>IFERROR(__xludf.DUMMYFUNCTION("""COMPUTED_VALUE"""),0.9235)</f>
        <v>0.9235</v>
      </c>
      <c r="C11">
        <f>IFERROR(__xludf.DUMMYFUNCTION("""COMPUTED_VALUE"""),6.0)</f>
        <v>6</v>
      </c>
      <c r="D11">
        <f>IFERROR(__xludf.DUMMYFUNCTION("""COMPUTED_VALUE"""),396.0)</f>
        <v>396</v>
      </c>
      <c r="E11">
        <f>IFERROR(__xludf.DUMMYFUNCTION("""COMPUTED_VALUE"""),396.0)</f>
        <v>396</v>
      </c>
      <c r="F11">
        <f>IFERROR(__xludf.DUMMYFUNCTION("""COMPUTED_VALUE"""),8.0706)</f>
        <v>8.0706</v>
      </c>
    </row>
    <row r="12">
      <c r="A12" t="str">
        <f>IFERROR(__xludf.DUMMYFUNCTION("""COMPUTED_VALUE"""),"GreenlandIceSheet_P3Interlaken.txt")</f>
        <v>GreenlandIceSheet_P3Interlaken.txt</v>
      </c>
      <c r="B12">
        <f>IFERROR(__xludf.DUMMYFUNCTION("""COMPUTED_VALUE"""),0.9259)</f>
        <v>0.9259</v>
      </c>
      <c r="C12">
        <f>IFERROR(__xludf.DUMMYFUNCTION("""COMPUTED_VALUE"""),12.0)</f>
        <v>12</v>
      </c>
      <c r="D12">
        <f>IFERROR(__xludf.DUMMYFUNCTION("""COMPUTED_VALUE"""),580.0)</f>
        <v>580</v>
      </c>
      <c r="E12">
        <f>IFERROR(__xludf.DUMMYFUNCTION("""COMPUTED_VALUE"""),583.0)</f>
        <v>583</v>
      </c>
      <c r="F12">
        <f>IFERROR(__xludf.DUMMYFUNCTION("""COMPUTED_VALUE"""),10.5211)</f>
        <v>10.5211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IFERROR(__xludf.DUMMYFUNCTION("QUERY(Main!A1:F100,""select A, B, C, D, E, F where A like 'Pumpkin1%'"", 1)"),"Image")</f>
        <v>Image</v>
      </c>
      <c r="B1" s="6" t="str">
        <f>IFERROR(__xludf.DUMMYFUNCTION("""COMPUTED_VALUE"""),"Cosine Score")</f>
        <v>Cosine Score</v>
      </c>
      <c r="C1" s="6" t="str">
        <f>IFERROR(__xludf.DUMMYFUNCTION("""COMPUTED_VALUE"""),"Levenshtein Distance")</f>
        <v>Levenshtein Distance</v>
      </c>
      <c r="D1" s="6" t="str">
        <f>IFERROR(__xludf.DUMMYFUNCTION("""COMPUTED_VALUE"""),"Original Count")</f>
        <v>Original Count</v>
      </c>
      <c r="E1" s="6" t="str">
        <f>IFERROR(__xludf.DUMMYFUNCTION("""COMPUTED_VALUE"""),"Deciphered Count")</f>
        <v>Deciphered Count</v>
      </c>
      <c r="F1" s="6" t="str">
        <f>IFERROR(__xludf.DUMMYFUNCTION("""COMPUTED_VALUE"""),"Time")</f>
        <v>Time</v>
      </c>
    </row>
    <row r="2">
      <c r="A2" t="str">
        <f>IFERROR(__xludf.DUMMYFUNCTION("""COMPUTED_VALUE"""),"Pumpkin1_rule.txt")</f>
        <v>Pumpkin1_rule.txt</v>
      </c>
      <c r="B2">
        <f>IFERROR(__xludf.DUMMYFUNCTION("""COMPUTED_VALUE"""),0.8292)</f>
        <v>0.8292</v>
      </c>
      <c r="C2">
        <f>IFERROR(__xludf.DUMMYFUNCTION("""COMPUTED_VALUE"""),1.0)</f>
        <v>1</v>
      </c>
      <c r="D2">
        <f>IFERROR(__xludf.DUMMYFUNCTION("""COMPUTED_VALUE"""),49.0)</f>
        <v>49</v>
      </c>
      <c r="E2">
        <f>IFERROR(__xludf.DUMMYFUNCTION("""COMPUTED_VALUE"""),50.0)</f>
        <v>50</v>
      </c>
      <c r="F2">
        <f>IFERROR(__xludf.DUMMYFUNCTION("""COMPUTED_VALUE"""),1.0076)</f>
        <v>1.0076</v>
      </c>
    </row>
    <row r="3">
      <c r="A3" t="str">
        <f>IFERROR(__xludf.DUMMYFUNCTION("""COMPUTED_VALUE"""),"Pumpkin1_States.txt")</f>
        <v>Pumpkin1_States.txt</v>
      </c>
      <c r="B3">
        <f>IFERROR(__xludf.DUMMYFUNCTION("""COMPUTED_VALUE"""),0.9667)</f>
        <v>0.9667</v>
      </c>
      <c r="C3">
        <f>IFERROR(__xludf.DUMMYFUNCTION("""COMPUTED_VALUE"""),1.0)</f>
        <v>1</v>
      </c>
      <c r="D3">
        <f>IFERROR(__xludf.DUMMYFUNCTION("""COMPUTED_VALUE"""),282.0)</f>
        <v>282</v>
      </c>
      <c r="E3">
        <f>IFERROR(__xludf.DUMMYFUNCTION("""COMPUTED_VALUE"""),282.0)</f>
        <v>282</v>
      </c>
      <c r="F3">
        <f>IFERROR(__xludf.DUMMYFUNCTION("""COMPUTED_VALUE"""),5.8454)</f>
        <v>5.8454</v>
      </c>
    </row>
    <row r="4">
      <c r="A4" t="str">
        <f>IFERROR(__xludf.DUMMYFUNCTION("""COMPUTED_VALUE"""),"Pumpkin1_P3Interlaken.txt")</f>
        <v>Pumpkin1_P3Interlaken.txt</v>
      </c>
      <c r="B4">
        <f>IFERROR(__xludf.DUMMYFUNCTION("""COMPUTED_VALUE"""),0.9319)</f>
        <v>0.9319</v>
      </c>
      <c r="C4">
        <f>IFERROR(__xludf.DUMMYFUNCTION("""COMPUTED_VALUE"""),11.0)</f>
        <v>11</v>
      </c>
      <c r="D4">
        <f>IFERROR(__xludf.DUMMYFUNCTION("""COMPUTED_VALUE"""),580.0)</f>
        <v>580</v>
      </c>
      <c r="E4">
        <f>IFERROR(__xludf.DUMMYFUNCTION("""COMPUTED_VALUE"""),583.0)</f>
        <v>583</v>
      </c>
      <c r="F4">
        <f>IFERROR(__xludf.DUMMYFUNCTION("""COMPUTED_VALUE"""),11.8533)</f>
        <v>11.8533</v>
      </c>
    </row>
    <row r="5">
      <c r="A5" t="str">
        <f>IFERROR(__xludf.DUMMYFUNCTION("""COMPUTED_VALUE"""),"Pumpkin1_Sensore.txt")</f>
        <v>Pumpkin1_Sensore.txt</v>
      </c>
      <c r="B5">
        <f>IFERROR(__xludf.DUMMYFUNCTION("""COMPUTED_VALUE"""),1.0)</f>
        <v>1</v>
      </c>
      <c r="C5">
        <f>IFERROR(__xludf.DUMMYFUNCTION("""COMPUTED_VALUE"""),0.0)</f>
        <v>0</v>
      </c>
      <c r="D5">
        <f>IFERROR(__xludf.DUMMYFUNCTION("""COMPUTED_VALUE"""),73.0)</f>
        <v>73</v>
      </c>
      <c r="E5">
        <f>IFERROR(__xludf.DUMMYFUNCTION("""COMPUTED_VALUE"""),73.0)</f>
        <v>73</v>
      </c>
      <c r="F5">
        <f>IFERROR(__xludf.DUMMYFUNCTION("""COMPUTED_VALUE"""),1.6684)</f>
        <v>1.6684</v>
      </c>
    </row>
    <row r="6">
      <c r="A6" t="str">
        <f>IFERROR(__xludf.DUMMYFUNCTION("""COMPUTED_VALUE"""),"Pumpkin1_Level.txt")</f>
        <v>Pumpkin1_Level.txt</v>
      </c>
      <c r="B6">
        <f>IFERROR(__xludf.DUMMYFUNCTION("""COMPUTED_VALUE"""),0.9074)</f>
        <v>0.9074</v>
      </c>
      <c r="C6">
        <f>IFERROR(__xludf.DUMMYFUNCTION("""COMPUTED_VALUE"""),5.0)</f>
        <v>5</v>
      </c>
      <c r="D6">
        <f>IFERROR(__xludf.DUMMYFUNCTION("""COMPUTED_VALUE"""),396.0)</f>
        <v>396</v>
      </c>
      <c r="E6">
        <f>IFERROR(__xludf.DUMMYFUNCTION("""COMPUTED_VALUE"""),396.0)</f>
        <v>396</v>
      </c>
      <c r="F6">
        <f>IFERROR(__xludf.DUMMYFUNCTION("""COMPUTED_VALUE"""),9.635)</f>
        <v>9.635</v>
      </c>
    </row>
    <row r="7">
      <c r="A7" t="str">
        <f>IFERROR(__xludf.DUMMYFUNCTION("""COMPUTED_VALUE"""),"Pumpkin1_P1ChildLabour.txt")</f>
        <v>Pumpkin1_P1ChildLabour.txt</v>
      </c>
      <c r="B7">
        <f>IFERROR(__xludf.DUMMYFUNCTION("""COMPUTED_VALUE"""),0.8495)</f>
        <v>0.8495</v>
      </c>
      <c r="C7">
        <f>IFERROR(__xludf.DUMMYFUNCTION("""COMPUTED_VALUE"""),13.0)</f>
        <v>13</v>
      </c>
      <c r="D7">
        <f>IFERROR(__xludf.DUMMYFUNCTION("""COMPUTED_VALUE"""),715.0)</f>
        <v>715</v>
      </c>
      <c r="E7">
        <f>IFERROR(__xludf.DUMMYFUNCTION("""COMPUTED_VALUE"""),720.0)</f>
        <v>720</v>
      </c>
      <c r="F7">
        <f>IFERROR(__xludf.DUMMYFUNCTION("""COMPUTED_VALUE"""),15.3547)</f>
        <v>15.3547</v>
      </c>
    </row>
    <row r="8">
      <c r="A8" t="str">
        <f>IFERROR(__xludf.DUMMYFUNCTION("""COMPUTED_VALUE"""),"Pumpkin1_Workflow.txt")</f>
        <v>Pumpkin1_Workflow.txt</v>
      </c>
      <c r="B8">
        <f>IFERROR(__xludf.DUMMYFUNCTION("""COMPUTED_VALUE"""),0.8018)</f>
        <v>0.8018</v>
      </c>
      <c r="C8">
        <f>IFERROR(__xludf.DUMMYFUNCTION("""COMPUTED_VALUE"""),0.0)</f>
        <v>0</v>
      </c>
      <c r="D8">
        <f>IFERROR(__xludf.DUMMYFUNCTION("""COMPUTED_VALUE"""),66.0)</f>
        <v>66</v>
      </c>
      <c r="E8">
        <f>IFERROR(__xludf.DUMMYFUNCTION("""COMPUTED_VALUE"""),66.0)</f>
        <v>66</v>
      </c>
      <c r="F8">
        <f>IFERROR(__xludf.DUMMYFUNCTION("""COMPUTED_VALUE"""),1.3675)</f>
        <v>1.3675</v>
      </c>
    </row>
    <row r="9">
      <c r="A9" t="str">
        <f>IFERROR(__xludf.DUMMYFUNCTION("""COMPUTED_VALUE"""),"Pumpkin1_skills.txt")</f>
        <v>Pumpkin1_skills.txt</v>
      </c>
      <c r="B9">
        <f>IFERROR(__xludf.DUMMYFUNCTION("""COMPUTED_VALUE"""),1.0)</f>
        <v>1</v>
      </c>
      <c r="C9">
        <f>IFERROR(__xludf.DUMMYFUNCTION("""COMPUTED_VALUE"""),0.0)</f>
        <v>0</v>
      </c>
      <c r="D9">
        <f>IFERROR(__xludf.DUMMYFUNCTION("""COMPUTED_VALUE"""),56.0)</f>
        <v>56</v>
      </c>
      <c r="E9">
        <f>IFERROR(__xludf.DUMMYFUNCTION("""COMPUTED_VALUE"""),56.0)</f>
        <v>56</v>
      </c>
      <c r="F9">
        <f>IFERROR(__xludf.DUMMYFUNCTION("""COMPUTED_VALUE"""),1.2815)</f>
        <v>1.2815</v>
      </c>
    </row>
    <row r="10">
      <c r="A10" t="str">
        <f>IFERROR(__xludf.DUMMYFUNCTION("""COMPUTED_VALUE"""),"Pumpkin1_P2GlobalWarming.txt")</f>
        <v>Pumpkin1_P2GlobalWarming.txt</v>
      </c>
      <c r="B10">
        <f>IFERROR(__xludf.DUMMYFUNCTION("""COMPUTED_VALUE"""),0.843)</f>
        <v>0.843</v>
      </c>
      <c r="C10">
        <f>IFERROR(__xludf.DUMMYFUNCTION("""COMPUTED_VALUE"""),8.0)</f>
        <v>8</v>
      </c>
      <c r="D10">
        <f>IFERROR(__xludf.DUMMYFUNCTION("""COMPUTED_VALUE"""),573.0)</f>
        <v>573</v>
      </c>
      <c r="E10">
        <f>IFERROR(__xludf.DUMMYFUNCTION("""COMPUTED_VALUE"""),574.0)</f>
        <v>574</v>
      </c>
      <c r="F10">
        <f>IFERROR(__xludf.DUMMYFUNCTION("""COMPUTED_VALUE"""),11.6882)</f>
        <v>11.6882</v>
      </c>
    </row>
    <row r="11">
      <c r="A11" t="str">
        <f>IFERROR(__xludf.DUMMYFUNCTION("""COMPUTED_VALUE"""),"Pumpkin1_P4Europe.txt")</f>
        <v>Pumpkin1_P4Europe.txt</v>
      </c>
      <c r="B11">
        <f>IFERROR(__xludf.DUMMYFUNCTION("""COMPUTED_VALUE"""),0.9455)</f>
        <v>0.9455</v>
      </c>
      <c r="C11">
        <f>IFERROR(__xludf.DUMMYFUNCTION("""COMPUTED_VALUE"""),4.0)</f>
        <v>4</v>
      </c>
      <c r="D11">
        <f>IFERROR(__xludf.DUMMYFUNCTION("""COMPUTED_VALUE"""),595.0)</f>
        <v>595</v>
      </c>
      <c r="E11">
        <f>IFERROR(__xludf.DUMMYFUNCTION("""COMPUTED_VALUE"""),595.0)</f>
        <v>595</v>
      </c>
      <c r="F11">
        <f>IFERROR(__xludf.DUMMYFUNCTION("""COMPUTED_VALUE"""),12.0461)</f>
        <v>12.0461</v>
      </c>
    </row>
    <row r="12">
      <c r="A12" t="str">
        <f>IFERROR(__xludf.DUMMYFUNCTION("""COMPUTED_VALUE"""),"Pumpkin1_P5Tamil.txt")</f>
        <v>Pumpkin1_P5Tamil.txt</v>
      </c>
      <c r="B12">
        <f>IFERROR(__xludf.DUMMYFUNCTION("""COMPUTED_VALUE"""),0.9358)</f>
        <v>0.9358</v>
      </c>
      <c r="C12">
        <f>IFERROR(__xludf.DUMMYFUNCTION("""COMPUTED_VALUE"""),11.0)</f>
        <v>11</v>
      </c>
      <c r="D12">
        <f>IFERROR(__xludf.DUMMYFUNCTION("""COMPUTED_VALUE"""),714.0)</f>
        <v>714</v>
      </c>
      <c r="E12">
        <f>IFERROR(__xludf.DUMMYFUNCTION("""COMPUTED_VALUE"""),718.0)</f>
        <v>718</v>
      </c>
      <c r="F12">
        <f>IFERROR(__xludf.DUMMYFUNCTION("""COMPUTED_VALUE"""),14.6886)</f>
        <v>14.6886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tr">
        <f>IFERROR(__xludf.DUMMYFUNCTION("QUERY(Main!A1:F100,""select A, B, C, D, E, F where A like '%P5Tamil%'"", 1)"),"Image")</f>
        <v>Image</v>
      </c>
      <c r="B1" t="str">
        <f>IFERROR(__xludf.DUMMYFUNCTION("""COMPUTED_VALUE"""),"Cosine Score")</f>
        <v>Cosine Score</v>
      </c>
      <c r="C1" t="str">
        <f>IFERROR(__xludf.DUMMYFUNCTION("""COMPUTED_VALUE"""),"Levenshtein Distance")</f>
        <v>Levenshtein Distance</v>
      </c>
      <c r="D1" t="str">
        <f>IFERROR(__xludf.DUMMYFUNCTION("""COMPUTED_VALUE"""),"Original Count")</f>
        <v>Original Count</v>
      </c>
      <c r="E1" t="str">
        <f>IFERROR(__xludf.DUMMYFUNCTION("""COMPUTED_VALUE"""),"Deciphered Count")</f>
        <v>Deciphered Count</v>
      </c>
      <c r="F1" t="str">
        <f>IFERROR(__xludf.DUMMYFUNCTION("""COMPUTED_VALUE"""),"Time")</f>
        <v>Time</v>
      </c>
    </row>
    <row r="2">
      <c r="A2" t="str">
        <f>IFERROR(__xludf.DUMMYFUNCTION("""COMPUTED_VALUE"""),"GreelanIceCap_P5Tamil.txt")</f>
        <v>GreelanIceCap_P5Tamil.txt</v>
      </c>
      <c r="B2">
        <f>IFERROR(__xludf.DUMMYFUNCTION("""COMPUTED_VALUE"""),0.9294)</f>
        <v>0.9294</v>
      </c>
      <c r="C2">
        <f>IFERROR(__xludf.DUMMYFUNCTION("""COMPUTED_VALUE"""),19.0)</f>
        <v>19</v>
      </c>
      <c r="D2">
        <f>IFERROR(__xludf.DUMMYFUNCTION("""COMPUTED_VALUE"""),714.0)</f>
        <v>714</v>
      </c>
      <c r="E2">
        <f>IFERROR(__xludf.DUMMYFUNCTION("""COMPUTED_VALUE"""),721.0)</f>
        <v>721</v>
      </c>
      <c r="F2">
        <f>IFERROR(__xludf.DUMMYFUNCTION("""COMPUTED_VALUE"""),15.0852)</f>
        <v>15.0852</v>
      </c>
    </row>
    <row r="3">
      <c r="A3" t="str">
        <f>IFERROR(__xludf.DUMMYFUNCTION("""COMPUTED_VALUE"""),"Autumn3_P5Tamil.txt")</f>
        <v>Autumn3_P5Tamil.txt</v>
      </c>
      <c r="B3">
        <f>IFERROR(__xludf.DUMMYFUNCTION("""COMPUTED_VALUE"""),0.9275)</f>
        <v>0.9275</v>
      </c>
      <c r="C3">
        <f>IFERROR(__xludf.DUMMYFUNCTION("""COMPUTED_VALUE"""),12.0)</f>
        <v>12</v>
      </c>
      <c r="D3">
        <f>IFERROR(__xludf.DUMMYFUNCTION("""COMPUTED_VALUE"""),714.0)</f>
        <v>714</v>
      </c>
      <c r="E3">
        <f>IFERROR(__xludf.DUMMYFUNCTION("""COMPUTED_VALUE"""),718.0)</f>
        <v>718</v>
      </c>
      <c r="F3">
        <f>IFERROR(__xludf.DUMMYFUNCTION("""COMPUTED_VALUE"""),15.014)</f>
        <v>15.014</v>
      </c>
    </row>
    <row r="4">
      <c r="A4" t="str">
        <f>IFERROR(__xludf.DUMMYFUNCTION("""COMPUTED_VALUE"""),"GreenlandIceSheet_P5Tamil.txt")</f>
        <v>GreenlandIceSheet_P5Tamil.txt</v>
      </c>
      <c r="B4">
        <f>IFERROR(__xludf.DUMMYFUNCTION("""COMPUTED_VALUE"""),0.9326)</f>
        <v>0.9326</v>
      </c>
      <c r="C4">
        <f>IFERROR(__xludf.DUMMYFUNCTION("""COMPUTED_VALUE"""),14.0)</f>
        <v>14</v>
      </c>
      <c r="D4">
        <f>IFERROR(__xludf.DUMMYFUNCTION("""COMPUTED_VALUE"""),714.0)</f>
        <v>714</v>
      </c>
      <c r="E4">
        <f>IFERROR(__xludf.DUMMYFUNCTION("""COMPUTED_VALUE"""),718.0)</f>
        <v>718</v>
      </c>
      <c r="F4">
        <f>IFERROR(__xludf.DUMMYFUNCTION("""COMPUTED_VALUE"""),15.1939)</f>
        <v>15.1939</v>
      </c>
    </row>
    <row r="5">
      <c r="A5" t="str">
        <f>IFERROR(__xludf.DUMMYFUNCTION("""COMPUTED_VALUE"""),"Autumn1_P5Tamil.txt")</f>
        <v>Autumn1_P5Tamil.txt</v>
      </c>
      <c r="B5">
        <f>IFERROR(__xludf.DUMMYFUNCTION("""COMPUTED_VALUE"""),0.9341)</f>
        <v>0.9341</v>
      </c>
      <c r="C5">
        <f>IFERROR(__xludf.DUMMYFUNCTION("""COMPUTED_VALUE"""),12.0)</f>
        <v>12</v>
      </c>
      <c r="D5">
        <f>IFERROR(__xludf.DUMMYFUNCTION("""COMPUTED_VALUE"""),714.0)</f>
        <v>714</v>
      </c>
      <c r="E5">
        <f>IFERROR(__xludf.DUMMYFUNCTION("""COMPUTED_VALUE"""),719.0)</f>
        <v>719</v>
      </c>
      <c r="F5">
        <f>IFERROR(__xludf.DUMMYFUNCTION("""COMPUTED_VALUE"""),14.7033)</f>
        <v>14.7033</v>
      </c>
    </row>
    <row r="6">
      <c r="A6" t="str">
        <f>IFERROR(__xludf.DUMMYFUNCTION("""COMPUTED_VALUE"""),"Kids_P5Tamil.txt")</f>
        <v>Kids_P5Tamil.txt</v>
      </c>
      <c r="B6">
        <f>IFERROR(__xludf.DUMMYFUNCTION("""COMPUTED_VALUE"""),0.9358)</f>
        <v>0.9358</v>
      </c>
      <c r="C6">
        <f>IFERROR(__xludf.DUMMYFUNCTION("""COMPUTED_VALUE"""),11.0)</f>
        <v>11</v>
      </c>
      <c r="D6">
        <f>IFERROR(__xludf.DUMMYFUNCTION("""COMPUTED_VALUE"""),714.0)</f>
        <v>714</v>
      </c>
      <c r="E6">
        <f>IFERROR(__xludf.DUMMYFUNCTION("""COMPUTED_VALUE"""),718.0)</f>
        <v>718</v>
      </c>
      <c r="F6">
        <f>IFERROR(__xludf.DUMMYFUNCTION("""COMPUTED_VALUE"""),14.5449)</f>
        <v>14.5449</v>
      </c>
    </row>
    <row r="7">
      <c r="A7" t="str">
        <f>IFERROR(__xludf.DUMMYFUNCTION("""COMPUTED_VALUE"""),"RainyLondon_P5Tamil.txt")</f>
        <v>RainyLondon_P5Tamil.txt</v>
      </c>
      <c r="B7">
        <f>IFERROR(__xludf.DUMMYFUNCTION("""COMPUTED_VALUE"""),0.9263)</f>
        <v>0.9263</v>
      </c>
      <c r="C7">
        <f>IFERROR(__xludf.DUMMYFUNCTION("""COMPUTED_VALUE"""),13.0)</f>
        <v>13</v>
      </c>
      <c r="D7">
        <f>IFERROR(__xludf.DUMMYFUNCTION("""COMPUTED_VALUE"""),714.0)</f>
        <v>714</v>
      </c>
      <c r="E7">
        <f>IFERROR(__xludf.DUMMYFUNCTION("""COMPUTED_VALUE"""),718.0)</f>
        <v>718</v>
      </c>
      <c r="F7">
        <f>IFERROR(__xludf.DUMMYFUNCTION("""COMPUTED_VALUE"""),14.7814)</f>
        <v>14.7814</v>
      </c>
    </row>
    <row r="8">
      <c r="A8" t="str">
        <f>IFERROR(__xludf.DUMMYFUNCTION("""COMPUTED_VALUE"""),"Pumpkin1_P5Tamil.txt")</f>
        <v>Pumpkin1_P5Tamil.txt</v>
      </c>
      <c r="B8">
        <f>IFERROR(__xludf.DUMMYFUNCTION("""COMPUTED_VALUE"""),0.9358)</f>
        <v>0.9358</v>
      </c>
      <c r="C8">
        <f>IFERROR(__xludf.DUMMYFUNCTION("""COMPUTED_VALUE"""),11.0)</f>
        <v>11</v>
      </c>
      <c r="D8">
        <f>IFERROR(__xludf.DUMMYFUNCTION("""COMPUTED_VALUE"""),714.0)</f>
        <v>714</v>
      </c>
      <c r="E8">
        <f>IFERROR(__xludf.DUMMYFUNCTION("""COMPUTED_VALUE"""),718.0)</f>
        <v>718</v>
      </c>
      <c r="F8">
        <f>IFERROR(__xludf.DUMMYFUNCTION("""COMPUTED_VALUE"""),14.6886)</f>
        <v>14.6886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7" t="str">
        <f>IFERROR(__xludf.DUMMYFUNCTION("QUERY(Main!A1:F100,""select A, B, C, D, E, F where A like '%skills%'"", 1)"),"Image")</f>
        <v>Image</v>
      </c>
      <c r="B1" t="str">
        <f>IFERROR(__xludf.DUMMYFUNCTION("""COMPUTED_VALUE"""),"Cosine Score")</f>
        <v>Cosine Score</v>
      </c>
      <c r="C1" t="str">
        <f>IFERROR(__xludf.DUMMYFUNCTION("""COMPUTED_VALUE"""),"Levenshtein Distance")</f>
        <v>Levenshtein Distance</v>
      </c>
      <c r="D1" t="str">
        <f>IFERROR(__xludf.DUMMYFUNCTION("""COMPUTED_VALUE"""),"Original Count")</f>
        <v>Original Count</v>
      </c>
      <c r="E1" t="str">
        <f>IFERROR(__xludf.DUMMYFUNCTION("""COMPUTED_VALUE"""),"Deciphered Count")</f>
        <v>Deciphered Count</v>
      </c>
      <c r="F1" t="str">
        <f>IFERROR(__xludf.DUMMYFUNCTION("""COMPUTED_VALUE"""),"Time")</f>
        <v>Time</v>
      </c>
    </row>
    <row r="2">
      <c r="A2" t="str">
        <f>IFERROR(__xludf.DUMMYFUNCTION("""COMPUTED_VALUE"""),"GreelanIceCap_skills.txt")</f>
        <v>GreelanIceCap_skills.txt</v>
      </c>
      <c r="B2">
        <f>IFERROR(__xludf.DUMMYFUNCTION("""COMPUTED_VALUE"""),0.6708)</f>
        <v>0.6708</v>
      </c>
      <c r="C2">
        <f>IFERROR(__xludf.DUMMYFUNCTION("""COMPUTED_VALUE"""),2.0)</f>
        <v>2</v>
      </c>
      <c r="D2">
        <f>IFERROR(__xludf.DUMMYFUNCTION("""COMPUTED_VALUE"""),56.0)</f>
        <v>56</v>
      </c>
      <c r="E2">
        <f>IFERROR(__xludf.DUMMYFUNCTION("""COMPUTED_VALUE"""),55.0)</f>
        <v>55</v>
      </c>
      <c r="F2">
        <f>IFERROR(__xludf.DUMMYFUNCTION("""COMPUTED_VALUE"""),1.2336)</f>
        <v>1.2336</v>
      </c>
    </row>
    <row r="3">
      <c r="A3" t="str">
        <f>IFERROR(__xludf.DUMMYFUNCTION("""COMPUTED_VALUE"""),"dog_skills.txt")</f>
        <v>dog_skills.txt</v>
      </c>
      <c r="B3">
        <f>IFERROR(__xludf.DUMMYFUNCTION("""COMPUTED_VALUE"""),1.0)</f>
        <v>1</v>
      </c>
      <c r="C3">
        <f>IFERROR(__xludf.DUMMYFUNCTION("""COMPUTED_VALUE"""),0.0)</f>
        <v>0</v>
      </c>
      <c r="D3">
        <f>IFERROR(__xludf.DUMMYFUNCTION("""COMPUTED_VALUE"""),56.0)</f>
        <v>56</v>
      </c>
      <c r="E3">
        <f>IFERROR(__xludf.DUMMYFUNCTION("""COMPUTED_VALUE"""),56.0)</f>
        <v>56</v>
      </c>
      <c r="F3">
        <f>IFERROR(__xludf.DUMMYFUNCTION("""COMPUTED_VALUE"""),1.1857)</f>
        <v>1.1857</v>
      </c>
    </row>
    <row r="4">
      <c r="A4" t="str">
        <f>IFERROR(__xludf.DUMMYFUNCTION("""COMPUTED_VALUE"""),"Autumn3_skills.txt")</f>
        <v>Autumn3_skills.txt</v>
      </c>
      <c r="B4">
        <f>IFERROR(__xludf.DUMMYFUNCTION("""COMPUTED_VALUE"""),1.0)</f>
        <v>1</v>
      </c>
      <c r="C4">
        <f>IFERROR(__xludf.DUMMYFUNCTION("""COMPUTED_VALUE"""),0.0)</f>
        <v>0</v>
      </c>
      <c r="D4">
        <f>IFERROR(__xludf.DUMMYFUNCTION("""COMPUTED_VALUE"""),56.0)</f>
        <v>56</v>
      </c>
      <c r="E4">
        <f>IFERROR(__xludf.DUMMYFUNCTION("""COMPUTED_VALUE"""),56.0)</f>
        <v>56</v>
      </c>
      <c r="F4">
        <f>IFERROR(__xludf.DUMMYFUNCTION("""COMPUTED_VALUE"""),1.288)</f>
        <v>1.288</v>
      </c>
    </row>
    <row r="5">
      <c r="A5" t="str">
        <f>IFERROR(__xludf.DUMMYFUNCTION("""COMPUTED_VALUE"""),"GreenlandIceSheet_skills.txt")</f>
        <v>GreenlandIceSheet_skills.txt</v>
      </c>
      <c r="B5">
        <f>IFERROR(__xludf.DUMMYFUNCTION("""COMPUTED_VALUE"""),1.0)</f>
        <v>1</v>
      </c>
      <c r="C5">
        <f>IFERROR(__xludf.DUMMYFUNCTION("""COMPUTED_VALUE"""),0.0)</f>
        <v>0</v>
      </c>
      <c r="D5">
        <f>IFERROR(__xludf.DUMMYFUNCTION("""COMPUTED_VALUE"""),56.0)</f>
        <v>56</v>
      </c>
      <c r="E5">
        <f>IFERROR(__xludf.DUMMYFUNCTION("""COMPUTED_VALUE"""),56.0)</f>
        <v>56</v>
      </c>
      <c r="F5">
        <f>IFERROR(__xludf.DUMMYFUNCTION("""COMPUTED_VALUE"""),1.2707)</f>
        <v>1.2707</v>
      </c>
    </row>
    <row r="6">
      <c r="A6" t="str">
        <f>IFERROR(__xludf.DUMMYFUNCTION("""COMPUTED_VALUE"""),"RainyLondon_skills.txt")</f>
        <v>RainyLondon_skills.txt</v>
      </c>
      <c r="B6">
        <f>IFERROR(__xludf.DUMMYFUNCTION("""COMPUTED_VALUE"""),1.0)</f>
        <v>1</v>
      </c>
      <c r="C6">
        <f>IFERROR(__xludf.DUMMYFUNCTION("""COMPUTED_VALUE"""),0.0)</f>
        <v>0</v>
      </c>
      <c r="D6">
        <f>IFERROR(__xludf.DUMMYFUNCTION("""COMPUTED_VALUE"""),56.0)</f>
        <v>56</v>
      </c>
      <c r="E6">
        <f>IFERROR(__xludf.DUMMYFUNCTION("""COMPUTED_VALUE"""),56.0)</f>
        <v>56</v>
      </c>
      <c r="F6">
        <f>IFERROR(__xludf.DUMMYFUNCTION("""COMPUTED_VALUE"""),1.2778)</f>
        <v>1.2778</v>
      </c>
    </row>
    <row r="7">
      <c r="A7" t="str">
        <f>IFERROR(__xludf.DUMMYFUNCTION("""COMPUTED_VALUE"""),"Pumpkin1_skills.txt")</f>
        <v>Pumpkin1_skills.txt</v>
      </c>
      <c r="B7">
        <f>IFERROR(__xludf.DUMMYFUNCTION("""COMPUTED_VALUE"""),1.0)</f>
        <v>1</v>
      </c>
      <c r="C7">
        <f>IFERROR(__xludf.DUMMYFUNCTION("""COMPUTED_VALUE"""),0.0)</f>
        <v>0</v>
      </c>
      <c r="D7">
        <f>IFERROR(__xludf.DUMMYFUNCTION("""COMPUTED_VALUE"""),56.0)</f>
        <v>56</v>
      </c>
      <c r="E7">
        <f>IFERROR(__xludf.DUMMYFUNCTION("""COMPUTED_VALUE"""),56.0)</f>
        <v>56</v>
      </c>
      <c r="F7">
        <f>IFERROR(__xludf.DUMMYFUNCTION("""COMPUTED_VALUE"""),1.2815)</f>
        <v>1.2815</v>
      </c>
    </row>
    <row r="8">
      <c r="A8" t="str">
        <f>IFERROR(__xludf.DUMMYFUNCTION("""COMPUTED_VALUE"""),"Autumn1_skills.txt")</f>
        <v>Autumn1_skills.txt</v>
      </c>
      <c r="B8">
        <f>IFERROR(__xludf.DUMMYFUNCTION("""COMPUTED_VALUE"""),1.0)</f>
        <v>1</v>
      </c>
      <c r="C8">
        <f>IFERROR(__xludf.DUMMYFUNCTION("""COMPUTED_VALUE"""),0.0)</f>
        <v>0</v>
      </c>
      <c r="D8">
        <f>IFERROR(__xludf.DUMMYFUNCTION("""COMPUTED_VALUE"""),56.0)</f>
        <v>56</v>
      </c>
      <c r="E8">
        <f>IFERROR(__xludf.DUMMYFUNCTION("""COMPUTED_VALUE"""),56.0)</f>
        <v>56</v>
      </c>
      <c r="F8">
        <f>IFERROR(__xludf.DUMMYFUNCTION("""COMPUTED_VALUE"""),1.3542)</f>
        <v>1.3542</v>
      </c>
    </row>
    <row r="9">
      <c r="A9" t="str">
        <f>IFERROR(__xludf.DUMMYFUNCTION("""COMPUTED_VALUE"""),"FamilyRunningMAsk_skills.txt")</f>
        <v>FamilyRunningMAsk_skills.txt</v>
      </c>
      <c r="B9">
        <f>IFERROR(__xludf.DUMMYFUNCTION("""COMPUTED_VALUE"""),1.0)</f>
        <v>1</v>
      </c>
      <c r="C9">
        <f>IFERROR(__xludf.DUMMYFUNCTION("""COMPUTED_VALUE"""),0.0)</f>
        <v>0</v>
      </c>
      <c r="D9">
        <f>IFERROR(__xludf.DUMMYFUNCTION("""COMPUTED_VALUE"""),56.0)</f>
        <v>56</v>
      </c>
      <c r="E9">
        <f>IFERROR(__xludf.DUMMYFUNCTION("""COMPUTED_VALUE"""),56.0)</f>
        <v>56</v>
      </c>
      <c r="F9">
        <f>IFERROR(__xludf.DUMMYFUNCTION("""COMPUTED_VALUE"""),1.2642)</f>
        <v>1.2642</v>
      </c>
    </row>
    <row r="10">
      <c r="A10" t="str">
        <f>IFERROR(__xludf.DUMMYFUNCTION("""COMPUTED_VALUE"""),"Kids_skills.txt")</f>
        <v>Kids_skills.txt</v>
      </c>
      <c r="B10">
        <f>IFERROR(__xludf.DUMMYFUNCTION("""COMPUTED_VALUE"""),1.0)</f>
        <v>1</v>
      </c>
      <c r="C10">
        <f>IFERROR(__xludf.DUMMYFUNCTION("""COMPUTED_VALUE"""),0.0)</f>
        <v>0</v>
      </c>
      <c r="D10">
        <f>IFERROR(__xludf.DUMMYFUNCTION("""COMPUTED_VALUE"""),56.0)</f>
        <v>56</v>
      </c>
      <c r="E10">
        <f>IFERROR(__xludf.DUMMYFUNCTION("""COMPUTED_VALUE"""),56.0)</f>
        <v>56</v>
      </c>
      <c r="F10">
        <f>IFERROR(__xludf.DUMMYFUNCTION("""COMPUTED_VALUE"""),1.2586)</f>
        <v>1.2586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</cols>
  <sheetData>
    <row r="1">
      <c r="A1" s="7" t="str">
        <f>IFERROR(__xludf.DUMMYFUNCTION("QUERY(Main!A1:F100,""select A, B, C, D, E, F where A like '%P2GlobalWarming%'"", 1)"),"Image")</f>
        <v>Image</v>
      </c>
      <c r="B1" t="str">
        <f>IFERROR(__xludf.DUMMYFUNCTION("""COMPUTED_VALUE"""),"Cosine Score")</f>
        <v>Cosine Score</v>
      </c>
      <c r="C1" t="str">
        <f>IFERROR(__xludf.DUMMYFUNCTION("""COMPUTED_VALUE"""),"Levenshtein Distance")</f>
        <v>Levenshtein Distance</v>
      </c>
      <c r="D1" t="str">
        <f>IFERROR(__xludf.DUMMYFUNCTION("""COMPUTED_VALUE"""),"Original Count")</f>
        <v>Original Count</v>
      </c>
      <c r="E1" t="str">
        <f>IFERROR(__xludf.DUMMYFUNCTION("""COMPUTED_VALUE"""),"Deciphered Count")</f>
        <v>Deciphered Count</v>
      </c>
      <c r="F1" t="str">
        <f>IFERROR(__xludf.DUMMYFUNCTION("""COMPUTED_VALUE"""),"Time")</f>
        <v>Time</v>
      </c>
    </row>
    <row r="2">
      <c r="A2" t="str">
        <f>IFERROR(__xludf.DUMMYFUNCTION("""COMPUTED_VALUE"""),"GreenlandIceSheet_P2GlobalWarming.txt")</f>
        <v>GreenlandIceSheet_P2GlobalWarming.txt</v>
      </c>
      <c r="B2">
        <f>IFERROR(__xludf.DUMMYFUNCTION("""COMPUTED_VALUE"""),0.8237)</f>
        <v>0.8237</v>
      </c>
      <c r="C2">
        <f>IFERROR(__xludf.DUMMYFUNCTION("""COMPUTED_VALUE"""),13.0)</f>
        <v>13</v>
      </c>
      <c r="D2">
        <f>IFERROR(__xludf.DUMMYFUNCTION("""COMPUTED_VALUE"""),573.0)</f>
        <v>573</v>
      </c>
      <c r="E2">
        <f>IFERROR(__xludf.DUMMYFUNCTION("""COMPUTED_VALUE"""),574.0)</f>
        <v>574</v>
      </c>
      <c r="F2">
        <f>IFERROR(__xludf.DUMMYFUNCTION("""COMPUTED_VALUE"""),11.6307)</f>
        <v>11.6307</v>
      </c>
    </row>
    <row r="3">
      <c r="A3" t="str">
        <f>IFERROR(__xludf.DUMMYFUNCTION("""COMPUTED_VALUE"""),"GreelanIceCap_P2GlobalWarming.txt")</f>
        <v>GreelanIceCap_P2GlobalWarming.txt</v>
      </c>
      <c r="B3">
        <f>IFERROR(__xludf.DUMMYFUNCTION("""COMPUTED_VALUE"""),0.8044)</f>
        <v>0.8044</v>
      </c>
      <c r="C3">
        <f>IFERROR(__xludf.DUMMYFUNCTION("""COMPUTED_VALUE"""),17.0)</f>
        <v>17</v>
      </c>
      <c r="D3">
        <f>IFERROR(__xludf.DUMMYFUNCTION("""COMPUTED_VALUE"""),573.0)</f>
        <v>573</v>
      </c>
      <c r="E3">
        <f>IFERROR(__xludf.DUMMYFUNCTION("""COMPUTED_VALUE"""),579.0)</f>
        <v>579</v>
      </c>
      <c r="F3">
        <f>IFERROR(__xludf.DUMMYFUNCTION("""COMPUTED_VALUE"""),11.6379)</f>
        <v>11.6379</v>
      </c>
    </row>
    <row r="4">
      <c r="A4" t="str">
        <f>IFERROR(__xludf.DUMMYFUNCTION("""COMPUTED_VALUE"""),"Autumn3_P2GlobalWarming.txt")</f>
        <v>Autumn3_P2GlobalWarming.txt</v>
      </c>
      <c r="B4">
        <f>IFERROR(__xludf.DUMMYFUNCTION("""COMPUTED_VALUE"""),0.8365)</f>
        <v>0.8365</v>
      </c>
      <c r="C4">
        <f>IFERROR(__xludf.DUMMYFUNCTION("""COMPUTED_VALUE"""),9.0)</f>
        <v>9</v>
      </c>
      <c r="D4">
        <f>IFERROR(__xludf.DUMMYFUNCTION("""COMPUTED_VALUE"""),573.0)</f>
        <v>573</v>
      </c>
      <c r="E4">
        <f>IFERROR(__xludf.DUMMYFUNCTION("""COMPUTED_VALUE"""),574.0)</f>
        <v>574</v>
      </c>
      <c r="F4">
        <f>IFERROR(__xludf.DUMMYFUNCTION("""COMPUTED_VALUE"""),11.7424)</f>
        <v>11.7424</v>
      </c>
    </row>
    <row r="5">
      <c r="A5" t="str">
        <f>IFERROR(__xludf.DUMMYFUNCTION("""COMPUTED_VALUE"""),"Autumn1_P2GlobalWarming.txt")</f>
        <v>Autumn1_P2GlobalWarming.txt</v>
      </c>
      <c r="B5">
        <f>IFERROR(__xludf.DUMMYFUNCTION("""COMPUTED_VALUE"""),0.843)</f>
        <v>0.843</v>
      </c>
      <c r="C5">
        <f>IFERROR(__xludf.DUMMYFUNCTION("""COMPUTED_VALUE"""),8.0)</f>
        <v>8</v>
      </c>
      <c r="D5">
        <f>IFERROR(__xludf.DUMMYFUNCTION("""COMPUTED_VALUE"""),573.0)</f>
        <v>573</v>
      </c>
      <c r="E5">
        <f>IFERROR(__xludf.DUMMYFUNCTION("""COMPUTED_VALUE"""),574.0)</f>
        <v>574</v>
      </c>
      <c r="F5">
        <f>IFERROR(__xludf.DUMMYFUNCTION("""COMPUTED_VALUE"""),11.8729)</f>
        <v>11.8729</v>
      </c>
    </row>
    <row r="6">
      <c r="A6" t="str">
        <f>IFERROR(__xludf.DUMMYFUNCTION("""COMPUTED_VALUE"""),"Pumpkin1_P2GlobalWarming.txt")</f>
        <v>Pumpkin1_P2GlobalWarming.txt</v>
      </c>
      <c r="B6">
        <f>IFERROR(__xludf.DUMMYFUNCTION("""COMPUTED_VALUE"""),0.843)</f>
        <v>0.843</v>
      </c>
      <c r="C6">
        <f>IFERROR(__xludf.DUMMYFUNCTION("""COMPUTED_VALUE"""),8.0)</f>
        <v>8</v>
      </c>
      <c r="D6">
        <f>IFERROR(__xludf.DUMMYFUNCTION("""COMPUTED_VALUE"""),573.0)</f>
        <v>573</v>
      </c>
      <c r="E6">
        <f>IFERROR(__xludf.DUMMYFUNCTION("""COMPUTED_VALUE"""),574.0)</f>
        <v>574</v>
      </c>
      <c r="F6">
        <f>IFERROR(__xludf.DUMMYFUNCTION("""COMPUTED_VALUE"""),11.6882)</f>
        <v>11.6882</v>
      </c>
    </row>
    <row r="7">
      <c r="A7" t="str">
        <f>IFERROR(__xludf.DUMMYFUNCTION("""COMPUTED_VALUE"""),"Kids_P2GlobalWarming.txt")</f>
        <v>Kids_P2GlobalWarming.txt</v>
      </c>
      <c r="B7">
        <f>IFERROR(__xludf.DUMMYFUNCTION("""COMPUTED_VALUE"""),0.8365)</f>
        <v>0.8365</v>
      </c>
      <c r="C7">
        <f>IFERROR(__xludf.DUMMYFUNCTION("""COMPUTED_VALUE"""),9.0)</f>
        <v>9</v>
      </c>
      <c r="D7">
        <f>IFERROR(__xludf.DUMMYFUNCTION("""COMPUTED_VALUE"""),573.0)</f>
        <v>573</v>
      </c>
      <c r="E7">
        <f>IFERROR(__xludf.DUMMYFUNCTION("""COMPUTED_VALUE"""),574.0)</f>
        <v>574</v>
      </c>
      <c r="F7">
        <f>IFERROR(__xludf.DUMMYFUNCTION("""COMPUTED_VALUE"""),11.5587)</f>
        <v>11.5587</v>
      </c>
    </row>
    <row r="8">
      <c r="A8" t="str">
        <f>IFERROR(__xludf.DUMMYFUNCTION("""COMPUTED_VALUE"""),"RainyLondon_P2GlobalWarming.txt")</f>
        <v>RainyLondon_P2GlobalWarming.txt</v>
      </c>
      <c r="B8">
        <f>IFERROR(__xludf.DUMMYFUNCTION("""COMPUTED_VALUE"""),0.8335)</f>
        <v>0.8335</v>
      </c>
      <c r="C8">
        <f>IFERROR(__xludf.DUMMYFUNCTION("""COMPUTED_VALUE"""),11.0)</f>
        <v>11</v>
      </c>
      <c r="D8">
        <f>IFERROR(__xludf.DUMMYFUNCTION("""COMPUTED_VALUE"""),573.0)</f>
        <v>573</v>
      </c>
      <c r="E8">
        <f>IFERROR(__xludf.DUMMYFUNCTION("""COMPUTED_VALUE"""),575.0)</f>
        <v>575</v>
      </c>
      <c r="F8">
        <f>IFERROR(__xludf.DUMMYFUNCTION("""COMPUTED_VALUE"""),11.8868)</f>
        <v>11.8868</v>
      </c>
    </row>
  </sheetData>
  <drawing r:id="rId1"/>
</worksheet>
</file>