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3"/>
  <sheetViews>
    <sheetView workbookViewId="0">
      <selection activeCell="A1" sqref="A1"/>
    </sheetView>
  </sheetViews>
  <sheetFormatPr baseColWidth="8" defaultRowHeight="15"/>
  <cols>
    <col width="50" customWidth="1" min="1" max="1"/>
    <col width="10" customWidth="1" min="2" max="2"/>
    <col width="10" customWidth="1" min="3" max="3"/>
    <col width="10" customWidth="1" min="4" max="4"/>
    <col width="80" customWidth="1" min="5" max="5"/>
    <col width="80" customWidth="1" min="6" max="6"/>
  </cols>
  <sheetData>
    <row r="1">
      <c r="A1" s="1" t="inlineStr">
        <is>
          <t>商品名</t>
        </is>
      </c>
      <c r="B1" s="1" t="inlineStr">
        <is>
          <t>交易价格</t>
        </is>
      </c>
      <c r="C1" s="1" t="inlineStr">
        <is>
          <t>市场价</t>
        </is>
      </c>
      <c r="D1" s="1" t="inlineStr">
        <is>
          <t>优惠价格</t>
        </is>
      </c>
      <c r="E1" s="1" t="inlineStr">
        <is>
          <t>商品图片</t>
        </is>
      </c>
      <c r="F1" s="1" t="inlineStr">
        <is>
          <t>链接</t>
        </is>
      </c>
    </row>
    <row r="2">
      <c r="A2" t="inlineStr">
        <is>
          <t>FuRyu 初音未来 恋爱水手服灰色Ver. 景品手办</t>
        </is>
      </c>
      <c r="B2" t="n">
        <v>68</v>
      </c>
      <c r="C2" t="n">
        <v>119</v>
      </c>
      <c r="D2" t="n">
        <v>51</v>
      </c>
      <c r="E2" t="inlineStr">
        <is>
          <t>https://i0.hdslb.com/bfs/mall/mall/93/67/9367b7cef5c9288ee6121c1a26748596.png</t>
        </is>
      </c>
      <c r="F2">
        <f>HYPERLINK("https://mall.bilibili.com/neul-next/index.html?page=magic-market_detail&amp;noTitleBar=1&amp;itemsId=106521040472&amp;from=market_index", "点击打开")</f>
        <v/>
      </c>
    </row>
    <row r="3">
      <c r="A3" t="inlineStr">
        <is>
          <t>FuRyu 初音未来 热带果汁 景品手办</t>
        </is>
      </c>
      <c r="B3" t="n">
        <v>71.33</v>
      </c>
      <c r="C3" t="n">
        <v>129</v>
      </c>
      <c r="D3" t="n">
        <v>57.67</v>
      </c>
      <c r="E3" t="inlineStr">
        <is>
          <t>https://i0.hdslb.com/bfs/mall/mall/74/98/7498eac804ca43cc1b42205219db03a6.png</t>
        </is>
      </c>
      <c r="F3">
        <f>HYPERLINK("https://mall.bilibili.com/neul-next/index.html?page=magic-market_detail&amp;noTitleBar=1&amp;itemsId=106504053904&amp;from=market_index", "点击打开")</f>
        <v/>
      </c>
    </row>
    <row r="4">
      <c r="A4" t="inlineStr">
        <is>
          <t>世嘉 兰卡·李 景品手办</t>
        </is>
      </c>
      <c r="B4" t="n">
        <v>50</v>
      </c>
      <c r="C4" t="n">
        <v>109</v>
      </c>
      <c r="D4" t="n">
        <v>59</v>
      </c>
      <c r="E4" t="inlineStr">
        <is>
          <t>https://i0.hdslb.com/bfs/mall/mall/75/88/758803f498238e2ac9a4e52f4465c432.png</t>
        </is>
      </c>
      <c r="F4">
        <f>HYPERLINK("https://mall.bilibili.com/neul-next/index.html?page=magic-market_detail&amp;noTitleBar=1&amp;itemsId=106485360298&amp;from=market_index", "点击打开")</f>
        <v/>
      </c>
    </row>
    <row r="5">
      <c r="A5" t="inlineStr">
        <is>
          <t>FuRyu 伊蕾娜 景品手办</t>
        </is>
      </c>
      <c r="B5" t="n">
        <v>55</v>
      </c>
      <c r="C5" t="n">
        <v>115</v>
      </c>
      <c r="D5" t="n">
        <v>60</v>
      </c>
      <c r="E5" t="inlineStr">
        <is>
          <t>https://i0.hdslb.com/bfs/mall/mall/02/08/020877fe0212bccd8da6c2c615af2128.png</t>
        </is>
      </c>
      <c r="F5">
        <f>HYPERLINK("https://mall.bilibili.com/neul-next/index.html?page=magic-market_detail&amp;noTitleBar=1&amp;itemsId=106455096702&amp;from=market_index", "点击打开")</f>
        <v/>
      </c>
    </row>
    <row r="6">
      <c r="A6" t="inlineStr">
        <is>
          <t>TAITO 有马加奈 B小町ver. 景品手办</t>
        </is>
      </c>
      <c r="B6" t="n">
        <v>65</v>
      </c>
      <c r="C6" t="n">
        <v>112</v>
      </c>
      <c r="D6" t="n">
        <v>47</v>
      </c>
      <c r="E6" t="inlineStr">
        <is>
          <t>https://i0.hdslb.com/bfs/mall/mall/23/21/232178e49a0bbbe9f7a12a8d5f5b6003.png</t>
        </is>
      </c>
      <c r="F6">
        <f>HYPERLINK("https://mall.bilibili.com/neul-next/index.html?page=magic-market_detail&amp;noTitleBar=1&amp;itemsId=106482703393&amp;from=market_index", "点击打开")</f>
        <v/>
      </c>
    </row>
    <row r="7">
      <c r="A7" t="inlineStr">
        <is>
          <t>FuRyu 初音未来 黑星红白 景品手办 再版</t>
        </is>
      </c>
      <c r="B7" t="n">
        <v>50</v>
      </c>
      <c r="C7" t="n">
        <v>115</v>
      </c>
      <c r="D7" t="n">
        <v>65</v>
      </c>
      <c r="E7" t="inlineStr">
        <is>
          <t>https://i0.hdslb.com/bfs/mall/mall/99/80/99800414cbd35fa61f885a22ee7930ea.png</t>
        </is>
      </c>
      <c r="F7">
        <f>HYPERLINK("https://mall.bilibili.com/neul-next/index.html?page=magic-market_detail&amp;noTitleBar=1&amp;itemsId=106519203157&amp;from=market_index", "点击打开")</f>
        <v/>
      </c>
    </row>
    <row r="8">
      <c r="A8" t="inlineStr">
        <is>
          <t>TAITO 雅儿贝德 睡衣Ver.Renewal 景品手办</t>
        </is>
      </c>
      <c r="B8" t="n">
        <v>53</v>
      </c>
      <c r="C8" t="n">
        <v>112</v>
      </c>
      <c r="D8" t="n">
        <v>59</v>
      </c>
      <c r="E8" t="inlineStr">
        <is>
          <t>https://i0.hdslb.com/bfs/mall/mall/12/e6/12e6e1cfe8c3900c0e5086d48c66fd0e.png</t>
        </is>
      </c>
      <c r="F8">
        <f>HYPERLINK("https://mall.bilibili.com/neul-next/index.html?page=magic-market_detail&amp;noTitleBar=1&amp;itemsId=106470489458&amp;from=market_index", "点击打开")</f>
        <v/>
      </c>
    </row>
    <row r="9">
      <c r="A9" t="inlineStr">
        <is>
          <t>FuRyu 雅儿贝德 泳装  景品手办</t>
        </is>
      </c>
      <c r="B9" t="n">
        <v>59</v>
      </c>
      <c r="C9" t="n">
        <v>115</v>
      </c>
      <c r="D9" t="n">
        <v>56</v>
      </c>
      <c r="E9" t="inlineStr">
        <is>
          <t>https://i0.hdslb.com/bfs/mall/mall/0a/06/0a068787a6b540d527ebe09326175d9e.png</t>
        </is>
      </c>
      <c r="F9">
        <f>HYPERLINK("https://mall.bilibili.com/neul-next/index.html?page=magic-market_detail&amp;noTitleBar=1&amp;itemsId=106477882604&amp;from=market_index", "点击打开")</f>
        <v/>
      </c>
    </row>
    <row r="10">
      <c r="A10" t="inlineStr">
        <is>
          <t>世嘉 加藤惠 毛衣Ver. 景品手办</t>
        </is>
      </c>
      <c r="B10" t="n">
        <v>56</v>
      </c>
      <c r="C10" t="n">
        <v>109</v>
      </c>
      <c r="D10" t="n">
        <v>53</v>
      </c>
      <c r="E10" t="inlineStr">
        <is>
          <t>https://i0.hdslb.com/bfs/mall/mall/03/be/03be6a7ca621de4eb3cddc36b8926449.png</t>
        </is>
      </c>
      <c r="F10">
        <f>HYPERLINK("https://mall.bilibili.com/neul-next/index.html?page=magic-market_detail&amp;noTitleBar=1&amp;itemsId=106494529659&amp;from=market_index", "点击打开")</f>
        <v/>
      </c>
    </row>
    <row r="11">
      <c r="A11" t="inlineStr">
        <is>
          <t>世嘉 灰原哀 椅子Ver.  景品手办 再版</t>
        </is>
      </c>
      <c r="B11" t="n">
        <v>50</v>
      </c>
      <c r="C11" t="n">
        <v>105</v>
      </c>
      <c r="D11" t="n">
        <v>55</v>
      </c>
      <c r="E11" t="inlineStr">
        <is>
          <t>https://i0.hdslb.com/bfs/mall/mall/19/76/197602ba47ff148127d733822b63c9d0.png</t>
        </is>
      </c>
      <c r="F11">
        <f>HYPERLINK("https://mall.bilibili.com/neul-next/index.html?page=magic-market_detail&amp;noTitleBar=1&amp;itemsId=106453584356&amp;from=market_index", "点击打开")</f>
        <v/>
      </c>
    </row>
    <row r="12">
      <c r="A12" t="inlineStr">
        <is>
          <t>FuRyu 初音未来 秋日之约粉色Ver. 景品手办</t>
        </is>
      </c>
      <c r="B12" t="n">
        <v>55</v>
      </c>
      <c r="C12" t="n">
        <v>115</v>
      </c>
      <c r="D12" t="n">
        <v>60</v>
      </c>
      <c r="E12" t="inlineStr">
        <is>
          <t>https://i0.hdslb.com/bfs/mall/mall/1b/e2/1be27a155170ed42bb0e1e4540e36520.png</t>
        </is>
      </c>
      <c r="F12">
        <f>HYPERLINK("https://mall.bilibili.com/neul-next/index.html?page=magic-market_detail&amp;noTitleBar=1&amp;itemsId=106431365781&amp;from=market_index", "点击打开")</f>
        <v/>
      </c>
    </row>
    <row r="13">
      <c r="A13" t="inlineStr">
        <is>
          <t>世嘉 初音未来 二息步行 景品手办 再版</t>
        </is>
      </c>
      <c r="B13" t="n">
        <v>52</v>
      </c>
      <c r="C13" t="n">
        <v>112</v>
      </c>
      <c r="D13" t="n">
        <v>60</v>
      </c>
      <c r="E13" t="inlineStr">
        <is>
          <t>https://i0.hdslb.com/bfs/mall/mall/22/a1/22a12367c8351dd115ab772700f311e9.png</t>
        </is>
      </c>
      <c r="F13">
        <f>HYPERLINK("https://mall.bilibili.com/neul-next/index.html?page=magic-market_detail&amp;noTitleBar=1&amp;itemsId=106446511570&amp;from=market_index", "点击打开")</f>
        <v/>
      </c>
    </row>
    <row r="14">
      <c r="A14" t="inlineStr">
        <is>
          <t>世嘉 喜多川海梦 试穿中 景品手办</t>
        </is>
      </c>
      <c r="B14" t="n">
        <v>50</v>
      </c>
      <c r="C14" t="n">
        <v>112</v>
      </c>
      <c r="D14" t="n">
        <v>62</v>
      </c>
      <c r="E14" t="inlineStr">
        <is>
          <t>https://i0.hdslb.com/bfs/mall/mall/65/fe/65fe5b6410a3f870f887021fbb9fbaa8.png</t>
        </is>
      </c>
      <c r="F14">
        <f>HYPERLINK("https://mall.bilibili.com/neul-next/index.html?page=magic-market_detail&amp;noTitleBar=1&amp;itemsId=106438239552&amp;from=market_index", "点击打开")</f>
        <v/>
      </c>
    </row>
    <row r="15">
      <c r="A15" t="inlineStr">
        <is>
          <t>世嘉 9S 景品手办</t>
        </is>
      </c>
      <c r="B15" t="n">
        <v>67</v>
      </c>
      <c r="C15" t="n">
        <v>105</v>
      </c>
      <c r="D15" t="n">
        <v>38</v>
      </c>
      <c r="E15" t="inlineStr">
        <is>
          <t>https://i0.hdslb.com/bfs/mall/mall/0f/8d/0f8d53cd29778140f2ac3a50afea9731.png</t>
        </is>
      </c>
      <c r="F15">
        <f>HYPERLINK("https://mall.bilibili.com/neul-next/index.html?page=magic-market_detail&amp;noTitleBar=1&amp;itemsId=106484232967&amp;from=market_index", "点击打开")</f>
        <v/>
      </c>
    </row>
    <row r="16">
      <c r="A16" t="inlineStr">
        <is>
          <t>世嘉 广井菊里 景品手办</t>
        </is>
      </c>
      <c r="B16" t="n">
        <v>50</v>
      </c>
      <c r="C16" t="n">
        <v>105</v>
      </c>
      <c r="D16" t="n">
        <v>55</v>
      </c>
      <c r="E16" t="inlineStr">
        <is>
          <t>https://i0.hdslb.com/bfs/mall/mall/f5/e7/f5e7146f5f009658f8ccdddb2db329bc.png</t>
        </is>
      </c>
      <c r="F16">
        <f>HYPERLINK("https://mall.bilibili.com/neul-next/index.html?page=magic-market_detail&amp;noTitleBar=1&amp;itemsId=106625625993&amp;from=market_index", "点击打开")</f>
        <v/>
      </c>
    </row>
    <row r="17">
      <c r="A17" t="inlineStr">
        <is>
          <t>TAITO 伊蕾娜 礼服Ver. 景品手办</t>
        </is>
      </c>
      <c r="B17" t="n">
        <v>80</v>
      </c>
      <c r="C17" t="n">
        <v>112</v>
      </c>
      <c r="D17" t="n">
        <v>32</v>
      </c>
      <c r="E17" t="inlineStr">
        <is>
          <t>https://i0.hdslb.com/bfs/mall/mall/1e/ea/1eea8078021d2976ee0cc43d750080b2.png</t>
        </is>
      </c>
      <c r="F17">
        <f>HYPERLINK("https://mall.bilibili.com/neul-next/index.html?page=magic-market_detail&amp;noTitleBar=1&amp;itemsId=106514059981&amp;from=market_index", "点击打开")</f>
        <v/>
      </c>
    </row>
    <row r="18">
      <c r="A18" t="inlineStr">
        <is>
          <t>FuRyu 菲伦 景品手办 再版</t>
        </is>
      </c>
      <c r="B18" t="n">
        <v>50</v>
      </c>
      <c r="C18" t="n">
        <v>115</v>
      </c>
      <c r="D18" t="n">
        <v>65</v>
      </c>
      <c r="E18" t="inlineStr">
        <is>
          <t>https://i0.hdslb.com/bfs/mall/mall/72/38/7238ba5c27d869e266f6dfea6de26d84.png</t>
        </is>
      </c>
      <c r="F18">
        <f>HYPERLINK("https://mall.bilibili.com/neul-next/index.html?page=magic-market_detail&amp;noTitleBar=1&amp;itemsId=106480301518&amp;from=market_index", "点击打开")</f>
        <v/>
      </c>
    </row>
    <row r="19">
      <c r="A19" t="inlineStr">
        <is>
          <t>世嘉 约尔·福杰 ED衣装Ver. 景品手办</t>
        </is>
      </c>
      <c r="B19" t="n">
        <v>52.74</v>
      </c>
      <c r="C19" t="n">
        <v>109</v>
      </c>
      <c r="D19" t="n">
        <v>56.26</v>
      </c>
      <c r="E19" t="inlineStr">
        <is>
          <t>https://i0.hdslb.com/bfs/mall/mall/63/f9/63f9e2414e223bf79e09d8ff0a9dbc95.png</t>
        </is>
      </c>
      <c r="F19">
        <f>HYPERLINK("https://mall.bilibili.com/neul-next/index.html?page=magic-market_detail&amp;noTitleBar=1&amp;itemsId=106497292675&amp;from=market_index", "点击打开")</f>
        <v/>
      </c>
    </row>
    <row r="20">
      <c r="A20" t="inlineStr">
        <is>
          <t>世嘉 古贺朋绘 景品手办</t>
        </is>
      </c>
      <c r="B20" t="n">
        <v>55</v>
      </c>
      <c r="C20" t="n">
        <v>105</v>
      </c>
      <c r="D20" t="n">
        <v>50</v>
      </c>
      <c r="E20" t="inlineStr">
        <is>
          <t>https://i0.hdslb.com/bfs/mall/mall/bb/34/bb34fc90c82c51df7b3332e1c173d2db.png</t>
        </is>
      </c>
      <c r="F20">
        <f>HYPERLINK("https://mall.bilibili.com/neul-next/index.html?page=magic-market_detail&amp;noTitleBar=1&amp;itemsId=106462616121&amp;from=market_index", "点击打开")</f>
        <v/>
      </c>
    </row>
    <row r="21">
      <c r="A21" t="inlineStr">
        <is>
          <t>FuRyu 赫萝 向日葵Ver. 景品手办</t>
        </is>
      </c>
      <c r="B21" t="n">
        <v>65</v>
      </c>
      <c r="C21" t="n">
        <v>115</v>
      </c>
      <c r="D21" t="n">
        <v>50</v>
      </c>
      <c r="E21" t="inlineStr">
        <is>
          <t>https://i0.hdslb.com/bfs/mall/mall/a6/b5/a6b531f8b0772dbf3f8ab53ae1996331.png</t>
        </is>
      </c>
      <c r="F21">
        <f>HYPERLINK("https://mall.bilibili.com/neul-next/index.html?page=magic-market_detail&amp;noTitleBar=1&amp;itemsId=106480475364&amp;from=market_index", "点击打开")</f>
        <v/>
      </c>
    </row>
    <row r="22">
      <c r="A22" t="inlineStr">
        <is>
          <t>世嘉 莱莎琳·斯托特 景品手办</t>
        </is>
      </c>
      <c r="B22" t="n">
        <v>66</v>
      </c>
      <c r="C22" t="n">
        <v>109</v>
      </c>
      <c r="D22" t="n">
        <v>43</v>
      </c>
      <c r="E22" t="inlineStr">
        <is>
          <t>https://i0.hdslb.com/bfs/mall/mall/96/a8/96a8acdaa283f82179556001311c13f4.png</t>
        </is>
      </c>
      <c r="F22">
        <f>HYPERLINK("https://mall.bilibili.com/neul-next/index.html?page=magic-market_detail&amp;noTitleBar=1&amp;itemsId=106455776638&amp;from=market_index", "点击打开")</f>
        <v/>
      </c>
    </row>
    <row r="23">
      <c r="A23" t="inlineStr">
        <is>
          <t>TAITO 星野爱 景品手办</t>
        </is>
      </c>
      <c r="B23" t="n">
        <v>69.90000000000001</v>
      </c>
      <c r="C23" t="n">
        <v>112</v>
      </c>
      <c r="D23" t="n">
        <v>42.09999999999999</v>
      </c>
      <c r="E23" t="inlineStr">
        <is>
          <t>https://i0.hdslb.com/bfs/mall/mall/9e/68/9e684ebfe748ea6a1b9cd5b0342ad2f4.png</t>
        </is>
      </c>
      <c r="F23">
        <f>HYPERLINK("https://mall.bilibili.com/neul-next/index.html?page=magic-market_detail&amp;noTitleBar=1&amp;itemsId=106487971748&amp;from=market_index", "点击打开")</f>
        <v/>
      </c>
    </row>
    <row r="24">
      <c r="A24" t="inlineStr">
        <is>
          <t>世嘉 阿尼亚·福杰 ED衣装Ver. 景品手办</t>
        </is>
      </c>
      <c r="B24" t="n">
        <v>59.6</v>
      </c>
      <c r="C24" t="n">
        <v>109</v>
      </c>
      <c r="D24" t="n">
        <v>49.4</v>
      </c>
      <c r="E24" t="inlineStr">
        <is>
          <t>https://i0.hdslb.com/bfs/mall/mall/93/63/9363663cfe6d4caa032dcec6245aeb73.png</t>
        </is>
      </c>
      <c r="F24">
        <f>HYPERLINK("https://mall.bilibili.com/neul-next/index.html?page=magic-market_detail&amp;noTitleBar=1&amp;itemsId=106491484348&amp;from=market_index", "点击打开")</f>
        <v/>
      </c>
    </row>
    <row r="25">
      <c r="A25" t="inlineStr">
        <is>
          <t>BANPRESTO 莉莉艾露 卫生小队Ver. 景品手办</t>
        </is>
      </c>
      <c r="B25" t="n">
        <v>88</v>
      </c>
      <c r="C25" t="n">
        <v>129</v>
      </c>
      <c r="D25" t="n">
        <v>41</v>
      </c>
      <c r="E25" t="inlineStr">
        <is>
          <t>https://i0.hdslb.com/bfs/mall/mall/3b/ff/3bff6a86f70f477ec778c4eb4d425b34.png</t>
        </is>
      </c>
      <c r="F25">
        <f>HYPERLINK("https://mall.bilibili.com/neul-next/index.html?page=magic-market_detail&amp;noTitleBar=1&amp;itemsId=106439966817&amp;from=market_index", "点击打开")</f>
        <v/>
      </c>
    </row>
    <row r="26">
      <c r="A26" t="inlineStr">
        <is>
          <t>FuRyu 蒲牢 -华钟- 景品手办</t>
        </is>
      </c>
      <c r="B26" t="n">
        <v>62</v>
      </c>
      <c r="C26" t="n">
        <v>128</v>
      </c>
      <c r="D26" t="n">
        <v>66</v>
      </c>
      <c r="E26" t="inlineStr">
        <is>
          <t>https://i0.hdslb.com/bfs/mall/mall/07/52/0752ab878ee1cadfb20afea6a3c930a2.png</t>
        </is>
      </c>
      <c r="F26">
        <f>HYPERLINK("https://mall.bilibili.com/neul-next/index.html?page=magic-market_detail&amp;noTitleBar=1&amp;itemsId=106628847482&amp;from=market_index", "点击打开")</f>
        <v/>
      </c>
    </row>
    <row r="27">
      <c r="A27" t="inlineStr">
        <is>
          <t>世嘉 莲 景品手办</t>
        </is>
      </c>
      <c r="B27" t="n">
        <v>75</v>
      </c>
      <c r="C27" t="n">
        <v>109</v>
      </c>
      <c r="D27" t="n">
        <v>34</v>
      </c>
      <c r="E27" t="inlineStr">
        <is>
          <t>https://i0.hdslb.com/bfs/mall/mall/96/3f/963f07735fe2eca772bc31fea389f933.png</t>
        </is>
      </c>
      <c r="F27">
        <f>HYPERLINK("https://mall.bilibili.com/neul-next/index.html?page=magic-market_detail&amp;noTitleBar=1&amp;itemsId=106459083122&amp;from=market_index", "点击打开")</f>
        <v/>
      </c>
    </row>
    <row r="28">
      <c r="A28" t="inlineStr">
        <is>
          <t>System Service 山田凉 景品手办</t>
        </is>
      </c>
      <c r="B28" t="n">
        <v>55</v>
      </c>
      <c r="C28" t="n">
        <v>125</v>
      </c>
      <c r="D28" t="n">
        <v>70</v>
      </c>
      <c r="E28" t="inlineStr">
        <is>
          <t>https://i0.hdslb.com/bfs/mall/mall/95/ff/95ffe8b5f576749e9413f4fa93530847.png</t>
        </is>
      </c>
      <c r="F28">
        <f>HYPERLINK("https://mall.bilibili.com/neul-next/index.html?page=magic-market_detail&amp;noTitleBar=1&amp;itemsId=106470062508&amp;from=market_index", "点击打开")</f>
        <v/>
      </c>
    </row>
    <row r="29">
      <c r="A29" t="inlineStr">
        <is>
          <t>BANPRESTO 杰·富力士 景品手办</t>
        </is>
      </c>
      <c r="B29" t="n">
        <v>69</v>
      </c>
      <c r="C29" t="n">
        <v>135</v>
      </c>
      <c r="D29" t="n">
        <v>66</v>
      </c>
      <c r="E29" t="inlineStr">
        <is>
          <t>https://i0.hdslb.com/bfs/mall/mall/f4/94/f494bf821840f045907f2b82b4232849.png</t>
        </is>
      </c>
      <c r="F29">
        <f>HYPERLINK("https://mall.bilibili.com/neul-next/index.html?page=magic-market_detail&amp;noTitleBar=1&amp;itemsId=106517098419&amp;from=market_index", "点击打开")</f>
        <v/>
      </c>
    </row>
    <row r="30">
      <c r="A30" t="inlineStr">
        <is>
          <t>世嘉 约尔·福杰 ED2 景品手办</t>
        </is>
      </c>
      <c r="B30" t="n">
        <v>55</v>
      </c>
      <c r="C30" t="n">
        <v>109</v>
      </c>
      <c r="D30" t="n">
        <v>54</v>
      </c>
      <c r="E30" t="inlineStr">
        <is>
          <t>https://i0.hdslb.com/bfs/mall/mall/e2/7c/e27c4c30cfa1edbcbb9498379daf19ca.png</t>
        </is>
      </c>
      <c r="F30">
        <f>HYPERLINK("https://mall.bilibili.com/neul-next/index.html?page=magic-market_detail&amp;noTitleBar=1&amp;itemsId=106487374101&amp;from=market_index", "点击打开")</f>
        <v/>
      </c>
    </row>
    <row r="31">
      <c r="A31" t="inlineStr">
        <is>
          <t>FuRyu 雅儿贝德 睡衣 景品手办</t>
        </is>
      </c>
      <c r="B31" t="n">
        <v>84.2</v>
      </c>
      <c r="C31" t="n">
        <v>115</v>
      </c>
      <c r="D31" t="n">
        <v>30.8</v>
      </c>
      <c r="E31" t="inlineStr">
        <is>
          <t>https://i0.hdslb.com/bfs/mall/mall/f9/5f/f95ff7ef9ef6b38604f2e23c17b76eb2.png</t>
        </is>
      </c>
      <c r="F31">
        <f>HYPERLINK("https://mall.bilibili.com/neul-next/index.html?page=magic-market_detail&amp;noTitleBar=1&amp;itemsId=106489139409&amp;from=market_index", "点击打开")</f>
        <v/>
      </c>
    </row>
    <row r="32">
      <c r="A32" t="inlineStr">
        <is>
          <t>FuRyu 莉法 珍珠白 景品手办</t>
        </is>
      </c>
      <c r="B32" t="n">
        <v>85</v>
      </c>
      <c r="C32" t="n">
        <v>129</v>
      </c>
      <c r="D32" t="n">
        <v>44</v>
      </c>
      <c r="E32" t="inlineStr">
        <is>
          <t>https://i0.hdslb.com/bfs/mall/mall/26/ad/26ad9353ea5c8d9aa985ff2babd3d3b2.png</t>
        </is>
      </c>
      <c r="F32">
        <f>HYPERLINK("https://mall.bilibili.com/neul-next/index.html?page=magic-market_detail&amp;noTitleBar=1&amp;itemsId=106491028487&amp;from=market_index", "点击打开")</f>
        <v/>
      </c>
    </row>
    <row r="33">
      <c r="A33" t="inlineStr">
        <is>
          <t>System Service 有马加奈 景品手办</t>
        </is>
      </c>
      <c r="B33" t="n">
        <v>75</v>
      </c>
      <c r="C33" t="n">
        <v>119</v>
      </c>
      <c r="D33" t="n">
        <v>44</v>
      </c>
      <c r="E33" t="inlineStr">
        <is>
          <t>https://i0.hdslb.com/bfs/mall/mall/d1/b5/d1b5e96d9d8764ed1d13416555f39a75.png</t>
        </is>
      </c>
      <c r="F33">
        <f>HYPERLINK("https://mall.bilibili.com/neul-next/index.html?page=magic-market_detail&amp;noTitleBar=1&amp;itemsId=106484711273&amp;from=market_index", "点击打开")</f>
        <v/>
      </c>
    </row>
    <row r="34">
      <c r="A34" t="inlineStr">
        <is>
          <t>世嘉 午睡猫咪 MEIKO 景品手办</t>
        </is>
      </c>
      <c r="B34" t="n">
        <v>50</v>
      </c>
      <c r="C34" t="n">
        <v>79</v>
      </c>
      <c r="D34" t="n">
        <v>29</v>
      </c>
      <c r="E34" t="inlineStr">
        <is>
          <t>https://i0.hdslb.com/bfs/mall/mall/8e/9e/8e9edc8beee4afed65cd9d592aae7ff0.png</t>
        </is>
      </c>
      <c r="F34">
        <f>HYPERLINK("https://mall.bilibili.com/neul-next/index.html?page=magic-market_detail&amp;noTitleBar=1&amp;itemsId=106488970112&amp;from=market_index", "点击打开")</f>
        <v/>
      </c>
    </row>
    <row r="35">
      <c r="A35" t="inlineStr">
        <is>
          <t>BANPRESTO 弗利萨 景品手办</t>
        </is>
      </c>
      <c r="B35" t="n">
        <v>89.87</v>
      </c>
      <c r="C35" t="n">
        <v>129</v>
      </c>
      <c r="D35" t="n">
        <v>39.13</v>
      </c>
      <c r="E35" t="inlineStr">
        <is>
          <t>https://i0.hdslb.com/bfs/mall/mall/5a/90/5a9002818fab416feb58d8f9848d8b84.png</t>
        </is>
      </c>
      <c r="F35">
        <f>HYPERLINK("https://mall.bilibili.com/neul-next/index.html?page=magic-market_detail&amp;noTitleBar=1&amp;itemsId=106492872194&amp;from=market_index", "点击打开")</f>
        <v/>
      </c>
    </row>
    <row r="36">
      <c r="A36" t="inlineStr">
        <is>
          <t>世嘉 初音未来 谁也不在的世界 景品手办 再版</t>
        </is>
      </c>
      <c r="B36" t="n">
        <v>88.88</v>
      </c>
      <c r="C36" t="n">
        <v>119</v>
      </c>
      <c r="D36" t="n">
        <v>30.12</v>
      </c>
      <c r="E36" t="inlineStr">
        <is>
          <t>https://i0.hdslb.com/bfs/mall/mall/f8/77/f8778b4c1e32868caf409201837d0023.png</t>
        </is>
      </c>
      <c r="F36">
        <f>HYPERLINK("https://mall.bilibili.com/neul-next/index.html?page=magic-market_detail&amp;noTitleBar=1&amp;itemsId=106503903766&amp;from=market_index", "点击打开")</f>
        <v/>
      </c>
    </row>
    <row r="37">
      <c r="A37" t="inlineStr">
        <is>
          <t>BANPRESTO 露比 景品手办</t>
        </is>
      </c>
      <c r="B37" t="n">
        <v>58</v>
      </c>
      <c r="C37" t="n">
        <v>129</v>
      </c>
      <c r="D37" t="n">
        <v>71</v>
      </c>
      <c r="E37" t="inlineStr">
        <is>
          <t>https://i0.hdslb.com/bfs/mall/mall/45/28/4528694c5d504e0f45503d9f45b6fc84.png</t>
        </is>
      </c>
      <c r="F37">
        <f>HYPERLINK("https://mall.bilibili.com/neul-next/index.html?page=magic-market_detail&amp;noTitleBar=1&amp;itemsId=106513797626&amp;from=market_index", "点击打开")</f>
        <v/>
      </c>
    </row>
    <row r="38">
      <c r="A38" t="inlineStr">
        <is>
          <t>System Service 伊地知虹夏 景品手办</t>
        </is>
      </c>
      <c r="B38" t="n">
        <v>78</v>
      </c>
      <c r="C38" t="n">
        <v>125</v>
      </c>
      <c r="D38" t="n">
        <v>47</v>
      </c>
      <c r="E38" t="inlineStr">
        <is>
          <t>https://i0.hdslb.com/bfs/mall/mall/a8/b1/a8b1b83c0c4d0cc581a174ef0d548346.png</t>
        </is>
      </c>
      <c r="F38">
        <f>HYPERLINK("https://mall.bilibili.com/neul-next/index.html?page=magic-market_detail&amp;noTitleBar=1&amp;itemsId=106512974916&amp;from=market_index", "点击打开")</f>
        <v/>
      </c>
    </row>
    <row r="39">
      <c r="A39" t="inlineStr">
        <is>
          <t>世嘉 八九寺真宵 景品手办</t>
        </is>
      </c>
      <c r="B39" t="n">
        <v>59.9</v>
      </c>
      <c r="C39" t="n">
        <v>109</v>
      </c>
      <c r="D39" t="n">
        <v>49.1</v>
      </c>
      <c r="E39" t="inlineStr">
        <is>
          <t>https://i0.hdslb.com/bfs/mall/mall/5b/6f/5b6f3a94bcc26342509ff2af80a1fe1d.png</t>
        </is>
      </c>
      <c r="F39">
        <f>HYPERLINK("https://mall.bilibili.com/neul-next/index.html?page=magic-market_detail&amp;noTitleBar=1&amp;itemsId=106522035053&amp;from=market_index", "点击打开")</f>
        <v/>
      </c>
    </row>
    <row r="40">
      <c r="A40" t="inlineStr">
        <is>
          <t>TAITO 喜多郁代 私服ver. 景品手办</t>
        </is>
      </c>
      <c r="B40" t="n">
        <v>75</v>
      </c>
      <c r="C40" t="n">
        <v>112</v>
      </c>
      <c r="D40" t="n">
        <v>37</v>
      </c>
      <c r="E40" t="inlineStr">
        <is>
          <t>https://i0.hdslb.com/bfs/mall/mall/6d/85/6d8573a53779e7ac193c1abd54fc9b55.png</t>
        </is>
      </c>
      <c r="F40">
        <f>HYPERLINK("https://mall.bilibili.com/neul-next/index.html?page=magic-market_detail&amp;noTitleBar=1&amp;itemsId=106632047296&amp;from=market_index", "点击打开")</f>
        <v/>
      </c>
    </row>
    <row r="41">
      <c r="A41" t="inlineStr">
        <is>
          <t>TAITO 有马加奈 制服ver. 景品手办</t>
        </is>
      </c>
      <c r="B41" t="n">
        <v>80</v>
      </c>
      <c r="C41" t="n">
        <v>119</v>
      </c>
      <c r="D41" t="n">
        <v>39</v>
      </c>
      <c r="E41" t="inlineStr">
        <is>
          <t>https://i0.hdslb.com/bfs/mall/mall/7e/46/7e46c14c3dc01b1ed0dbf32ca457acc7.png</t>
        </is>
      </c>
      <c r="F41">
        <f>HYPERLINK("https://mall.bilibili.com/neul-next/index.html?page=magic-market_detail&amp;noTitleBar=1&amp;itemsId=106634738752&amp;from=market_index", "点击打开")</f>
        <v/>
      </c>
    </row>
    <row r="42">
      <c r="A42" t="inlineStr">
        <is>
          <t>BANPRESTO 拉姆Special color ver. 景品手办</t>
        </is>
      </c>
      <c r="B42" t="n">
        <v>65</v>
      </c>
      <c r="C42" t="n">
        <v>129</v>
      </c>
      <c r="D42" t="n">
        <v>64</v>
      </c>
      <c r="E42" t="inlineStr">
        <is>
          <t>https://i0.hdslb.com/bfs/mall/mall/cd/fe/cdfedf21922477ef443e2c529c0d79e9.png</t>
        </is>
      </c>
      <c r="F42">
        <f>HYPERLINK("https://mall.bilibili.com/neul-next/index.html?page=magic-market_detail&amp;noTitleBar=1&amp;itemsId=106624766004&amp;from=market_index", "点击打开")</f>
        <v/>
      </c>
    </row>
    <row r="43">
      <c r="A43" t="inlineStr">
        <is>
          <t>TAITO 雷姆 Winter Maid image ver.  景品手办</t>
        </is>
      </c>
      <c r="B43" t="n">
        <v>75</v>
      </c>
      <c r="C43" t="n">
        <v>119</v>
      </c>
      <c r="D43" t="n">
        <v>44</v>
      </c>
      <c r="E43" t="inlineStr">
        <is>
          <t>https://i0.hdslb.com/bfs/mall/mall/ed/f0/edf0d64a09d65c093d86cc6f1ab888b9.png</t>
        </is>
      </c>
      <c r="F43">
        <f>HYPERLINK("https://mall.bilibili.com/neul-next/index.html?page=magic-market_detail&amp;noTitleBar=1&amp;itemsId=106615341443&amp;from=market_index", "点击打开")</f>
        <v/>
      </c>
    </row>
    <row r="44">
      <c r="A44" t="inlineStr">
        <is>
          <t>世嘉 Mahiru 景品手办</t>
        </is>
      </c>
      <c r="B44" t="n">
        <v>60</v>
      </c>
      <c r="C44" t="n">
        <v>105</v>
      </c>
      <c r="D44" t="n">
        <v>45</v>
      </c>
      <c r="E44" t="inlineStr">
        <is>
          <t>https://i0.hdslb.com/bfs/mall/mall/42/10/4210bd5c2b1da95baeb5d67dbfc19e4c.png</t>
        </is>
      </c>
      <c r="F44">
        <f>HYPERLINK("https://mall.bilibili.com/neul-next/index.html?page=magic-market_detail&amp;noTitleBar=1&amp;itemsId=106636016755&amp;from=market_index", "点击打开")</f>
        <v/>
      </c>
    </row>
    <row r="45">
      <c r="A45" t="inlineStr">
        <is>
          <t>FuRyu 芙莉莲 景品手办 再版</t>
        </is>
      </c>
      <c r="B45" t="n">
        <v>76.98999999999999</v>
      </c>
      <c r="C45" t="n">
        <v>115</v>
      </c>
      <c r="D45" t="n">
        <v>38.01000000000001</v>
      </c>
      <c r="E45" t="inlineStr">
        <is>
          <t>https://i0.hdslb.com/bfs/mall/mall/de/bd/debd46ba6517a860cb8fe29f581e0d55.png</t>
        </is>
      </c>
      <c r="F45">
        <f>HYPERLINK("https://mall.bilibili.com/neul-next/index.html?page=magic-market_detail&amp;noTitleBar=1&amp;itemsId=106616116368&amp;from=market_index", "点击打开")</f>
        <v/>
      </c>
    </row>
    <row r="46">
      <c r="A46" t="inlineStr">
        <is>
          <t>TAITO 雅儿贝德 水着ver. Renewal 景品手办</t>
        </is>
      </c>
      <c r="B46" t="n">
        <v>78</v>
      </c>
      <c r="C46" t="n">
        <v>112</v>
      </c>
      <c r="D46" t="n">
        <v>34</v>
      </c>
      <c r="E46" t="inlineStr">
        <is>
          <t>https://i0.hdslb.com/bfs/mall/mall/1f/af/1faf366d8c5bb1902212e03b2719531f.png</t>
        </is>
      </c>
      <c r="F46">
        <f>HYPERLINK("https://mall.bilibili.com/neul-next/index.html?page=magic-market_detail&amp;noTitleBar=1&amp;itemsId=106617068421&amp;from=market_index", "点击打开")</f>
        <v/>
      </c>
    </row>
    <row r="47">
      <c r="A47" t="inlineStr">
        <is>
          <t>TAITO 洛天依 Star Dress ver. 景品手办</t>
        </is>
      </c>
      <c r="B47" t="n">
        <v>60</v>
      </c>
      <c r="C47" t="n">
        <v>109</v>
      </c>
      <c r="D47" t="n">
        <v>49</v>
      </c>
      <c r="E47" t="inlineStr">
        <is>
          <t>https://i0.hdslb.com/bfs/mall/mall/1b/8c/1b8cbea8366e4202ab63031f59aee72c.png</t>
        </is>
      </c>
      <c r="F47">
        <f>HYPERLINK("https://mall.bilibili.com/neul-next/index.html?page=magic-market_detail&amp;noTitleBar=1&amp;itemsId=106640108155&amp;from=market_index", "点击打开")</f>
        <v/>
      </c>
    </row>
    <row r="48">
      <c r="A48" t="inlineStr">
        <is>
          <t>世嘉 喜多川海梦 利兹Ver. 景品手办</t>
        </is>
      </c>
      <c r="B48" t="n">
        <v>55</v>
      </c>
      <c r="C48" t="n">
        <v>109</v>
      </c>
      <c r="D48" t="n">
        <v>54</v>
      </c>
      <c r="E48" t="inlineStr">
        <is>
          <t>https://i0.hdslb.com/bfs/mall/mall/bf/23/bf2325e60a6ac7f58bb1634a3296ea7c.png</t>
        </is>
      </c>
      <c r="F48">
        <f>HYPERLINK("https://mall.bilibili.com/neul-next/index.html?page=magic-market_detail&amp;noTitleBar=1&amp;itemsId=106637168807&amp;from=market_index", "点击打开")</f>
        <v/>
      </c>
    </row>
    <row r="49">
      <c r="A49" t="inlineStr">
        <is>
          <t>世嘉 初音未来 DIVA 缎带少女 景品手办 再版</t>
        </is>
      </c>
      <c r="B49" t="n">
        <v>50.17</v>
      </c>
      <c r="C49" t="n">
        <v>109</v>
      </c>
      <c r="D49" t="n">
        <v>58.83</v>
      </c>
      <c r="E49" t="inlineStr">
        <is>
          <t>https://i0.hdslb.com/bfs/mall/mall/4f/dc/4fdc54d508ee8c551d1672fa2d08997f.png</t>
        </is>
      </c>
      <c r="F49">
        <f>HYPERLINK("https://mall.bilibili.com/neul-next/index.html?page=magic-market_detail&amp;noTitleBar=1&amp;itemsId=106608949025&amp;from=market_index", "点击打开")</f>
        <v/>
      </c>
    </row>
    <row r="50">
      <c r="A50" t="inlineStr">
        <is>
          <t>FuRyu 樱未来2024珍珠色 景品手办</t>
        </is>
      </c>
      <c r="B50" t="n">
        <v>59.9</v>
      </c>
      <c r="C50" t="n">
        <v>115</v>
      </c>
      <c r="D50" t="n">
        <v>55.1</v>
      </c>
      <c r="E50" t="inlineStr">
        <is>
          <t>https://i0.hdslb.com/bfs/mall/mall/36/14/3614182d1fc1165ea9c56632a31d2891.png</t>
        </is>
      </c>
      <c r="F50">
        <f>HYPERLINK("https://mall.bilibili.com/neul-next/index.html?page=magic-market_detail&amp;noTitleBar=1&amp;itemsId=106629709862&amp;from=market_index", "点击打开")</f>
        <v/>
      </c>
    </row>
    <row r="51">
      <c r="A51" t="inlineStr">
        <is>
          <t>世嘉 N102 景品手办</t>
        </is>
      </c>
      <c r="B51" t="n">
        <v>51.79</v>
      </c>
      <c r="C51" t="n">
        <v>109</v>
      </c>
      <c r="D51" t="n">
        <v>57.21</v>
      </c>
      <c r="E51" t="inlineStr">
        <is>
          <t>https://i0.hdslb.com/bfs/mall/mall/8f/a9/8fa9f211c658d17679d870f8b7c6b8f7.png</t>
        </is>
      </c>
      <c r="F51">
        <f>HYPERLINK("https://mall.bilibili.com/neul-next/index.html?page=magic-market_detail&amp;noTitleBar=1&amp;itemsId=106631376352&amp;from=market_index", "点击打开")</f>
        <v/>
      </c>
    </row>
    <row r="52">
      <c r="A52" t="inlineStr">
        <is>
          <t>TAITO 洛天依 复活节ver. 景品手办 再版</t>
        </is>
      </c>
      <c r="B52" t="n">
        <v>56</v>
      </c>
      <c r="C52" t="n">
        <v>109</v>
      </c>
      <c r="D52" t="n">
        <v>53</v>
      </c>
      <c r="E52" t="inlineStr">
        <is>
          <t>https://i0.hdslb.com/bfs/mall/mall/24/e8/24e8773c33e7c89e481bec69fc5b24e1.png</t>
        </is>
      </c>
      <c r="F52">
        <f>HYPERLINK("https://mall.bilibili.com/neul-next/index.html?page=magic-market_detail&amp;noTitleBar=1&amp;itemsId=106636384069&amp;from=market_index", "点击打开")</f>
        <v/>
      </c>
    </row>
    <row r="53">
      <c r="A53" t="inlineStr">
        <is>
          <t>FuRyu 凉宫春日 景品手办</t>
        </is>
      </c>
      <c r="B53" t="n">
        <v>78</v>
      </c>
      <c r="C53" t="n">
        <v>129</v>
      </c>
      <c r="D53" t="n">
        <v>51</v>
      </c>
      <c r="E53" t="inlineStr">
        <is>
          <t>https://i0.hdslb.com/bfs/mall/mall/13/ed/13ed40f7abe232b4129a4a6b64bfcb61.png</t>
        </is>
      </c>
      <c r="F53">
        <f>HYPERLINK("https://mall.bilibili.com/neul-next/index.html?page=magic-market_detail&amp;noTitleBar=1&amp;itemsId=106632162170&amp;from=market_index", "点击打开")</f>
        <v/>
      </c>
    </row>
    <row r="54">
      <c r="A54" t="inlineStr">
        <is>
          <t>世嘉 艾莉 水着 景品手办</t>
        </is>
      </c>
      <c r="B54" t="n">
        <v>88</v>
      </c>
      <c r="C54" t="n">
        <v>112</v>
      </c>
      <c r="D54" t="n">
        <v>24</v>
      </c>
      <c r="E54" t="inlineStr">
        <is>
          <t>https://i0.hdslb.com/bfs/mall/mall/ae/3f/ae3f62b6216c7497fd232d447bf3d9ef.png</t>
        </is>
      </c>
      <c r="F54">
        <f>HYPERLINK("https://mall.bilibili.com/neul-next/index.html?page=magic-market_detail&amp;noTitleBar=1&amp;itemsId=106638272383&amp;from=market_index", "点击打开")</f>
        <v/>
      </c>
    </row>
    <row r="55">
      <c r="A55" t="inlineStr">
        <is>
          <t>TAITO 春日野穹 景品手办 再版</t>
        </is>
      </c>
      <c r="B55" t="n">
        <v>75</v>
      </c>
      <c r="C55" t="n">
        <v>112</v>
      </c>
      <c r="D55" t="n">
        <v>37</v>
      </c>
      <c r="E55" t="inlineStr">
        <is>
          <t>https://i0.hdslb.com/bfs/mall/mall/7f/b0/7fb069f68bd8a755230161c6f135b20c.png</t>
        </is>
      </c>
      <c r="F55">
        <f>HYPERLINK("https://mall.bilibili.com/neul-next/index.html?page=magic-market_detail&amp;noTitleBar=1&amp;itemsId=106629479274&amp;from=market_index", "点击打开")</f>
        <v/>
      </c>
    </row>
    <row r="56">
      <c r="A56" t="inlineStr">
        <is>
          <t>世嘉 阿尼亚·福杰 景品手办</t>
        </is>
      </c>
      <c r="B56" t="n">
        <v>85</v>
      </c>
      <c r="C56" t="n">
        <v>115</v>
      </c>
      <c r="D56" t="n">
        <v>30</v>
      </c>
      <c r="E56" t="inlineStr">
        <is>
          <t>https://i0.hdslb.com/bfs/mall/mall/42/af/42af818004db4951c28e81773d6b6c39.png</t>
        </is>
      </c>
      <c r="F56">
        <f>HYPERLINK("https://mall.bilibili.com/neul-next/index.html?page=magic-market_detail&amp;noTitleBar=1&amp;itemsId=106618508468&amp;from=market_index", "点击打开")</f>
        <v/>
      </c>
    </row>
    <row r="57">
      <c r="A57" t="inlineStr">
        <is>
          <t>TAITO 初音未来 Lolita 景品手办</t>
        </is>
      </c>
      <c r="B57" t="n">
        <v>75</v>
      </c>
      <c r="C57" t="n">
        <v>112</v>
      </c>
      <c r="D57" t="n">
        <v>37</v>
      </c>
      <c r="E57" t="inlineStr">
        <is>
          <t>https://i0.hdslb.com/bfs/mall/mall/11/d7/11d782deeca302ec5ad37d7aee4c66d4.png</t>
        </is>
      </c>
      <c r="F57">
        <f>HYPERLINK("https://mall.bilibili.com/neul-next/index.html?page=magic-market_detail&amp;noTitleBar=1&amp;itemsId=106626885931&amp;from=market_index", "点击打开")</f>
        <v/>
      </c>
    </row>
    <row r="58">
      <c r="A58" t="inlineStr">
        <is>
          <t>世嘉 初音未来 shinyT.R 景品手办</t>
        </is>
      </c>
      <c r="B58" t="n">
        <v>67.98999999999999</v>
      </c>
      <c r="C58" t="n">
        <v>109</v>
      </c>
      <c r="D58" t="n">
        <v>41.01000000000001</v>
      </c>
      <c r="E58" t="inlineStr">
        <is>
          <t>https://i0.hdslb.com/bfs/mall/mall/db/6b/db6be81edd006f5c4d1d2004f905531f.png</t>
        </is>
      </c>
      <c r="F58">
        <f>HYPERLINK("https://mall.bilibili.com/neul-next/index.html?page=magic-market_detail&amp;noTitleBar=1&amp;itemsId=106616688157&amp;from=market_index", "点击打开")</f>
        <v/>
      </c>
    </row>
    <row r="59">
      <c r="A59" t="inlineStr">
        <is>
          <t>TAITO  初音未来 Winter Live 景品手办 再版</t>
        </is>
      </c>
      <c r="B59" t="n">
        <v>66.66</v>
      </c>
      <c r="C59" t="n">
        <v>112</v>
      </c>
      <c r="D59" t="n">
        <v>45.34</v>
      </c>
      <c r="E59" t="inlineStr">
        <is>
          <t>https://i0.hdslb.com/bfs/mall/mall/d6/b0/d6b0f2495e5511c7b154379cf6719ba6.png</t>
        </is>
      </c>
      <c r="F59">
        <f>HYPERLINK("https://mall.bilibili.com/neul-next/index.html?page=magic-market_detail&amp;noTitleBar=1&amp;itemsId=106633548329&amp;from=market_index", "点击打开")</f>
        <v/>
      </c>
    </row>
    <row r="60">
      <c r="A60" t="inlineStr">
        <is>
          <t>世嘉 大泽瑠璃乃 景品手办</t>
        </is>
      </c>
      <c r="B60" t="n">
        <v>55.39</v>
      </c>
      <c r="C60" t="n">
        <v>115</v>
      </c>
      <c r="D60" t="n">
        <v>59.61</v>
      </c>
      <c r="E60" t="inlineStr">
        <is>
          <t>https://i0.hdslb.com/bfs/mall/mall/20/32/203207bfeb9f2e704a132c9c3c676056.png</t>
        </is>
      </c>
      <c r="F60">
        <f>HYPERLINK("https://mall.bilibili.com/neul-next/index.html?page=magic-market_detail&amp;noTitleBar=1&amp;itemsId=106615886737&amp;from=market_index", "点击打开")</f>
        <v/>
      </c>
    </row>
    <row r="61">
      <c r="A61" t="inlineStr">
        <is>
          <t>TAITO 初音未来 Winter image ver. 景品手办 再版</t>
        </is>
      </c>
      <c r="B61" t="n">
        <v>59.99</v>
      </c>
      <c r="C61" t="n">
        <v>112</v>
      </c>
      <c r="D61" t="n">
        <v>52.01</v>
      </c>
      <c r="E61" t="inlineStr">
        <is>
          <t>https://i0.hdslb.com/bfs/mall/mall/d1/ec/d1ec3f47f16d9be64d5075a00db46930.png</t>
        </is>
      </c>
      <c r="F61">
        <f>HYPERLINK("https://mall.bilibili.com/neul-next/index.html?page=magic-market_detail&amp;noTitleBar=1&amp;itemsId=106637161870&amp;from=market_index", "点击打开")</f>
        <v/>
      </c>
    </row>
    <row r="62">
      <c r="A62" t="inlineStr">
        <is>
          <t>世嘉 初音未来 苦味糕点师 景品手办 再版</t>
        </is>
      </c>
      <c r="B62" t="n">
        <v>75</v>
      </c>
      <c r="C62" t="n">
        <v>105</v>
      </c>
      <c r="D62" t="n">
        <v>30</v>
      </c>
      <c r="E62" t="inlineStr">
        <is>
          <t>https://i0.hdslb.com/bfs/mall/mall/53/78/53783c76e9cdd0aa65eae6926bb5ff74.png</t>
        </is>
      </c>
      <c r="F62">
        <f>HYPERLINK("https://mall.bilibili.com/neul-next/index.html?page=magic-market_detail&amp;noTitleBar=1&amp;itemsId=106632466996&amp;from=market_index", "点击打开")</f>
        <v/>
      </c>
    </row>
    <row r="63">
      <c r="A63" t="inlineStr">
        <is>
          <t>世嘉 明日香 30TH 景品手办</t>
        </is>
      </c>
      <c r="B63" t="n">
        <v>61</v>
      </c>
      <c r="C63" t="n">
        <v>112</v>
      </c>
      <c r="D63" t="n">
        <v>51</v>
      </c>
      <c r="E63" t="inlineStr">
        <is>
          <t>https://i0.hdslb.com/bfs/mall/mall/08/43/0843edee0ca952f3c15912a015d50ae7.png</t>
        </is>
      </c>
      <c r="F63">
        <f>HYPERLINK("https://mall.bilibili.com/neul-next/index.html?page=magic-market_detail&amp;noTitleBar=1&amp;itemsId=106636044712&amp;from=market_index", "点击打开")</f>
        <v/>
      </c>
    </row>
    <row r="64">
      <c r="A64" t="inlineStr">
        <is>
          <t>FuRyu 朝比奈实玖瑠 兔女郎Ver. 景品手办</t>
        </is>
      </c>
      <c r="B64" t="n">
        <v>79.98999999999999</v>
      </c>
      <c r="C64" t="n">
        <v>129</v>
      </c>
      <c r="D64" t="n">
        <v>49.01000000000001</v>
      </c>
      <c r="E64" t="inlineStr">
        <is>
          <t>https://i0.hdslb.com/bfs/mall/mall/83/5e/835e571cb5e7dccbd3259367158204fb.png</t>
        </is>
      </c>
      <c r="F64">
        <f>HYPERLINK("https://mall.bilibili.com/neul-next/index.html?page=magic-market_detail&amp;noTitleBar=1&amp;itemsId=106613989424&amp;from=market_index", "点击打开")</f>
        <v/>
      </c>
    </row>
    <row r="65">
      <c r="A65" t="inlineStr">
        <is>
          <t>TAITO 踩葡萄的少女Renewal 景品手办</t>
        </is>
      </c>
      <c r="B65" t="n">
        <v>85</v>
      </c>
      <c r="C65" t="n">
        <v>112</v>
      </c>
      <c r="D65" t="n">
        <v>27</v>
      </c>
      <c r="E65" t="inlineStr">
        <is>
          <t>https://i0.hdslb.com/bfs/mall/mall/23/d9/23d9b9365251d412b48dab033f49379f.png</t>
        </is>
      </c>
      <c r="F65">
        <f>HYPERLINK("https://mall.bilibili.com/neul-next/index.html?page=magic-market_detail&amp;noTitleBar=1&amp;itemsId=106619456632&amp;from=market_index", "点击打开")</f>
        <v/>
      </c>
    </row>
    <row r="66">
      <c r="A66" t="inlineStr">
        <is>
          <t>GSAS 明日香 眼罩Ver. Q版手办</t>
        </is>
      </c>
      <c r="B66" t="n">
        <v>52</v>
      </c>
      <c r="C66" t="n">
        <v>89</v>
      </c>
      <c r="D66" t="n">
        <v>37</v>
      </c>
      <c r="E66" t="inlineStr">
        <is>
          <t>https://i0.hdslb.com/bfs/mall/mall/f3/65/f365660264e58231d6ad4359940f75e6.png</t>
        </is>
      </c>
      <c r="F66">
        <f>HYPERLINK("https://mall.bilibili.com/neul-next/index.html?page=magic-market_detail&amp;noTitleBar=1&amp;itemsId=106639116850&amp;from=market_index", "点击打开")</f>
        <v/>
      </c>
    </row>
    <row r="67">
      <c r="A67" t="inlineStr">
        <is>
          <t>BANPRESTO 樋口圆香 景品手办</t>
        </is>
      </c>
      <c r="B67" t="n">
        <v>74.90000000000001</v>
      </c>
      <c r="C67" t="n">
        <v>129</v>
      </c>
      <c r="D67" t="n">
        <v>54.09999999999999</v>
      </c>
      <c r="E67" t="inlineStr">
        <is>
          <t>https://i0.hdslb.com/bfs/mall/mall/ef/ee/efee3268651ef8d80e2436c8d73394e7.png</t>
        </is>
      </c>
      <c r="F67">
        <f>HYPERLINK("https://mall.bilibili.com/neul-next/index.html?page=magic-market_detail&amp;noTitleBar=1&amp;itemsId=106619464251&amp;from=market_index", "点击打开")</f>
        <v/>
      </c>
    </row>
    <row r="68">
      <c r="A68" t="inlineStr">
        <is>
          <t>世嘉 初音未来 深海少女 景品手办</t>
        </is>
      </c>
      <c r="B68" t="n">
        <v>80</v>
      </c>
      <c r="C68" t="n">
        <v>115</v>
      </c>
      <c r="D68" t="n">
        <v>35</v>
      </c>
      <c r="E68" t="inlineStr">
        <is>
          <t>https://i0.hdslb.com/bfs/mall/mall/cf/d7/cfd75672d556007578ba47d2b2de8d46.png</t>
        </is>
      </c>
      <c r="F68">
        <f>HYPERLINK("https://mall.bilibili.com/neul-next/index.html?page=magic-market_detail&amp;noTitleBar=1&amp;itemsId=106619462349&amp;from=market_index", "点击打开")</f>
        <v/>
      </c>
    </row>
    <row r="69">
      <c r="A69" t="inlineStr">
        <is>
          <t>TAITO 雷姆 魔术师Ver. Renewal  景品手办</t>
        </is>
      </c>
      <c r="B69" t="n">
        <v>61.19</v>
      </c>
      <c r="C69" t="n">
        <v>112</v>
      </c>
      <c r="D69" t="n">
        <v>50.81</v>
      </c>
      <c r="E69" t="inlineStr">
        <is>
          <t>https://i0.hdslb.com/bfs/mall/mall/e4/25/e425a9f23ee105bd7c7ff84caa6d5b50.png</t>
        </is>
      </c>
      <c r="F69">
        <f>HYPERLINK("https://mall.bilibili.com/neul-next/index.html?page=magic-market_detail&amp;noTitleBar=1&amp;itemsId=106627532354&amp;from=market_index", "点击打开")</f>
        <v/>
      </c>
    </row>
    <row r="70">
      <c r="A70" t="inlineStr">
        <is>
          <t>世嘉 绫波零 赛车女郎Ver.  景品手办</t>
        </is>
      </c>
      <c r="B70" t="n">
        <v>85</v>
      </c>
      <c r="C70" t="n">
        <v>115</v>
      </c>
      <c r="D70" t="n">
        <v>30</v>
      </c>
      <c r="E70" t="inlineStr">
        <is>
          <t>https://i0.hdslb.com/bfs/mall/mall/b8/c5/b8c54f3bb27b07e4cb01e1d6adced1cf.png</t>
        </is>
      </c>
      <c r="F70">
        <f>HYPERLINK("https://mall.bilibili.com/neul-next/index.html?page=magic-market_detail&amp;noTitleBar=1&amp;itemsId=106613997157&amp;from=market_index", "点击打开")</f>
        <v/>
      </c>
    </row>
    <row r="71">
      <c r="A71" t="inlineStr">
        <is>
          <t>BANPRESTO 熊猫 景品</t>
        </is>
      </c>
      <c r="B71" t="n">
        <v>60</v>
      </c>
      <c r="C71" t="n">
        <v>119</v>
      </c>
      <c r="D71" t="n">
        <v>59</v>
      </c>
      <c r="E71" t="inlineStr">
        <is>
          <t>https://i0.hdslb.com/bfs/mall/mall/92/8d/928dad38893d80f0435251f15ac971d2.png</t>
        </is>
      </c>
      <c r="F71">
        <f>HYPERLINK("https://mall.bilibili.com/neul-next/index.html?page=magic-market_detail&amp;noTitleBar=1&amp;itemsId=106615902636&amp;from=market_index", "点击打开")</f>
        <v/>
      </c>
    </row>
    <row r="72">
      <c r="A72" t="inlineStr">
        <is>
          <t>FuRyu 拉姆 景品手办</t>
        </is>
      </c>
      <c r="B72" t="n">
        <v>72</v>
      </c>
      <c r="C72" t="n">
        <v>119</v>
      </c>
      <c r="D72" t="n">
        <v>47</v>
      </c>
      <c r="E72" t="inlineStr">
        <is>
          <t>https://i0.hdslb.com/bfs/mall/mall/cf/ca/cfcae33ece2bba25834face8063a77b9.png</t>
        </is>
      </c>
      <c r="F72">
        <f>HYPERLINK("https://mall.bilibili.com/neul-next/index.html?page=magic-market_detail&amp;noTitleBar=1&amp;itemsId=106630976079&amp;from=market_index", "点击打开")</f>
        <v/>
      </c>
    </row>
    <row r="73">
      <c r="A73" t="inlineStr">
        <is>
          <t>GSAS 有马加奈 Q版手办</t>
        </is>
      </c>
      <c r="B73" t="n">
        <v>88</v>
      </c>
      <c r="C73" t="n">
        <v>155</v>
      </c>
      <c r="D73" t="n">
        <v>67</v>
      </c>
      <c r="E73" t="inlineStr">
        <is>
          <t>https://i0.hdslb.com/bfs/mall/mall/86/ba/86bada3a98a3a913e4714158b2e955f0.png</t>
        </is>
      </c>
      <c r="F73">
        <f>HYPERLINK("https://mall.bilibili.com/neul-next/index.html?page=magic-market_detail&amp;noTitleBar=1&amp;itemsId=106625151453&amp;from=market_index", "点击打开")</f>
        <v/>
      </c>
    </row>
    <row r="74">
      <c r="A74" t="inlineStr">
        <is>
          <t>TAITO 白 Renewal ver.  景品手办</t>
        </is>
      </c>
      <c r="B74" t="n">
        <v>74</v>
      </c>
      <c r="C74" t="n">
        <v>119</v>
      </c>
      <c r="D74" t="n">
        <v>45</v>
      </c>
      <c r="E74" t="inlineStr">
        <is>
          <t>https://i0.hdslb.com/bfs/mall/mall/33/e0/33e0a099bd66d410e2698e4bcf382629.png</t>
        </is>
      </c>
      <c r="F74">
        <f>HYPERLINK("https://mall.bilibili.com/neul-next/index.html?page=magic-market_detail&amp;noTitleBar=1&amp;itemsId=106633281959&amp;from=market_index", "点击打开")</f>
        <v/>
      </c>
    </row>
    <row r="75">
      <c r="A75" t="inlineStr">
        <is>
          <t>FuRyu 初音未来 草莓巧克力松饼 景品手办 再版</t>
        </is>
      </c>
      <c r="B75" t="n">
        <v>75</v>
      </c>
      <c r="C75" t="n">
        <v>115</v>
      </c>
      <c r="D75" t="n">
        <v>40</v>
      </c>
      <c r="E75" t="inlineStr">
        <is>
          <t>https://i0.hdslb.com/bfs/mall/mall/6e/85/6e85ef85248f9ed77a5ef2cb44020b5f.png</t>
        </is>
      </c>
      <c r="F75">
        <f>HYPERLINK("https://mall.bilibili.com/neul-next/index.html?page=magic-market_detail&amp;noTitleBar=1&amp;itemsId=106620607117&amp;from=market_index", "点击打开")</f>
        <v/>
      </c>
    </row>
    <row r="76">
      <c r="A76" t="inlineStr">
        <is>
          <t>Orange Rouge 千切豹马 Q版手办</t>
        </is>
      </c>
      <c r="B76" t="n">
        <v>50</v>
      </c>
      <c r="C76" t="n">
        <v>89</v>
      </c>
      <c r="D76" t="n">
        <v>39</v>
      </c>
      <c r="E76" t="inlineStr">
        <is>
          <t>https://i0.hdslb.com/bfs/mall/mall/4f/d2/4fd2c7fb7ed8e872d019751a08ebd15b.png</t>
        </is>
      </c>
      <c r="F76">
        <f>HYPERLINK("https://mall.bilibili.com/neul-next/index.html?page=magic-market_detail&amp;noTitleBar=1&amp;itemsId=106632503279&amp;from=market_index", "点击打开")</f>
        <v/>
      </c>
    </row>
    <row r="77">
      <c r="A77" t="inlineStr">
        <is>
          <t>FuRyu 光之高扬斯卡娅 景品手办</t>
        </is>
      </c>
      <c r="B77" t="n">
        <v>65</v>
      </c>
      <c r="C77" t="n">
        <v>129</v>
      </c>
      <c r="D77" t="n">
        <v>64</v>
      </c>
      <c r="E77" t="inlineStr">
        <is>
          <t>https://i0.hdslb.com/bfs/mall/mall/53/72/5372c1f48edf95931b1671ae63897216.png</t>
        </is>
      </c>
      <c r="F77">
        <f>HYPERLINK("https://mall.bilibili.com/neul-next/index.html?page=magic-market_detail&amp;noTitleBar=1&amp;itemsId=106633003675&amp;from=market_index", "点击打开")</f>
        <v/>
      </c>
    </row>
    <row r="78">
      <c r="A78" t="inlineStr">
        <is>
          <t>世嘉 星乃一歌 景品手办</t>
        </is>
      </c>
      <c r="B78" t="n">
        <v>51.2</v>
      </c>
      <c r="C78" t="n">
        <v>105</v>
      </c>
      <c r="D78" t="n">
        <v>53.8</v>
      </c>
      <c r="E78" t="inlineStr">
        <is>
          <t>https://i0.hdslb.com/bfs/mall/mall/e3/92/e39216be11d7902729d46d63a923750d.png</t>
        </is>
      </c>
      <c r="F78">
        <f>HYPERLINK("https://mall.bilibili.com/neul-next/index.html?page=magic-market_detail&amp;noTitleBar=1&amp;itemsId=106649479026&amp;from=market_index", "点击打开")</f>
        <v/>
      </c>
    </row>
    <row r="79">
      <c r="A79" t="inlineStr">
        <is>
          <t>世嘉 樱岛麻衣 景品手办</t>
        </is>
      </c>
      <c r="B79" t="n">
        <v>54.3</v>
      </c>
      <c r="C79" t="n">
        <v>105</v>
      </c>
      <c r="D79" t="n">
        <v>50.7</v>
      </c>
      <c r="E79" t="inlineStr">
        <is>
          <t>https://i0.hdslb.com/bfs/mall/mall/11/42/11421b0eae0847dd285498fe8b98bb06.png</t>
        </is>
      </c>
      <c r="F79">
        <f>HYPERLINK("https://mall.bilibili.com/neul-next/index.html?page=magic-market_detail&amp;noTitleBar=1&amp;itemsId=106629938562&amp;from=market_index", "点击打开")</f>
        <v/>
      </c>
    </row>
    <row r="80">
      <c r="A80" t="inlineStr">
        <is>
          <t>世嘉 科洛蒂娅·巴兰茨 景品手办</t>
        </is>
      </c>
      <c r="B80" t="n">
        <v>85</v>
      </c>
      <c r="C80" t="n">
        <v>105</v>
      </c>
      <c r="D80" t="n">
        <v>20</v>
      </c>
      <c r="E80" t="inlineStr">
        <is>
          <t>https://i0.hdslb.com/bfs/mall/mall/5c/cc/5cccd01ab763e6d8c438849b3f30a8ab.png</t>
        </is>
      </c>
      <c r="F80">
        <f>HYPERLINK("https://mall.bilibili.com/neul-next/index.html?page=magic-market_detail&amp;noTitleBar=1&amp;itemsId=106640229891&amp;from=market_index", "点击打开")</f>
        <v/>
      </c>
    </row>
    <row r="81">
      <c r="A81" t="inlineStr">
        <is>
          <t>FEELALL 星空旋律 软胶挂件 凪款</t>
        </is>
      </c>
      <c r="B81" t="n">
        <v>86</v>
      </c>
      <c r="C81" t="n">
        <v>149</v>
      </c>
      <c r="D81" t="n">
        <v>63</v>
      </c>
      <c r="E81" t="inlineStr">
        <is>
          <t>https://i0.hdslb.com/bfs/mall/mall/77/ce/77ce93e5c3ed012f7fe48063fc2c0c9a.png</t>
        </is>
      </c>
      <c r="F81">
        <f>HYPERLINK("https://mall.bilibili.com/neul-next/index.html?page=magic-market_detail&amp;noTitleBar=1&amp;itemsId=106622351707&amp;from=market_index", "点击打开")</f>
        <v/>
      </c>
    </row>
    <row r="82">
      <c r="A82" t="inlineStr">
        <is>
          <t>世嘉 mega39’s 初音未来 景品手办</t>
        </is>
      </c>
      <c r="B82" t="n">
        <v>66</v>
      </c>
      <c r="C82" t="n">
        <v>109</v>
      </c>
      <c r="D82" t="n">
        <v>43</v>
      </c>
      <c r="E82" t="inlineStr">
        <is>
          <t>https://i0.hdslb.com/bfs/mall/mall/d1/29/d1293089894e9ffa0e2b3f5ac81df8ce.png</t>
        </is>
      </c>
      <c r="F82">
        <f>HYPERLINK("https://mall.bilibili.com/neul-next/index.html?page=magic-market_detail&amp;noTitleBar=1&amp;itemsId=106635120195&amp;from=market_index", "点击打开")</f>
        <v/>
      </c>
    </row>
    <row r="83">
      <c r="A83" t="inlineStr">
        <is>
          <t>世嘉 樱岛麻衣 夏裙Ver. 景品手办</t>
        </is>
      </c>
      <c r="B83" t="n">
        <v>54</v>
      </c>
      <c r="C83" t="n">
        <v>109</v>
      </c>
      <c r="D83" t="n">
        <v>55</v>
      </c>
      <c r="E83" t="inlineStr">
        <is>
          <t>https://i0.hdslb.com/bfs/mall/mall/3e/42/3e42de1fcfc840dc98479d8da19faf32.png</t>
        </is>
      </c>
      <c r="F83">
        <f>HYPERLINK("https://mall.bilibili.com/neul-next/index.html?page=magic-market_detail&amp;noTitleBar=1&amp;itemsId=106634670311&amp;from=market_index", "点击打开")</f>
        <v/>
      </c>
    </row>
    <row r="84">
      <c r="A84" t="inlineStr">
        <is>
          <t>世嘉 渚薰 司令服Ver. 景品手办</t>
        </is>
      </c>
      <c r="B84" t="n">
        <v>70</v>
      </c>
      <c r="C84" t="n">
        <v>109</v>
      </c>
      <c r="D84" t="n">
        <v>39</v>
      </c>
      <c r="E84" t="inlineStr">
        <is>
          <t>https://i0.hdslb.com/bfs/mall/mall/6b/60/6b60a28ea6450418e5fe93c4070b01c5.png</t>
        </is>
      </c>
      <c r="F84">
        <f>HYPERLINK("https://mall.bilibili.com/neul-next/index.html?page=magic-market_detail&amp;noTitleBar=1&amp;itemsId=106633580548&amp;from=market_index", "点击打开")</f>
        <v/>
      </c>
    </row>
    <row r="85">
      <c r="A85" t="inlineStr">
        <is>
          <t>TAITO 樱初音 和风女仆Ver. 景品手办</t>
        </is>
      </c>
      <c r="B85" t="n">
        <v>86.56</v>
      </c>
      <c r="C85" t="n">
        <v>112</v>
      </c>
      <c r="D85" t="n">
        <v>25.44</v>
      </c>
      <c r="E85" t="inlineStr">
        <is>
          <t>https://i0.hdslb.com/bfs/mall/mall/6d/39/6d394fd6605aef81a2d3bb94247407ce.png</t>
        </is>
      </c>
      <c r="F85">
        <f>HYPERLINK("https://mall.bilibili.com/neul-next/index.html?page=magic-market_detail&amp;noTitleBar=1&amp;itemsId=106618796522&amp;from=market_index", "点击打开")</f>
        <v/>
      </c>
    </row>
    <row r="86">
      <c r="A86" t="inlineStr">
        <is>
          <t>FuRyu 赫萝 景品手办</t>
        </is>
      </c>
      <c r="B86" t="n">
        <v>65</v>
      </c>
      <c r="C86" t="n">
        <v>129</v>
      </c>
      <c r="D86" t="n">
        <v>64</v>
      </c>
      <c r="E86" t="inlineStr">
        <is>
          <t>https://i0.hdslb.com/bfs/mall/mall/6e/f4/6ef413ffc2b5b568fc7d2c2103d7be5e.png</t>
        </is>
      </c>
      <c r="F86">
        <f>HYPERLINK("https://mall.bilibili.com/neul-next/index.html?page=magic-market_detail&amp;noTitleBar=1&amp;itemsId=106617841203&amp;from=market_index", "点击打开")</f>
        <v/>
      </c>
    </row>
    <row r="87">
      <c r="A87" t="inlineStr">
        <is>
          <t>世嘉 莉拉·德西亚斯 景品手办</t>
        </is>
      </c>
      <c r="B87" t="n">
        <v>65</v>
      </c>
      <c r="C87" t="n">
        <v>109</v>
      </c>
      <c r="D87" t="n">
        <v>44</v>
      </c>
      <c r="E87" t="inlineStr">
        <is>
          <t>https://i0.hdslb.com/bfs/mall/mall/ca/72/ca72ff3ba841ad2a5a623e48322a1a6a.png</t>
        </is>
      </c>
      <c r="F87">
        <f>HYPERLINK("https://mall.bilibili.com/neul-next/index.html?page=magic-market_detail&amp;noTitleBar=1&amp;itemsId=106621647007&amp;from=market_index", "点击打开")</f>
        <v/>
      </c>
    </row>
    <row r="88">
      <c r="A88" t="inlineStr">
        <is>
          <t>TAITO 芙莉莲 景品手办</t>
        </is>
      </c>
      <c r="B88" t="n">
        <v>60</v>
      </c>
      <c r="C88" t="n">
        <v>112</v>
      </c>
      <c r="D88" t="n">
        <v>52</v>
      </c>
      <c r="E88" t="inlineStr">
        <is>
          <t>https://i0.hdslb.com/bfs/mall/mall/45/ca/45ca371f849f8128dd04429c04d8e2a3.png</t>
        </is>
      </c>
      <c r="F88">
        <f>HYPERLINK("https://mall.bilibili.com/neul-next/index.html?page=magic-market_detail&amp;noTitleBar=1&amp;itemsId=106632453687&amp;from=market_index", "点击打开")</f>
        <v/>
      </c>
    </row>
    <row r="89">
      <c r="A89" t="inlineStr">
        <is>
          <t>世嘉 后藤独 景品手办</t>
        </is>
      </c>
      <c r="B89" t="n">
        <v>85</v>
      </c>
      <c r="C89" t="n">
        <v>109</v>
      </c>
      <c r="D89" t="n">
        <v>24</v>
      </c>
      <c r="E89" t="inlineStr">
        <is>
          <t>https://i0.hdslb.com/bfs/mall/mall/92/51/925106c41027a729463118b72a9c730d.png</t>
        </is>
      </c>
      <c r="F89">
        <f>HYPERLINK("https://mall.bilibili.com/neul-next/index.html?page=magic-market_detail&amp;noTitleBar=1&amp;itemsId=106623266449&amp;from=market_index", "点击打开")</f>
        <v/>
      </c>
    </row>
    <row r="90">
      <c r="A90" t="inlineStr">
        <is>
          <t>TAITO 星野露比 制服ver. 景品手办</t>
        </is>
      </c>
      <c r="B90" t="n">
        <v>72.90000000000001</v>
      </c>
      <c r="C90" t="n">
        <v>112</v>
      </c>
      <c r="D90" t="n">
        <v>39.09999999999999</v>
      </c>
      <c r="E90" t="inlineStr">
        <is>
          <t>https://i0.hdslb.com/bfs/mall/mall/f5/c4/f5c406a9e4f3530fa835a4a8b8a8210c.png</t>
        </is>
      </c>
      <c r="F90">
        <f>HYPERLINK("https://mall.bilibili.com/neul-next/index.html?page=magic-market_detail&amp;noTitleBar=1&amp;itemsId=106622360313&amp;from=market_index", "点击打开")</f>
        <v/>
      </c>
    </row>
    <row r="91">
      <c r="A91" t="inlineStr">
        <is>
          <t>世嘉 Kano 景品手办</t>
        </is>
      </c>
      <c r="B91" t="n">
        <v>60</v>
      </c>
      <c r="C91" t="n">
        <v>105</v>
      </c>
      <c r="D91" t="n">
        <v>45</v>
      </c>
      <c r="E91" t="inlineStr">
        <is>
          <t>https://i0.hdslb.com/bfs/mall/mall/54/99/549979abed21936ceddaebd07777f134.png</t>
        </is>
      </c>
      <c r="F91">
        <f>HYPERLINK("https://mall.bilibili.com/neul-next/index.html?page=magic-market_detail&amp;noTitleBar=1&amp;itemsId=106632169759&amp;from=market_index", "点击打开")</f>
        <v/>
      </c>
    </row>
    <row r="92">
      <c r="A92" t="inlineStr">
        <is>
          <t>FuRyu 初音未来 波斯菊花仙子 景品手办</t>
        </is>
      </c>
      <c r="B92" t="n">
        <v>59.9</v>
      </c>
      <c r="C92" t="n">
        <v>115</v>
      </c>
      <c r="D92" t="n">
        <v>55.1</v>
      </c>
      <c r="E92" t="inlineStr">
        <is>
          <t>https://i0.hdslb.com/bfs/mall/mall/a4/98/a4986b7b0cb891a10b7674c170768dd9.png</t>
        </is>
      </c>
      <c r="F92">
        <f>HYPERLINK("https://mall.bilibili.com/neul-next/index.html?page=magic-market_detail&amp;noTitleBar=1&amp;itemsId=106636420291&amp;from=market_index", "点击打开")</f>
        <v/>
      </c>
    </row>
    <row r="93">
      <c r="A93" t="inlineStr">
        <is>
          <t>TAITO 锦木千束 景品手办</t>
        </is>
      </c>
      <c r="B93" t="n">
        <v>80</v>
      </c>
      <c r="C93" t="n">
        <v>112</v>
      </c>
      <c r="D93" t="n">
        <v>32</v>
      </c>
      <c r="E93" t="inlineStr">
        <is>
          <t>https://i0.hdslb.com/bfs/mall/mall/70/50/7050da3ad8c530b91252beea08b73873.png</t>
        </is>
      </c>
      <c r="F93">
        <f>HYPERLINK("https://mall.bilibili.com/neul-next/index.html?page=magic-market_detail&amp;noTitleBar=1&amp;itemsId=106641030939&amp;from=market_index", "点击打开")</f>
        <v/>
      </c>
    </row>
    <row r="94">
      <c r="A94" t="inlineStr">
        <is>
          <t>TAITO 莱莎琳·斯托特 水着Ver. 景品手办</t>
        </is>
      </c>
      <c r="B94" t="n">
        <v>71.09999999999999</v>
      </c>
      <c r="C94" t="n">
        <v>112</v>
      </c>
      <c r="D94" t="n">
        <v>40.90000000000001</v>
      </c>
      <c r="E94" t="inlineStr">
        <is>
          <t>https://i0.hdslb.com/bfs/mall/mall/b6/63/b6637b9e80a0c3db5eb1ceff55cf5ffe.png</t>
        </is>
      </c>
      <c r="F94">
        <f>HYPERLINK("https://mall.bilibili.com/neul-next/index.html?page=magic-market_detail&amp;noTitleBar=1&amp;itemsId=106625546845&amp;from=market_index", "点击打开")</f>
        <v/>
      </c>
    </row>
    <row r="95">
      <c r="A95" t="inlineStr">
        <is>
          <t>世嘉 初音未来 star voice 景品手办</t>
        </is>
      </c>
      <c r="B95" t="n">
        <v>62</v>
      </c>
      <c r="C95" t="n">
        <v>109</v>
      </c>
      <c r="D95" t="n">
        <v>47</v>
      </c>
      <c r="E95" t="inlineStr">
        <is>
          <t>https://i0.hdslb.com/bfs/mall/mall/5b/8e/5b8e18301e6d4aef29786a52e442e373.png</t>
        </is>
      </c>
      <c r="F95">
        <f>HYPERLINK("https://mall.bilibili.com/neul-next/index.html?page=magic-market_detail&amp;noTitleBar=1&amp;itemsId=106631059377&amp;from=market_index", "点击打开")</f>
        <v/>
      </c>
    </row>
    <row r="96">
      <c r="A96" t="inlineStr">
        <is>
          <t>世嘉 阿尼亚·福杰&amp;邦德 景品手办</t>
        </is>
      </c>
      <c r="B96" t="n">
        <v>68</v>
      </c>
      <c r="C96" t="n">
        <v>112</v>
      </c>
      <c r="D96" t="n">
        <v>44</v>
      </c>
      <c r="E96" t="inlineStr">
        <is>
          <t>https://i0.hdslb.com/bfs/mall/mall/eb/fa/ebfa410541b48c6522922cb475df0533.png</t>
        </is>
      </c>
      <c r="F96">
        <f>HYPERLINK("https://mall.bilibili.com/neul-next/index.html?page=magic-market_detail&amp;noTitleBar=1&amp;itemsId=106641058563&amp;from=market_index", "点击打开")</f>
        <v/>
      </c>
    </row>
    <row r="97">
      <c r="A97" t="inlineStr">
        <is>
          <t>FuRyu 拉姆 鸟笼裙 景品手办</t>
        </is>
      </c>
      <c r="B97" t="n">
        <v>62</v>
      </c>
      <c r="C97" t="n">
        <v>129</v>
      </c>
      <c r="D97" t="n">
        <v>67</v>
      </c>
      <c r="E97" t="inlineStr">
        <is>
          <t>https://i0.hdslb.com/bfs/mall/mall/e1/bc/e1bc60e850af7cea31f8044f7555bc76.png</t>
        </is>
      </c>
      <c r="F97">
        <f>HYPERLINK("https://mall.bilibili.com/neul-next/index.html?page=magic-market_detail&amp;noTitleBar=1&amp;itemsId=106636131445&amp;from=market_index", "点击打开")</f>
        <v/>
      </c>
    </row>
    <row r="98">
      <c r="A98" t="inlineStr">
        <is>
          <t>FuRyu 初音未来 粉蝶花仙子蓝色Ver. 景品手办</t>
        </is>
      </c>
      <c r="B98" t="n">
        <v>53</v>
      </c>
      <c r="C98" t="n">
        <v>115</v>
      </c>
      <c r="D98" t="n">
        <v>62</v>
      </c>
      <c r="E98" t="inlineStr">
        <is>
          <t>https://i0.hdslb.com/bfs/mall/mall/be/78/be78afb578404cc7ec0139a7b2e0651c.png</t>
        </is>
      </c>
      <c r="F98">
        <f>HYPERLINK("https://mall.bilibili.com/neul-next/index.html?page=magic-market_detail&amp;noTitleBar=1&amp;itemsId=106630926045&amp;from=market_index", "点击打开")</f>
        <v/>
      </c>
    </row>
    <row r="99">
      <c r="A99" t="inlineStr">
        <is>
          <t>TAITO 伊蕾娜 毛衣ver.～Renewal 景品手办</t>
        </is>
      </c>
      <c r="B99" t="n">
        <v>69.90000000000001</v>
      </c>
      <c r="C99" t="n">
        <v>112</v>
      </c>
      <c r="D99" t="n">
        <v>42.09999999999999</v>
      </c>
      <c r="E99" t="inlineStr">
        <is>
          <t>https://i0.hdslb.com/bfs/mall/mall/a9/9b/a99b172bfea8757d6f517b94f6342bb0.png</t>
        </is>
      </c>
      <c r="F99">
        <f>HYPERLINK("https://mall.bilibili.com/neul-next/index.html?page=magic-market_detail&amp;noTitleBar=1&amp;itemsId=106629882619&amp;from=market_index", "点击打开")</f>
        <v/>
      </c>
    </row>
    <row r="100">
      <c r="A100" t="inlineStr">
        <is>
          <t>GSC 这么可爱真是抱歉 正比手办</t>
        </is>
      </c>
      <c r="B100" t="n">
        <v>70</v>
      </c>
      <c r="C100" t="n">
        <v>215</v>
      </c>
      <c r="D100" t="n">
        <v>145</v>
      </c>
      <c r="E100" t="inlineStr">
        <is>
          <t>https://i0.hdslb.com/bfs/mall/mall/51/b5/51b5c7f475e4c28ad6e87c415c6469d6.png</t>
        </is>
      </c>
      <c r="F100">
        <f>HYPERLINK("https://mall.bilibili.com/neul-next/index.html?page=magic-market_detail&amp;noTitleBar=1&amp;itemsId=106625706213&amp;from=market_index", "点击打开")</f>
        <v/>
      </c>
    </row>
    <row r="101">
      <c r="A101" t="inlineStr">
        <is>
          <t>FuRyu 星宫六喰 水着Ver. 景品手办</t>
        </is>
      </c>
      <c r="B101" t="n">
        <v>58</v>
      </c>
      <c r="C101" t="n">
        <v>115</v>
      </c>
      <c r="D101" t="n">
        <v>57</v>
      </c>
      <c r="E101" t="inlineStr">
        <is>
          <t>https://i0.hdslb.com/bfs/mall/mall/eb/d4/ebd4f9af1bce3f93b853c2619943c6a0.png</t>
        </is>
      </c>
      <c r="F101">
        <f>HYPERLINK("https://mall.bilibili.com/neul-next/index.html?page=magic-market_detail&amp;noTitleBar=1&amp;itemsId=106634162788&amp;from=market_index", "点击打开")</f>
        <v/>
      </c>
    </row>
    <row r="102">
      <c r="A102" t="inlineStr">
        <is>
          <t>FuRyu 夏娜 景品手办</t>
        </is>
      </c>
      <c r="B102" t="n">
        <v>73</v>
      </c>
      <c r="C102" t="n">
        <v>129</v>
      </c>
      <c r="D102" t="n">
        <v>56</v>
      </c>
      <c r="E102" t="inlineStr">
        <is>
          <t>https://i0.hdslb.com/bfs/mall/mall/07/cf/07cf5f344403928294746b9922249687.png</t>
        </is>
      </c>
      <c r="F102">
        <f>HYPERLINK("https://mall.bilibili.com/neul-next/index.html?page=magic-market_detail&amp;noTitleBar=1&amp;itemsId=106626350261&amp;from=market_index", "点击打开")</f>
        <v/>
      </c>
    </row>
    <row r="103">
      <c r="A103" t="inlineStr">
        <is>
          <t>FuRyu 初音未来 Blue Rose 景品手办</t>
        </is>
      </c>
      <c r="B103" t="n">
        <v>74</v>
      </c>
      <c r="C103" t="n">
        <v>115</v>
      </c>
      <c r="D103" t="n">
        <v>41</v>
      </c>
      <c r="E103" t="inlineStr">
        <is>
          <t>https://i0.hdslb.com/bfs/mall/mall/51/9f/519f369e1f88a92dc8b376ed3866550d.png</t>
        </is>
      </c>
      <c r="F103">
        <f>HYPERLINK("https://mall.bilibili.com/neul-next/index.html?page=magic-market_detail&amp;noTitleBar=1&amp;itemsId=106631093900&amp;from=market_index", "点击打开")</f>
        <v/>
      </c>
    </row>
    <row r="104">
      <c r="A104" t="inlineStr">
        <is>
          <t>FuRyu 时崎狂三 泳装Ver. 景品手办</t>
        </is>
      </c>
      <c r="B104" t="n">
        <v>61</v>
      </c>
      <c r="C104" t="n">
        <v>115</v>
      </c>
      <c r="D104" t="n">
        <v>54</v>
      </c>
      <c r="E104" t="inlineStr">
        <is>
          <t>https://i0.hdslb.com/bfs/mall/mall/28/70/28700f7df852f546b9d1e6cd0147f03e.png</t>
        </is>
      </c>
      <c r="F104">
        <f>HYPERLINK("https://mall.bilibili.com/neul-next/index.html?page=magic-market_detail&amp;noTitleBar=1&amp;itemsId=106633141030&amp;from=market_index", "点击打开")</f>
        <v/>
      </c>
    </row>
    <row r="105">
      <c r="A105" t="inlineStr">
        <is>
          <t>FuRyu 初音未来 牵牛花仙子 pink Ver. 景品手办</t>
        </is>
      </c>
      <c r="B105" t="n">
        <v>69.98999999999999</v>
      </c>
      <c r="C105" t="n">
        <v>125</v>
      </c>
      <c r="D105" t="n">
        <v>55.01000000000001</v>
      </c>
      <c r="E105" t="inlineStr">
        <is>
          <t>https://i0.hdslb.com/bfs/mall/mall/fe/76/fe76b7ab1226ac5cc4ef3057647c7436.png</t>
        </is>
      </c>
      <c r="F105">
        <f>HYPERLINK("https://mall.bilibili.com/neul-next/index.html?page=magic-market_detail&amp;noTitleBar=1&amp;itemsId=106639024080&amp;from=market_index", "点击打开")</f>
        <v/>
      </c>
    </row>
    <row r="106">
      <c r="A106" t="inlineStr">
        <is>
          <t>世嘉 拉姆 雨过天晴 景品手办 再版</t>
        </is>
      </c>
      <c r="B106" t="n">
        <v>69.98999999999999</v>
      </c>
      <c r="C106" t="n">
        <v>105</v>
      </c>
      <c r="D106" t="n">
        <v>35.01000000000001</v>
      </c>
      <c r="E106" t="inlineStr">
        <is>
          <t>https://i0.hdslb.com/bfs/mall/mall/42/c3/42c3fc3f27c559f6f08e144fc68379ca.png</t>
        </is>
      </c>
      <c r="F106">
        <f>HYPERLINK("https://mall.bilibili.com/neul-next/index.html?page=magic-market_detail&amp;noTitleBar=1&amp;itemsId=106638280047&amp;from=market_index", "点击打开")</f>
        <v/>
      </c>
    </row>
    <row r="107">
      <c r="A107" t="inlineStr">
        <is>
          <t>世嘉 初音未来 芭蕾舞 景品手办</t>
        </is>
      </c>
      <c r="B107" t="n">
        <v>50</v>
      </c>
      <c r="C107" t="n">
        <v>109</v>
      </c>
      <c r="D107" t="n">
        <v>59</v>
      </c>
      <c r="E107" t="inlineStr">
        <is>
          <t>https://i0.hdslb.com/bfs/mall/mall/a3/2d/a32d0b2b68b954784b31b61d2ffbe61d.png</t>
        </is>
      </c>
      <c r="F107">
        <f>HYPERLINK("https://mall.bilibili.com/neul-next/index.html?page=magic-market_detail&amp;noTitleBar=1&amp;itemsId=106634649772&amp;from=market_index", "点击打开")</f>
        <v/>
      </c>
    </row>
    <row r="108">
      <c r="A108" t="inlineStr">
        <is>
          <t>FuRyu 雷姆 古典时装 景品手办</t>
        </is>
      </c>
      <c r="B108" t="n">
        <v>75</v>
      </c>
      <c r="C108" t="n">
        <v>119</v>
      </c>
      <c r="D108" t="n">
        <v>44</v>
      </c>
      <c r="E108" t="inlineStr">
        <is>
          <t>https://i0.hdslb.com/bfs/mall/mall/8f/3b/8f3b5c13ae2b9a70bea30d22a64bfa1e.png</t>
        </is>
      </c>
      <c r="F108">
        <f>HYPERLINK("https://mall.bilibili.com/neul-next/index.html?page=magic-market_detail&amp;noTitleBar=1&amp;itemsId=106635476435&amp;from=market_index", "点击打开")</f>
        <v/>
      </c>
    </row>
    <row r="109">
      <c r="A109" t="inlineStr">
        <is>
          <t>TAITO 雅儿贝德 女仆Ver. 景品手办</t>
        </is>
      </c>
      <c r="B109" t="n">
        <v>78.5</v>
      </c>
      <c r="C109" t="n">
        <v>112</v>
      </c>
      <c r="D109" t="n">
        <v>33.5</v>
      </c>
      <c r="E109" t="inlineStr">
        <is>
          <t>https://i0.hdslb.com/bfs/mall/mall/f5/75/f5753f615b4cecb270fe9f3c7dead2a6.png</t>
        </is>
      </c>
      <c r="F109">
        <f>HYPERLINK("https://mall.bilibili.com/neul-next/index.html?page=magic-market_detail&amp;noTitleBar=1&amp;itemsId=106632592813&amp;from=market_index", "点击打开")</f>
        <v/>
      </c>
    </row>
    <row r="110">
      <c r="A110" t="inlineStr">
        <is>
          <t>FuRyu  伊蕾娜 景品手办</t>
        </is>
      </c>
      <c r="B110" t="n">
        <v>75</v>
      </c>
      <c r="C110" t="n">
        <v>115</v>
      </c>
      <c r="D110" t="n">
        <v>40</v>
      </c>
      <c r="E110" t="inlineStr">
        <is>
          <t>https://i0.hdslb.com/bfs/mall/mall/85/e1/85e16df2f2f424661fbc9aaf2fab8c58.png</t>
        </is>
      </c>
      <c r="F110">
        <f>HYPERLINK("https://mall.bilibili.com/neul-next/index.html?page=magic-market_detail&amp;noTitleBar=1&amp;itemsId=106633670072&amp;from=market_index", "点击打开")</f>
        <v/>
      </c>
    </row>
    <row r="111">
      <c r="A111" t="inlineStr">
        <is>
          <t>FuRyu 中野三玖 兔女郎 异色版 景品手办</t>
        </is>
      </c>
      <c r="B111" t="n">
        <v>78</v>
      </c>
      <c r="C111" t="n">
        <v>129</v>
      </c>
      <c r="D111" t="n">
        <v>51</v>
      </c>
      <c r="E111" t="inlineStr">
        <is>
          <t>https://i0.hdslb.com/bfs/mall/mall/bb/56/bb56b8a4fa2687fe28ca35e685dc423f.png</t>
        </is>
      </c>
      <c r="F111">
        <f>HYPERLINK("https://mall.bilibili.com/neul-next/index.html?page=magic-market_detail&amp;noTitleBar=1&amp;itemsId=106629142711&amp;from=market_index", "点击打开")</f>
        <v/>
      </c>
    </row>
    <row r="112">
      <c r="A112" t="inlineStr">
        <is>
          <t>FuRyu 初音未来 盛装出行 景品手办</t>
        </is>
      </c>
      <c r="B112" t="n">
        <v>72</v>
      </c>
      <c r="C112" t="n">
        <v>119</v>
      </c>
      <c r="D112" t="n">
        <v>47</v>
      </c>
      <c r="E112" t="inlineStr">
        <is>
          <t>https://i0.hdslb.com/bfs/mall/mall/5f/70/5f700f82e5c5b4a9940f709db75b67a0.png</t>
        </is>
      </c>
      <c r="F112">
        <f>HYPERLINK("https://mall.bilibili.com/neul-next/index.html?page=magic-market_detail&amp;noTitleBar=1&amp;itemsId=106634210728&amp;from=market_index", "点击打开")</f>
        <v/>
      </c>
    </row>
    <row r="113">
      <c r="A113" t="inlineStr">
        <is>
          <t>FuRyu 洛天依 海军水手服Ver. 景品手办</t>
        </is>
      </c>
      <c r="B113" t="n">
        <v>65</v>
      </c>
      <c r="C113" t="n">
        <v>115</v>
      </c>
      <c r="D113" t="n">
        <v>50</v>
      </c>
      <c r="E113" t="inlineStr">
        <is>
          <t>https://i0.hdslb.com/bfs/mall/mall/b6/ba/b6ba5295c1d2e64a9ad91b60bb6d9157.png</t>
        </is>
      </c>
      <c r="F113">
        <f>HYPERLINK("https://mall.bilibili.com/neul-next/index.html?page=magic-market_detail&amp;noTitleBar=1&amp;itemsId=106629141148&amp;from=market_index", "点击打开")</f>
        <v/>
      </c>
    </row>
    <row r="114">
      <c r="A114" t="inlineStr">
        <is>
          <t>世嘉 菲伦 景品手办</t>
        </is>
      </c>
      <c r="B114" t="n">
        <v>52</v>
      </c>
      <c r="C114" t="n">
        <v>105</v>
      </c>
      <c r="D114" t="n">
        <v>53</v>
      </c>
      <c r="E114" t="inlineStr">
        <is>
          <t>https://i0.hdslb.com/bfs/mall/mall/a5/f2/a5f24c879b66dffd511dcd6a3cd143fc.png</t>
        </is>
      </c>
      <c r="F114">
        <f>HYPERLINK("https://mall.bilibili.com/neul-next/index.html?page=magic-market_detail&amp;noTitleBar=1&amp;itemsId=106627856264&amp;from=market_index", "点击打开")</f>
        <v/>
      </c>
    </row>
    <row r="115">
      <c r="A115" t="inlineStr">
        <is>
          <t>世嘉 加藤惠 居家睡衣 景品手办</t>
        </is>
      </c>
      <c r="B115" t="n">
        <v>65.90000000000001</v>
      </c>
      <c r="C115" t="n">
        <v>109</v>
      </c>
      <c r="D115" t="n">
        <v>43.09999999999999</v>
      </c>
      <c r="E115" t="inlineStr">
        <is>
          <t>https://i0.hdslb.com/bfs/mall/mall/89/a4/89a45fc6e64cc200327bfdde7e4cf0ad.png</t>
        </is>
      </c>
      <c r="F115">
        <f>HYPERLINK("https://mall.bilibili.com/neul-next/index.html?page=magic-market_detail&amp;noTitleBar=1&amp;itemsId=106627275019&amp;from=market_index", "点击打开")</f>
        <v/>
      </c>
    </row>
    <row r="116">
      <c r="A116" t="inlineStr">
        <is>
          <t>FuRyu 初音未来 rurudo 白色Ver. 景品手办</t>
        </is>
      </c>
      <c r="B116" t="n">
        <v>77.76000000000001</v>
      </c>
      <c r="C116" t="n">
        <v>129</v>
      </c>
      <c r="D116" t="n">
        <v>51.23999999999999</v>
      </c>
      <c r="E116" t="inlineStr">
        <is>
          <t>https://i0.hdslb.com/bfs/mall/mall/4b/2a/4b2ae1521ea757863e206d17ccd9dbad.png</t>
        </is>
      </c>
      <c r="F116">
        <f>HYPERLINK("https://mall.bilibili.com/neul-next/index.html?page=magic-market_detail&amp;noTitleBar=1&amp;itemsId=106633366371&amp;from=market_index", "点击打开")</f>
        <v/>
      </c>
    </row>
    <row r="117">
      <c r="A117" t="inlineStr">
        <is>
          <t>TAITO 娜娜奇 景品手办 再版</t>
        </is>
      </c>
      <c r="B117" t="n">
        <v>86.22</v>
      </c>
      <c r="C117" t="n">
        <v>112</v>
      </c>
      <c r="D117" t="n">
        <v>25.78</v>
      </c>
      <c r="E117" t="inlineStr">
        <is>
          <t>https://i0.hdslb.com/bfs/mall/mall/76/d3/76d3658c6e47d3cf5d945644a716a480.png</t>
        </is>
      </c>
      <c r="F117">
        <f>HYPERLINK("https://mall.bilibili.com/neul-next/index.html?page=magic-market_detail&amp;noTitleBar=1&amp;itemsId=106625586954&amp;from=market_index", "点击打开")</f>
        <v/>
      </c>
    </row>
    <row r="118">
      <c r="A118" t="inlineStr">
        <is>
          <t>TAITO 雅儿贝德 樱和服 Ver. Renewal  景品手办</t>
        </is>
      </c>
      <c r="B118" t="n">
        <v>63</v>
      </c>
      <c r="C118" t="n">
        <v>112</v>
      </c>
      <c r="D118" t="n">
        <v>49</v>
      </c>
      <c r="E118" t="inlineStr">
        <is>
          <t>https://i0.hdslb.com/bfs/mall/mall/fc/f8/fcf81d96e3e35e8cb5477c5b4466dd0c.png</t>
        </is>
      </c>
      <c r="F118">
        <f>HYPERLINK("https://mall.bilibili.com/neul-next/index.html?page=magic-market_detail&amp;noTitleBar=1&amp;itemsId=106626896862&amp;from=market_index", "点击打开")</f>
        <v/>
      </c>
    </row>
    <row r="119">
      <c r="A119" t="inlineStr">
        <is>
          <t>TAITO 时崎狂三 ～私服ver.～Renewal 景品手办</t>
        </is>
      </c>
      <c r="B119" t="n">
        <v>69</v>
      </c>
      <c r="C119" t="n">
        <v>112</v>
      </c>
      <c r="D119" t="n">
        <v>43</v>
      </c>
      <c r="E119" t="inlineStr">
        <is>
          <t>https://i0.hdslb.com/bfs/mall/mall/55/eb/55eb9327dbed445805d47c13e251cff2.png</t>
        </is>
      </c>
      <c r="F119">
        <f>HYPERLINK("https://mall.bilibili.com/neul-next/index.html?page=magic-market_detail&amp;noTitleBar=1&amp;itemsId=106639054437&amp;from=market_index", "点击打开")</f>
        <v/>
      </c>
    </row>
    <row r="120">
      <c r="A120" t="inlineStr">
        <is>
          <t>BANPRESTO 阿尼亚Ver.C 景品手办</t>
        </is>
      </c>
      <c r="B120" t="n">
        <v>85.55</v>
      </c>
      <c r="C120" t="n">
        <v>89</v>
      </c>
      <c r="D120" t="n">
        <v>3.450000000000003</v>
      </c>
      <c r="E120" t="inlineStr">
        <is>
          <t>https://i0.hdslb.com/bfs/mall/mall/28/6a/286a15d5f61883fa230942368e075603.png</t>
        </is>
      </c>
      <c r="F120">
        <f>HYPERLINK("https://mall.bilibili.com/neul-next/index.html?page=magic-market_detail&amp;noTitleBar=1&amp;itemsId=106624714787&amp;from=market_index", "点击打开")</f>
        <v/>
      </c>
    </row>
    <row r="121">
      <c r="A121" t="inlineStr">
        <is>
          <t>FuRyu 初音未来 珍珠粉 景品手办</t>
        </is>
      </c>
      <c r="B121" t="n">
        <v>60.8</v>
      </c>
      <c r="C121" t="n">
        <v>129</v>
      </c>
      <c r="D121" t="n">
        <v>68.2</v>
      </c>
      <c r="E121" t="inlineStr">
        <is>
          <t>https://i0.hdslb.com/bfs/mall/mall/37/a3/37a3df63721a6c01fa354a479cb8c588.png</t>
        </is>
      </c>
      <c r="F121">
        <f>HYPERLINK("https://mall.bilibili.com/neul-next/index.html?page=magic-market_detail&amp;noTitleBar=1&amp;itemsId=106628567145&amp;from=market_index", "点击打开")</f>
        <v/>
      </c>
    </row>
    <row r="122">
      <c r="A122" t="inlineStr">
        <is>
          <t>BANPRESTO 神鹰 景品手办</t>
        </is>
      </c>
      <c r="B122" t="n">
        <v>85</v>
      </c>
      <c r="C122" t="n">
        <v>129</v>
      </c>
      <c r="D122" t="n">
        <v>44</v>
      </c>
      <c r="E122" t="inlineStr">
        <is>
          <t>https://i0.hdslb.com/bfs/mall/mall/fe/54/fe54bab99fd837cd908edfcde42a2a17.png</t>
        </is>
      </c>
      <c r="F122">
        <f>HYPERLINK("https://mall.bilibili.com/neul-next/index.html?page=magic-market_detail&amp;noTitleBar=1&amp;itemsId=106626398859&amp;from=market_index", "点击打开")</f>
        <v/>
      </c>
    </row>
    <row r="123">
      <c r="A123" t="inlineStr">
        <is>
          <t>世嘉 初音未来 DEMONSTAR 景品手办</t>
        </is>
      </c>
      <c r="B123" t="n">
        <v>61</v>
      </c>
      <c r="C123" t="n">
        <v>109</v>
      </c>
      <c r="D123" t="n">
        <v>48</v>
      </c>
      <c r="E123" t="inlineStr">
        <is>
          <t>https://i0.hdslb.com/bfs/mall/mall/ed/16/ed16ff87ab4b5f6adf9f2533f12367ff.png</t>
        </is>
      </c>
      <c r="F123">
        <f>HYPERLINK("https://mall.bilibili.com/neul-next/index.html?page=magic-market_detail&amp;noTitleBar=1&amp;itemsId=106629645922&amp;from=market_index", "点击打开")</f>
        <v/>
      </c>
    </row>
    <row r="124">
      <c r="A124" t="inlineStr">
        <is>
          <t>TAITO 锦木千束 居家服 景品手办</t>
        </is>
      </c>
      <c r="B124" t="n">
        <v>85</v>
      </c>
      <c r="C124" t="n">
        <v>112</v>
      </c>
      <c r="D124" t="n">
        <v>27</v>
      </c>
      <c r="E124" t="inlineStr">
        <is>
          <t>https://i0.hdslb.com/bfs/mall/mall/0e/f9/0ef957980ca40877520cb2b5c03eb27a.png</t>
        </is>
      </c>
      <c r="F124">
        <f>HYPERLINK("https://mall.bilibili.com/neul-next/index.html?page=magic-market_detail&amp;noTitleBar=1&amp;itemsId=106642665192&amp;from=market_index", "点击打开")</f>
        <v/>
      </c>
    </row>
    <row r="125">
      <c r="A125" t="inlineStr">
        <is>
          <t>世嘉 樱岛麻衣 CASUAL CLOTHES 景品手办</t>
        </is>
      </c>
      <c r="B125" t="n">
        <v>63</v>
      </c>
      <c r="C125" t="n">
        <v>109</v>
      </c>
      <c r="D125" t="n">
        <v>46</v>
      </c>
      <c r="E125" t="inlineStr">
        <is>
          <t>https://i0.hdslb.com/bfs/mall/mall/16/2b/162b5f4b1a4c87650a2bcf96ec00ca6c.png</t>
        </is>
      </c>
      <c r="F125">
        <f>HYPERLINK("https://mall.bilibili.com/neul-next/index.html?page=magic-market_detail&amp;noTitleBar=1&amp;itemsId=106626936160&amp;from=market_index", "点击打开")</f>
        <v/>
      </c>
    </row>
    <row r="126">
      <c r="A126" t="inlineStr">
        <is>
          <t>世嘉 绫波零 30th 景品手办</t>
        </is>
      </c>
      <c r="B126" t="n">
        <v>60</v>
      </c>
      <c r="C126" t="n">
        <v>109</v>
      </c>
      <c r="D126" t="n">
        <v>49</v>
      </c>
      <c r="E126" t="inlineStr">
        <is>
          <t>https://i0.hdslb.com/bfs/mall/mall/e6/b0/e6b07c1acaa716289271aba08fdfab08.png</t>
        </is>
      </c>
      <c r="F126">
        <f>HYPERLINK("https://mall.bilibili.com/neul-next/index.html?page=magic-market_detail&amp;noTitleBar=1&amp;itemsId=106631163689&amp;from=market_index", "点击打开")</f>
        <v/>
      </c>
    </row>
    <row r="127">
      <c r="A127" t="inlineStr">
        <is>
          <t>世嘉 中野一花 景品手办</t>
        </is>
      </c>
      <c r="B127" t="n">
        <v>56</v>
      </c>
      <c r="C127" t="n">
        <v>109</v>
      </c>
      <c r="D127" t="n">
        <v>53</v>
      </c>
      <c r="E127" t="inlineStr">
        <is>
          <t>https://i0.hdslb.com/bfs/mall/mall/35/d0/35d00e124782ead03487d6941ea7e898.png</t>
        </is>
      </c>
      <c r="F127">
        <f>HYPERLINK("https://mall.bilibili.com/neul-next/index.html?page=magic-market_detail&amp;noTitleBar=1&amp;itemsId=106627895166&amp;from=market_index", "点击打开")</f>
        <v/>
      </c>
    </row>
    <row r="128">
      <c r="A128" t="inlineStr">
        <is>
          <t>TAITO 时崎狂三 睡衣Ver. 景品手办</t>
        </is>
      </c>
      <c r="B128" t="n">
        <v>66</v>
      </c>
      <c r="C128" t="n">
        <v>112</v>
      </c>
      <c r="D128" t="n">
        <v>46</v>
      </c>
      <c r="E128" t="inlineStr">
        <is>
          <t>https://i0.hdslb.com/bfs/mall/mall/77/a8/77a854a60112d499d7bce1ab6bf42496.png</t>
        </is>
      </c>
      <c r="F128">
        <f>HYPERLINK("https://mall.bilibili.com/neul-next/index.html?page=magic-market_detail&amp;noTitleBar=1&amp;itemsId=106627793160&amp;from=market_index", "点击打开")</f>
        <v/>
      </c>
    </row>
    <row r="129">
      <c r="A129" t="inlineStr">
        <is>
          <t>FuRyu 初音未来 圣诞蛋糕 树莓味 景品手办</t>
        </is>
      </c>
      <c r="B129" t="n">
        <v>58.88</v>
      </c>
      <c r="C129" t="n">
        <v>129</v>
      </c>
      <c r="D129" t="n">
        <v>70.12</v>
      </c>
      <c r="E129" t="inlineStr">
        <is>
          <t>https://i0.hdslb.com/bfs/mall/mall/0e/b7/0eb730a9bc18ea9bf3275777d59f660d.png</t>
        </is>
      </c>
      <c r="F129">
        <f>HYPERLINK("https://mall.bilibili.com/neul-next/index.html?page=magic-market_detail&amp;noTitleBar=1&amp;itemsId=106628537407&amp;from=market_index", "点击打开")</f>
        <v/>
      </c>
    </row>
    <row r="130">
      <c r="A130" t="inlineStr">
        <is>
          <t>GSAS 凌波零 制服Ver. Q版手办</t>
        </is>
      </c>
      <c r="B130" t="n">
        <v>50</v>
      </c>
      <c r="C130" t="n">
        <v>85</v>
      </c>
      <c r="D130" t="n">
        <v>35</v>
      </c>
      <c r="E130" t="inlineStr">
        <is>
          <t>https://i0.hdslb.com/bfs/mall/mall/54/ad/54ad09b603492b6264a5c1194dafcd45.png</t>
        </is>
      </c>
      <c r="F130">
        <f>HYPERLINK("https://mall.bilibili.com/neul-next/index.html?page=magic-market_detail&amp;noTitleBar=1&amp;itemsId=106632700366&amp;from=market_index", "点击打开")</f>
        <v/>
      </c>
    </row>
    <row r="131">
      <c r="A131" t="inlineStr">
        <is>
          <t>S-FIRE 绫波零 Q版手办</t>
        </is>
      </c>
      <c r="B131" t="n">
        <v>59.46</v>
      </c>
      <c r="C131" t="n">
        <v>162</v>
      </c>
      <c r="D131" t="n">
        <v>102.54</v>
      </c>
      <c r="E131" t="inlineStr">
        <is>
          <t>https://i0.hdslb.com/bfs/mall/mall/6f/66/6f668577d1bcfe43ac5e2e4cd62b3d51.png</t>
        </is>
      </c>
      <c r="F131">
        <f>HYPERLINK("https://mall.bilibili.com/neul-next/index.html?page=magic-market_detail&amp;noTitleBar=1&amp;itemsId=106628260167&amp;from=market_index", "点击打开")</f>
        <v/>
      </c>
    </row>
    <row r="132">
      <c r="A132" t="inlineStr">
        <is>
          <t>世嘉 小咻瓦 景品手办</t>
        </is>
      </c>
      <c r="B132" t="n">
        <v>50</v>
      </c>
      <c r="C132" t="n">
        <v>105</v>
      </c>
      <c r="D132" t="n">
        <v>55</v>
      </c>
      <c r="E132" t="inlineStr">
        <is>
          <t>https://i0.hdslb.com/bfs/mall/mall/20/fd/20fd94be8df35456755dbfb8a39e7ab6.png</t>
        </is>
      </c>
      <c r="F132">
        <f>HYPERLINK("https://mall.bilibili.com/neul-next/index.html?page=magic-market_detail&amp;noTitleBar=1&amp;itemsId=106640089005&amp;from=market_index", "点击打开")</f>
        <v/>
      </c>
    </row>
    <row r="133">
      <c r="A133" t="inlineStr">
        <is>
          <t>FuRyu 鲁道夫象征 景品手办</t>
        </is>
      </c>
      <c r="B133" t="n">
        <v>60</v>
      </c>
      <c r="C133" t="n">
        <v>93</v>
      </c>
      <c r="D133" t="n">
        <v>33</v>
      </c>
      <c r="E133" t="inlineStr">
        <is>
          <t>https://i0.hdslb.com/bfs/mall/mall/dc/88/dc88c32b163a13115352eac7c482638e.png</t>
        </is>
      </c>
      <c r="F133">
        <f>HYPERLINK("https://mall.bilibili.com/neul-next/index.html?page=magic-market_detail&amp;noTitleBar=1&amp;itemsId=106629955306&amp;from=market_index", "点击打开")</f>
        <v/>
      </c>
    </row>
    <row r="134">
      <c r="A134" t="inlineStr">
        <is>
          <t>FuRyu 初音未来 百合花仙子 景品手办</t>
        </is>
      </c>
      <c r="B134" t="n">
        <v>75</v>
      </c>
      <c r="C134" t="n">
        <v>115</v>
      </c>
      <c r="D134" t="n">
        <v>40</v>
      </c>
      <c r="E134" t="inlineStr">
        <is>
          <t>https://i0.hdslb.com/bfs/mall/mall/f8/34/f83487ca4509ea824267c9c585f2870a.png</t>
        </is>
      </c>
      <c r="F134">
        <f>HYPERLINK("https://mall.bilibili.com/neul-next/index.html?page=magic-market_detail&amp;noTitleBar=1&amp;itemsId=106626706942&amp;from=market_index", "点击打开")</f>
        <v/>
      </c>
    </row>
    <row r="135">
      <c r="A135" t="inlineStr">
        <is>
          <t>世嘉 辛美尔 景品手办</t>
        </is>
      </c>
      <c r="B135" t="n">
        <v>55</v>
      </c>
      <c r="C135" t="n">
        <v>109</v>
      </c>
      <c r="D135" t="n">
        <v>54</v>
      </c>
      <c r="E135" t="inlineStr">
        <is>
          <t>https://i0.hdslb.com/bfs/mall/mall/c1/67/c16741d071891df9eee4babbf718eea0.png</t>
        </is>
      </c>
      <c r="F135">
        <f>HYPERLINK("https://mall.bilibili.com/neul-next/index.html?page=magic-market_detail&amp;noTitleBar=1&amp;itemsId=106625843384&amp;from=market_index", "点击打开")</f>
        <v/>
      </c>
    </row>
    <row r="136">
      <c r="A136" t="inlineStr">
        <is>
          <t>TAITO 雷姆 Happy Easter!ver. RENEWAL 景品手办</t>
        </is>
      </c>
      <c r="B136" t="n">
        <v>79.43000000000001</v>
      </c>
      <c r="C136" t="n">
        <v>112</v>
      </c>
      <c r="D136" t="n">
        <v>32.56999999999999</v>
      </c>
      <c r="E136" t="inlineStr">
        <is>
          <t>https://i0.hdslb.com/bfs/mall/mall/10/8d/108dc8aac0bae260c9cf893e3dfcdeef.png</t>
        </is>
      </c>
      <c r="F136">
        <f>HYPERLINK("https://mall.bilibili.com/neul-next/index.html?page=magic-market_detail&amp;noTitleBar=1&amp;itemsId=106630152727&amp;from=market_index", "点击打开")</f>
        <v/>
      </c>
    </row>
    <row r="137">
      <c r="A137" t="inlineStr">
        <is>
          <t>世嘉 喜多川海梦 景品手办 再版</t>
        </is>
      </c>
      <c r="B137" t="n">
        <v>85</v>
      </c>
      <c r="C137" t="n">
        <v>105</v>
      </c>
      <c r="D137" t="n">
        <v>20</v>
      </c>
      <c r="E137" t="inlineStr">
        <is>
          <t>https://i0.hdslb.com/bfs/mall/mall/83/4b/834bb5fbdff8dcd30f9d182ef145a690.png</t>
        </is>
      </c>
      <c r="F137">
        <f>HYPERLINK("https://mall.bilibili.com/neul-next/index.html?page=magic-market_detail&amp;noTitleBar=1&amp;itemsId=106629226342&amp;from=market_index", "点击打开")</f>
        <v/>
      </c>
    </row>
    <row r="138">
      <c r="A138" t="inlineStr">
        <is>
          <t>FuRyu 十六夜咲夜 景品手办</t>
        </is>
      </c>
      <c r="B138" t="n">
        <v>80</v>
      </c>
      <c r="C138" t="n">
        <v>115</v>
      </c>
      <c r="D138" t="n">
        <v>35</v>
      </c>
      <c r="E138" t="inlineStr">
        <is>
          <t>https://i0.hdslb.com/bfs/mall/mall/3a/fe/3afe1fa16459f40503bf1e13901c7f5d.png</t>
        </is>
      </c>
      <c r="F138">
        <f>HYPERLINK("https://mall.bilibili.com/neul-next/index.html?page=magic-market_detail&amp;noTitleBar=1&amp;itemsId=106631742803&amp;from=market_index", "点击打开")</f>
        <v/>
      </c>
    </row>
    <row r="139">
      <c r="A139" t="inlineStr">
        <is>
          <t>TAITO 莱莎琳·斯托特 景品手办</t>
        </is>
      </c>
      <c r="B139" t="n">
        <v>71.3</v>
      </c>
      <c r="C139" t="n">
        <v>112</v>
      </c>
      <c r="D139" t="n">
        <v>40.7</v>
      </c>
      <c r="E139" t="inlineStr">
        <is>
          <t>https://i0.hdslb.com/bfs/mall/mall/38/66/38660ffaf31a14766636fad6380a08c0.png</t>
        </is>
      </c>
      <c r="F139">
        <f>HYPERLINK("https://mall.bilibili.com/neul-next/index.html?page=magic-market_detail&amp;noTitleBar=1&amp;itemsId=106628294309&amp;from=market_index", "点击打开")</f>
        <v/>
      </c>
    </row>
    <row r="140">
      <c r="A140" t="inlineStr">
        <is>
          <t>Medicom Toy 莉莉丝 手办</t>
        </is>
      </c>
      <c r="B140" t="n">
        <v>75</v>
      </c>
      <c r="C140" t="n">
        <v>168</v>
      </c>
      <c r="D140" t="n">
        <v>93</v>
      </c>
      <c r="E140" t="inlineStr">
        <is>
          <t>https://i0.hdslb.com/bfs/mall/mall/0f/ae/0fae263816e4bb7a38de3192548146e7.png</t>
        </is>
      </c>
      <c r="F140">
        <f>HYPERLINK("https://mall.bilibili.com/neul-next/index.html?page=magic-market_detail&amp;noTitleBar=1&amp;itemsId=106629239645&amp;from=market_index", "点击打开")</f>
        <v/>
      </c>
    </row>
    <row r="141">
      <c r="A141" t="inlineStr">
        <is>
          <t>TAITO 雅儿贝德 旗袍Ver. 景品手办</t>
        </is>
      </c>
      <c r="B141" t="n">
        <v>69</v>
      </c>
      <c r="C141" t="n">
        <v>112</v>
      </c>
      <c r="D141" t="n">
        <v>43</v>
      </c>
      <c r="E141" t="inlineStr">
        <is>
          <t>https://i0.hdslb.com/bfs/mall/mall/1e/50/1e50d278d3913e7ab333153632d10607.png</t>
        </is>
      </c>
      <c r="F141">
        <f>HYPERLINK("https://mall.bilibili.com/neul-next/index.html?page=magic-market_detail&amp;noTitleBar=1&amp;itemsId=106627366173&amp;from=market_index", "点击打开")</f>
        <v/>
      </c>
    </row>
    <row r="142">
      <c r="A142" t="inlineStr">
        <is>
          <t>TAITO 立华奏 音速手刃 景品手办</t>
        </is>
      </c>
      <c r="B142" t="n">
        <v>89.98999999999999</v>
      </c>
      <c r="C142" t="n">
        <v>119</v>
      </c>
      <c r="D142" t="n">
        <v>29.01000000000001</v>
      </c>
      <c r="E142" t="inlineStr">
        <is>
          <t>https://i0.hdslb.com/bfs/mall/mall/1b/de/1bde90aa0f3b431be1c4c8bd12332a1f.png</t>
        </is>
      </c>
      <c r="F142">
        <f>HYPERLINK("https://mall.bilibili.com/neul-next/index.html?page=magic-market_detail&amp;noTitleBar=1&amp;itemsId=106631207714&amp;from=market_index", "点击打开")</f>
        <v/>
      </c>
    </row>
    <row r="143">
      <c r="A143" t="inlineStr">
        <is>
          <t>FuRyu 雷姆 花仙子 景品手办</t>
        </is>
      </c>
      <c r="B143" t="n">
        <v>65</v>
      </c>
      <c r="C143" t="n">
        <v>115</v>
      </c>
      <c r="D143" t="n">
        <v>50</v>
      </c>
      <c r="E143" t="inlineStr">
        <is>
          <t>https://i0.hdslb.com/bfs/mall/mall/81/29/81292f4d5844945c64d44293fb502782.png</t>
        </is>
      </c>
      <c r="F143">
        <f>HYPERLINK("https://mall.bilibili.com/neul-next/index.html?page=magic-market_detail&amp;noTitleBar=1&amp;itemsId=106623809598&amp;from=market_index", "点击打开")</f>
        <v/>
      </c>
    </row>
    <row r="144">
      <c r="A144" t="inlineStr">
        <is>
          <t>TAITO 阿库娅 水着ver. 景品手办</t>
        </is>
      </c>
      <c r="B144" t="n">
        <v>68.18000000000001</v>
      </c>
      <c r="C144" t="n">
        <v>112</v>
      </c>
      <c r="D144" t="n">
        <v>43.81999999999999</v>
      </c>
      <c r="E144" t="inlineStr">
        <is>
          <t>https://i0.hdslb.com/bfs/mall/mall/e8/73/e8739fc434d4c8909afc52e4f438beea.png</t>
        </is>
      </c>
      <c r="F144">
        <f>HYPERLINK("https://mall.bilibili.com/neul-next/index.html?page=magic-market_detail&amp;noTitleBar=1&amp;itemsId=106629252506&amp;from=market_index", "点击打开")</f>
        <v/>
      </c>
    </row>
    <row r="145">
      <c r="A145" t="inlineStr">
        <is>
          <t>FuRyu 初音未来 香橼马卡龙 景品手办</t>
        </is>
      </c>
      <c r="B145" t="n">
        <v>82</v>
      </c>
      <c r="C145" t="n">
        <v>129</v>
      </c>
      <c r="D145" t="n">
        <v>47</v>
      </c>
      <c r="E145" t="inlineStr">
        <is>
          <t>https://i0.hdslb.com/bfs/mall/mall/7e/09/7e091eb9c4e1d5b3c3adace7d04258f6.png</t>
        </is>
      </c>
      <c r="F145">
        <f>HYPERLINK("https://mall.bilibili.com/neul-next/index.html?page=magic-market_detail&amp;noTitleBar=1&amp;itemsId=106631962254&amp;from=market_index", "点击打开")</f>
        <v/>
      </c>
    </row>
    <row r="146">
      <c r="A146" t="inlineStr">
        <is>
          <t>世嘉 安室透 椅子Ver. 景品手办 再版</t>
        </is>
      </c>
      <c r="B146" t="n">
        <v>68.8</v>
      </c>
      <c r="C146" t="n">
        <v>105</v>
      </c>
      <c r="D146" t="n">
        <v>36.2</v>
      </c>
      <c r="E146" t="inlineStr">
        <is>
          <t>https://i0.hdslb.com/bfs/mall/mall/4a/84/4a8403a7052ba09fb7d2180334174dae.png</t>
        </is>
      </c>
      <c r="F146">
        <f>HYPERLINK("https://mall.bilibili.com/neul-next/index.html?page=magic-market_detail&amp;noTitleBar=1&amp;itemsId=106632671485&amp;from=market_index", "点击打开")</f>
        <v/>
      </c>
    </row>
    <row r="147">
      <c r="A147" t="inlineStr">
        <is>
          <t>宝可梦 耿鬼 正比手办</t>
        </is>
      </c>
      <c r="B147" t="n">
        <v>82.09999999999999</v>
      </c>
      <c r="C147" t="n">
        <v>129</v>
      </c>
      <c r="D147" t="n">
        <v>46.90000000000001</v>
      </c>
      <c r="E147" t="inlineStr">
        <is>
          <t>https://i0.hdslb.com/bfs/mall/mall/38/5a/385a4e11a4bb5e3d068ebc1de240f9c2.png</t>
        </is>
      </c>
      <c r="F147">
        <f>HYPERLINK("https://mall.bilibili.com/neul-next/index.html?page=magic-market_detail&amp;noTitleBar=1&amp;itemsId=106628464955&amp;from=market_index", "点击打开")</f>
        <v/>
      </c>
    </row>
    <row r="148">
      <c r="A148" t="inlineStr">
        <is>
          <t>TAITO 牧濑红莉栖 景品手办</t>
        </is>
      </c>
      <c r="B148" t="n">
        <v>73</v>
      </c>
      <c r="C148" t="n">
        <v>112</v>
      </c>
      <c r="D148" t="n">
        <v>39</v>
      </c>
      <c r="E148" t="inlineStr">
        <is>
          <t>https://i0.hdslb.com/bfs/mall/mall/53/fc/53fc54df70d38419c00d7de9f07e11f7.png</t>
        </is>
      </c>
      <c r="F148">
        <f>HYPERLINK("https://mall.bilibili.com/neul-next/index.html?page=magic-market_detail&amp;noTitleBar=1&amp;itemsId=106623946201&amp;from=market_index", "点击打开")</f>
        <v/>
      </c>
    </row>
    <row r="149">
      <c r="A149" t="inlineStr">
        <is>
          <t>FuRyu 中野二乃 兔女郎Ver. 异色 景品手办</t>
        </is>
      </c>
      <c r="B149" t="n">
        <v>79</v>
      </c>
      <c r="C149" t="n">
        <v>129</v>
      </c>
      <c r="D149" t="n">
        <v>50</v>
      </c>
      <c r="E149" t="inlineStr">
        <is>
          <t>https://i0.hdslb.com/bfs/mall/mall/de/e8/dee8394822823ca8f58b92e7e855f6d5.png</t>
        </is>
      </c>
      <c r="F149">
        <f>HYPERLINK("https://mall.bilibili.com/neul-next/index.html?page=magic-market_detail&amp;noTitleBar=1&amp;itemsId=106624945091&amp;from=market_index", "点击打开")</f>
        <v/>
      </c>
    </row>
    <row r="150">
      <c r="A150" t="inlineStr">
        <is>
          <t>S-FIRE 初音未来 Q版手办</t>
        </is>
      </c>
      <c r="B150" t="n">
        <v>68.88</v>
      </c>
      <c r="C150" t="n">
        <v>162</v>
      </c>
      <c r="D150" t="n">
        <v>93.12</v>
      </c>
      <c r="E150" t="inlineStr">
        <is>
          <t>https://i0.hdslb.com/bfs/mall/mall/51/94/5194b0a19c6cc42718fe630c76828307.png</t>
        </is>
      </c>
      <c r="F150">
        <f>HYPERLINK("https://mall.bilibili.com/neul-next/index.html?page=magic-market_detail&amp;noTitleBar=1&amp;itemsId=106633689821&amp;from=market_index", "点击打开")</f>
        <v/>
      </c>
    </row>
    <row r="151">
      <c r="A151" t="inlineStr">
        <is>
          <t>TAITO 伊蕾娜 猫耳女仆Renewal 景品手办</t>
        </is>
      </c>
      <c r="B151" t="n">
        <v>75</v>
      </c>
      <c r="C151" t="n">
        <v>112</v>
      </c>
      <c r="D151" t="n">
        <v>37</v>
      </c>
      <c r="E151" t="inlineStr">
        <is>
          <t>https://i0.hdslb.com/bfs/mall/mall/3e/dd/3edd6aa386b364bb25b03149e3cd5121.png</t>
        </is>
      </c>
      <c r="F151">
        <f>HYPERLINK("https://mall.bilibili.com/neul-next/index.html?page=magic-market_detail&amp;noTitleBar=1&amp;itemsId=106631777590&amp;from=market_index", "点击打开")</f>
        <v/>
      </c>
    </row>
    <row r="152">
      <c r="A152" t="inlineStr">
        <is>
          <t>世嘉 山田凉 景品手办</t>
        </is>
      </c>
      <c r="B152" t="n">
        <v>55</v>
      </c>
      <c r="C152" t="n">
        <v>112</v>
      </c>
      <c r="D152" t="n">
        <v>57</v>
      </c>
      <c r="E152" t="inlineStr">
        <is>
          <t>https://i0.hdslb.com/bfs/mall/mall/24/61/246168fae2dd505695dce5dca583febb.png</t>
        </is>
      </c>
      <c r="F152">
        <f>HYPERLINK("https://mall.bilibili.com/neul-next/index.html?page=magic-market_detail&amp;noTitleBar=1&amp;itemsId=106629430152&amp;from=market_index", "点击打开")</f>
        <v/>
      </c>
    </row>
    <row r="153">
      <c r="A153" t="inlineStr">
        <is>
          <t>FuRyu 阿尼亚·福杰 睡衣 景品手办</t>
        </is>
      </c>
      <c r="B153" t="n">
        <v>88</v>
      </c>
      <c r="C153" t="n">
        <v>129</v>
      </c>
      <c r="D153" t="n">
        <v>41</v>
      </c>
      <c r="E153" t="inlineStr">
        <is>
          <t>https://i0.hdslb.com/bfs/mall/mall/1e/54/1e54f1972ad9b2ba584827d0833e27d2.png</t>
        </is>
      </c>
      <c r="F153">
        <f>HYPERLINK("https://mall.bilibili.com/neul-next/index.html?page=magic-market_detail&amp;noTitleBar=1&amp;itemsId=106626643933&amp;from=market_index", "点击打开")</f>
        <v/>
      </c>
    </row>
    <row r="154">
      <c r="A154" t="inlineStr">
        <is>
          <t>宝可梦  路卡利欧 正比手办</t>
        </is>
      </c>
      <c r="B154" t="n">
        <v>55</v>
      </c>
      <c r="C154" t="n">
        <v>69</v>
      </c>
      <c r="D154" t="n">
        <v>14</v>
      </c>
      <c r="E154" t="inlineStr">
        <is>
          <t>https://i0.hdslb.com/bfs/mall/mall/8f/be/8fbe7671b55beb3e94ae692f642578ef.png</t>
        </is>
      </c>
      <c r="F154">
        <f>HYPERLINK("https://mall.bilibili.com/neul-next/index.html?page=magic-market_detail&amp;noTitleBar=1&amp;itemsId=106631341278&amp;from=market_index", "点击打开")</f>
        <v/>
      </c>
    </row>
    <row r="155">
      <c r="A155" t="inlineStr">
        <is>
          <t>FuRyu  初音未来 四叶草花仙子 景品手办</t>
        </is>
      </c>
      <c r="B155" t="n">
        <v>65</v>
      </c>
      <c r="C155" t="n">
        <v>128</v>
      </c>
      <c r="D155" t="n">
        <v>63</v>
      </c>
      <c r="E155" t="inlineStr">
        <is>
          <t>https://i0.hdslb.com/bfs/mall/mall/1a/9e/1a9e978b87bb03305df59f284a93f25d.png</t>
        </is>
      </c>
      <c r="F155">
        <f>HYPERLINK("https://mall.bilibili.com/neul-next/index.html?page=magic-market_detail&amp;noTitleBar=1&amp;itemsId=106641119337&amp;from=market_index", "点击打开")</f>
        <v/>
      </c>
    </row>
    <row r="156">
      <c r="A156" t="inlineStr">
        <is>
          <t>世嘉 阿尼亚·福杰 时尚穿搭1.5 景品手办</t>
        </is>
      </c>
      <c r="B156" t="n">
        <v>67.98999999999999</v>
      </c>
      <c r="C156" t="n">
        <v>109</v>
      </c>
      <c r="D156" t="n">
        <v>41.01000000000001</v>
      </c>
      <c r="E156" t="inlineStr">
        <is>
          <t>https://i0.hdslb.com/bfs/mall/mall/fd/01/fd01b4851a1b42b345189966374da121.png</t>
        </is>
      </c>
      <c r="F156">
        <f>HYPERLINK("https://mall.bilibili.com/neul-next/index.html?page=magic-market_detail&amp;noTitleBar=1&amp;itemsId=106639302703&amp;from=market_index", "点击打开")</f>
        <v/>
      </c>
    </row>
    <row r="157">
      <c r="A157" t="inlineStr">
        <is>
          <t>FuRyu 中野五月 景品手办</t>
        </is>
      </c>
      <c r="B157" t="n">
        <v>75</v>
      </c>
      <c r="C157" t="n">
        <v>129</v>
      </c>
      <c r="D157" t="n">
        <v>54</v>
      </c>
      <c r="E157" t="inlineStr">
        <is>
          <t>https://i0.hdslb.com/bfs/mall/mall/46/04/4604f218369ab07348fdb436ba5435ab.png</t>
        </is>
      </c>
      <c r="F157">
        <f>HYPERLINK("https://mall.bilibili.com/neul-next/index.html?page=magic-market_detail&amp;noTitleBar=1&amp;itemsId=106626657336&amp;from=market_index", "点击打开")</f>
        <v/>
      </c>
    </row>
    <row r="158">
      <c r="A158" t="inlineStr">
        <is>
          <t>世嘉 绫波零 景品手办</t>
        </is>
      </c>
      <c r="B158" t="n">
        <v>76</v>
      </c>
      <c r="C158" t="n">
        <v>109</v>
      </c>
      <c r="D158" t="n">
        <v>33</v>
      </c>
      <c r="E158" t="inlineStr">
        <is>
          <t>https://i0.hdslb.com/bfs/mall/mall/dc/b5/dcb5fb5566074c8d56ba77e3350f7c48.png</t>
        </is>
      </c>
      <c r="F158">
        <f>HYPERLINK("https://mall.bilibili.com/neul-next/index.html?page=magic-market_detail&amp;noTitleBar=1&amp;itemsId=106623973354&amp;from=market_index", "点击打开")</f>
        <v/>
      </c>
    </row>
    <row r="159">
      <c r="A159" t="inlineStr">
        <is>
          <t>FuRyu 初音未来 紫罗兰 景品手办</t>
        </is>
      </c>
      <c r="B159" t="n">
        <v>65</v>
      </c>
      <c r="C159" t="n">
        <v>129</v>
      </c>
      <c r="D159" t="n">
        <v>64</v>
      </c>
      <c r="E159" t="inlineStr">
        <is>
          <t>https://i0.hdslb.com/bfs/mall/mall/92/31/9231b375526f99677f8515f758214f52.png</t>
        </is>
      </c>
      <c r="F159">
        <f>HYPERLINK("https://mall.bilibili.com/neul-next/index.html?page=magic-market_detail&amp;noTitleBar=1&amp;itemsId=106632072530&amp;from=market_index", "点击打开")</f>
        <v/>
      </c>
    </row>
    <row r="160">
      <c r="A160" t="inlineStr">
        <is>
          <t>S-FIRE 镜音铃 Q版手办</t>
        </is>
      </c>
      <c r="B160" t="n">
        <v>79</v>
      </c>
      <c r="C160" t="n">
        <v>162</v>
      </c>
      <c r="D160" t="n">
        <v>83</v>
      </c>
      <c r="E160" t="inlineStr">
        <is>
          <t>https://i0.hdslb.com/bfs/mall/mall/64/4e/644ebee77b0cae7fa8b409e1d250f024.png</t>
        </is>
      </c>
      <c r="F160">
        <f>HYPERLINK("https://mall.bilibili.com/neul-next/index.html?page=magic-market_detail&amp;noTitleBar=1&amp;itemsId=106624984335&amp;from=market_index", "点击打开")</f>
        <v/>
      </c>
    </row>
    <row r="161">
      <c r="A161" t="inlineStr">
        <is>
          <t>TAITO 雷姆 护士女仆Renewal  景品手办</t>
        </is>
      </c>
      <c r="B161" t="n">
        <v>80</v>
      </c>
      <c r="C161" t="n">
        <v>112</v>
      </c>
      <c r="D161" t="n">
        <v>32</v>
      </c>
      <c r="E161" t="inlineStr">
        <is>
          <t>https://i0.hdslb.com/bfs/mall/mall/02/46/0246f65075875a4b479f37ca356b7687.png</t>
        </is>
      </c>
      <c r="F161">
        <f>HYPERLINK("https://mall.bilibili.com/neul-next/index.html?page=magic-market_detail&amp;noTitleBar=1&amp;itemsId=106623995137&amp;from=market_index", "点击打开")</f>
        <v/>
      </c>
    </row>
    <row r="162">
      <c r="A162" t="inlineStr">
        <is>
          <t>TAITO 伊蕾娜 Renewal 景品手办</t>
        </is>
      </c>
      <c r="B162" t="n">
        <v>80</v>
      </c>
      <c r="C162" t="n">
        <v>112</v>
      </c>
      <c r="D162" t="n">
        <v>32</v>
      </c>
      <c r="E162" t="inlineStr">
        <is>
          <t>https://i0.hdslb.com/bfs/mall/mall/0b/6f/0b6f61245dee319f2c64ac1b8a1da4fd.png</t>
        </is>
      </c>
      <c r="F162">
        <f>HYPERLINK("https://mall.bilibili.com/neul-next/index.html?page=magic-market_detail&amp;noTitleBar=1&amp;itemsId=106630535702&amp;from=market_index", "点击打开")</f>
        <v/>
      </c>
    </row>
    <row r="163">
      <c r="A163" t="inlineStr">
        <is>
          <t>世嘉 井上泷奈 景品手办</t>
        </is>
      </c>
      <c r="B163" t="n">
        <v>58</v>
      </c>
      <c r="C163" t="n">
        <v>112</v>
      </c>
      <c r="D163" t="n">
        <v>54</v>
      </c>
      <c r="E163" t="inlineStr">
        <is>
          <t>https://i0.hdslb.com/bfs/mall/mall/82/6a/826a89533d7246923e5bb0d9e50f7548.png</t>
        </is>
      </c>
      <c r="F163">
        <f>HYPERLINK("https://mall.bilibili.com/neul-next/index.html?page=magic-market_detail&amp;noTitleBar=1&amp;itemsId=106634659534&amp;from=market_index", "点击打开")</f>
        <v/>
      </c>
    </row>
    <row r="164">
      <c r="A164" t="inlineStr">
        <is>
          <t>世嘉 雪莉露 景品手办</t>
        </is>
      </c>
      <c r="B164" t="n">
        <v>58.55</v>
      </c>
      <c r="C164" t="n">
        <v>109</v>
      </c>
      <c r="D164" t="n">
        <v>50.45</v>
      </c>
      <c r="E164" t="inlineStr">
        <is>
          <t>https://i0.hdslb.com/bfs/mall/mall/aa/ee/aaeef9f3c714da7ef035c2dcb1bf73b1.png</t>
        </is>
      </c>
      <c r="F164">
        <f>HYPERLINK("https://mall.bilibili.com/neul-next/index.html?page=magic-market_detail&amp;noTitleBar=1&amp;itemsId=106636337206&amp;from=market_index", "点击打开")</f>
        <v/>
      </c>
    </row>
    <row r="165">
      <c r="A165" t="inlineStr">
        <is>
          <t>世嘉 忍野忍 景品手办</t>
        </is>
      </c>
      <c r="B165" t="n">
        <v>50.11</v>
      </c>
      <c r="C165" t="n">
        <v>105</v>
      </c>
      <c r="D165" t="n">
        <v>54.89</v>
      </c>
      <c r="E165" t="inlineStr">
        <is>
          <t>https://i0.hdslb.com/bfs/mall/mall/cf/bd/cfbd0c0a9cf887d2af07795fcc7a2b16.png</t>
        </is>
      </c>
      <c r="F165">
        <f>HYPERLINK("https://mall.bilibili.com/neul-next/index.html?page=magic-market_detail&amp;noTitleBar=1&amp;itemsId=106633493945&amp;from=market_index", "点击打开")</f>
        <v/>
      </c>
    </row>
    <row r="166">
      <c r="A166" t="inlineStr">
        <is>
          <t>TAITO 雅儿贝德 奶牛水着Ver. 景品手办</t>
        </is>
      </c>
      <c r="B166" t="n">
        <v>69.98999999999999</v>
      </c>
      <c r="C166" t="n">
        <v>112</v>
      </c>
      <c r="D166" t="n">
        <v>42.01000000000001</v>
      </c>
      <c r="E166" t="inlineStr">
        <is>
          <t>https://i0.hdslb.com/bfs/mall/mall/a8/0b/a80b0156db49292ec31c247bf1ae1515.png</t>
        </is>
      </c>
      <c r="F166">
        <f>HYPERLINK("https://mall.bilibili.com/neul-next/index.html?page=magic-market_detail&amp;noTitleBar=1&amp;itemsId=106631963458&amp;from=market_index", "点击打开")</f>
        <v/>
      </c>
    </row>
    <row r="167">
      <c r="A167" t="inlineStr">
        <is>
          <t>世嘉 劳埃德·福杰 景品</t>
        </is>
      </c>
      <c r="B167" t="n">
        <v>54</v>
      </c>
      <c r="C167" t="n">
        <v>109</v>
      </c>
      <c r="D167" t="n">
        <v>55</v>
      </c>
      <c r="E167" t="inlineStr">
        <is>
          <t>https://i0.hdslb.com/bfs/mall/mall/49/cc/49cc2f60d599da2714d8cd98577d8a08.png</t>
        </is>
      </c>
      <c r="F167">
        <f>HYPERLINK("https://mall.bilibili.com/neul-next/index.html?page=magic-market_detail&amp;noTitleBar=1&amp;itemsId=106627595114&amp;from=market_index", "点击打开")</f>
        <v/>
      </c>
    </row>
    <row r="168">
      <c r="A168" t="inlineStr">
        <is>
          <t>世嘉 藤岛慈 景品手办</t>
        </is>
      </c>
      <c r="B168" t="n">
        <v>50.79</v>
      </c>
      <c r="C168" t="n">
        <v>115</v>
      </c>
      <c r="D168" t="n">
        <v>64.21000000000001</v>
      </c>
      <c r="E168" t="inlineStr">
        <is>
          <t>https://i0.hdslb.com/bfs/mall/mall/e0/14/e014276aea70c275e1d2c49f8d4293df.png</t>
        </is>
      </c>
      <c r="F168">
        <f>HYPERLINK("https://mall.bilibili.com/neul-next/index.html?page=magic-market_detail&amp;noTitleBar=1&amp;itemsId=106632127811&amp;from=market_index", "点击打开")</f>
        <v/>
      </c>
    </row>
    <row r="169">
      <c r="A169" t="inlineStr">
        <is>
          <t>BANPRESTO 泽塔奥特曼  ver.B 景品</t>
        </is>
      </c>
      <c r="B169" t="n">
        <v>51.41</v>
      </c>
      <c r="C169" t="n">
        <v>119</v>
      </c>
      <c r="D169" t="n">
        <v>67.59</v>
      </c>
      <c r="E169" t="inlineStr">
        <is>
          <t>https://i0.hdslb.com/bfs/mall/mall/aa/9b/aa9b68211b2dcfe3cf7885b243ddbb59.png</t>
        </is>
      </c>
      <c r="F169">
        <f>HYPERLINK("https://mall.bilibili.com/neul-next/index.html?page=magic-market_detail&amp;noTitleBar=1&amp;itemsId=106629506221&amp;from=market_index", "点击打开")</f>
        <v/>
      </c>
    </row>
    <row r="170">
      <c r="A170" t="inlineStr">
        <is>
          <t>世嘉 伊地知虹夏 景品手办</t>
        </is>
      </c>
      <c r="B170" t="n">
        <v>75.09999999999999</v>
      </c>
      <c r="C170" t="n">
        <v>115</v>
      </c>
      <c r="D170" t="n">
        <v>39.90000000000001</v>
      </c>
      <c r="E170" t="inlineStr">
        <is>
          <t>https://i0.hdslb.com/bfs/mall/mall/19/96/19963cf3c07206c6216bc4b647e0e7db.png</t>
        </is>
      </c>
      <c r="F170">
        <f>HYPERLINK("https://mall.bilibili.com/neul-next/index.html?page=magic-market_detail&amp;noTitleBar=1&amp;itemsId=106625915835&amp;from=market_index", "点击打开")</f>
        <v/>
      </c>
    </row>
    <row r="171">
      <c r="A171" t="inlineStr">
        <is>
          <t>TAITO 立华奏 景品手办</t>
        </is>
      </c>
      <c r="B171" t="n">
        <v>80</v>
      </c>
      <c r="C171" t="n">
        <v>112</v>
      </c>
      <c r="D171" t="n">
        <v>32</v>
      </c>
      <c r="E171" t="inlineStr">
        <is>
          <t>https://i0.hdslb.com/bfs/mall/mall/2b/a8/2ba8c1bfa1050bc42b29462483abcb44.png</t>
        </is>
      </c>
      <c r="F171">
        <f>HYPERLINK("https://mall.bilibili.com/neul-next/index.html?page=magic-market_detail&amp;noTitleBar=1&amp;itemsId=106629517111&amp;from=market_index", "点击打开")</f>
        <v/>
      </c>
    </row>
    <row r="172">
      <c r="A172" t="inlineStr">
        <is>
          <t>TAITO 雷姆 可爱天使 景品手办</t>
        </is>
      </c>
      <c r="B172" t="n">
        <v>69</v>
      </c>
      <c r="C172" t="n">
        <v>112</v>
      </c>
      <c r="D172" t="n">
        <v>43</v>
      </c>
      <c r="E172" t="inlineStr">
        <is>
          <t>https://i0.hdslb.com/bfs/mall/mall/77/17/77179b83365828cc95b49363981c6c3e.png</t>
        </is>
      </c>
      <c r="F172">
        <f>HYPERLINK("https://mall.bilibili.com/neul-next/index.html?page=magic-market_detail&amp;noTitleBar=1&amp;itemsId=106626886082&amp;from=market_index", "点击打开")</f>
        <v/>
      </c>
    </row>
    <row r="173">
      <c r="A173" t="inlineStr">
        <is>
          <t>S-FIRE 巡音流歌 Q版手办</t>
        </is>
      </c>
      <c r="B173" t="n">
        <v>59.8</v>
      </c>
      <c r="C173" t="n">
        <v>162</v>
      </c>
      <c r="D173" t="n">
        <v>102.2</v>
      </c>
      <c r="E173" t="inlineStr">
        <is>
          <t>https://i0.hdslb.com/bfs/mall/mall/0f/4b/0f4bc6df20838430a48d233649502aee.png</t>
        </is>
      </c>
      <c r="F173">
        <f>HYPERLINK("https://mall.bilibili.com/neul-next/index.html?page=magic-market_detail&amp;noTitleBar=1&amp;itemsId=106625924102&amp;from=market_index", "点击打开")</f>
        <v/>
      </c>
    </row>
    <row r="174">
      <c r="A174" t="inlineStr">
        <is>
          <t>世嘉  后藤独 景品手办</t>
        </is>
      </c>
      <c r="B174" t="n">
        <v>53.67</v>
      </c>
      <c r="C174" t="n">
        <v>109</v>
      </c>
      <c r="D174" t="n">
        <v>55.33</v>
      </c>
      <c r="E174" t="inlineStr">
        <is>
          <t>https://i0.hdslb.com/bfs/mall/mall/9e/07/9e07954c6bc4d14ce2699671dd0eb0a9.png</t>
        </is>
      </c>
      <c r="F174">
        <f>HYPERLINK("https://mall.bilibili.com/neul-next/index.html?page=magic-market_detail&amp;noTitleBar=1&amp;itemsId=106631790966&amp;from=market_index", "点击打开")</f>
        <v/>
      </c>
    </row>
    <row r="175">
      <c r="A175" t="inlineStr">
        <is>
          <t>FuRyu 雅儿贝德 迷你裙Ver. 景品手办</t>
        </is>
      </c>
      <c r="B175" t="n">
        <v>88</v>
      </c>
      <c r="C175" t="n">
        <v>129</v>
      </c>
      <c r="D175" t="n">
        <v>41</v>
      </c>
      <c r="E175" t="inlineStr">
        <is>
          <t>https://i0.hdslb.com/bfs/mall/mall/fd/03/fd030116f32331b4b687845799a72a20.png</t>
        </is>
      </c>
      <c r="F175">
        <f>HYPERLINK("https://mall.bilibili.com/neul-next/index.html?page=magic-market_detail&amp;noTitleBar=1&amp;itemsId=106625928773&amp;from=market_index", "点击打开")</f>
        <v/>
      </c>
    </row>
    <row r="176">
      <c r="A176" t="inlineStr">
        <is>
          <t>BANPRESTO 鲁道夫象征 景品手办</t>
        </is>
      </c>
      <c r="B176" t="n">
        <v>75.09999999999999</v>
      </c>
      <c r="C176" t="n">
        <v>129</v>
      </c>
      <c r="D176" t="n">
        <v>53.90000000000001</v>
      </c>
      <c r="E176" t="inlineStr">
        <is>
          <t>https://i0.hdslb.com/bfs/mall/mall/ff/e1/ffe17993b10d4da97fb52acdac0d698d.png</t>
        </is>
      </c>
      <c r="F176">
        <f>HYPERLINK("https://mall.bilibili.com/neul-next/index.html?page=magic-market_detail&amp;noTitleBar=1&amp;itemsId=106636251299&amp;from=market_index", "点击打开")</f>
        <v/>
      </c>
    </row>
    <row r="177">
      <c r="A177" t="inlineStr">
        <is>
          <t>TAITO 伊蕾娜 私服ver.  景品手办</t>
        </is>
      </c>
      <c r="B177" t="n">
        <v>84</v>
      </c>
      <c r="C177" t="n">
        <v>112</v>
      </c>
      <c r="D177" t="n">
        <v>28</v>
      </c>
      <c r="E177" t="inlineStr">
        <is>
          <t>https://i0.hdslb.com/bfs/mall/mall/3a/ec/3aec5f69ce2a94dac55fdc4fd0392c1c.png</t>
        </is>
      </c>
      <c r="F177">
        <f>HYPERLINK("https://mall.bilibili.com/neul-next/index.html?page=magic-market_detail&amp;noTitleBar=1&amp;itemsId=106630414345&amp;from=market_index", "点击打开")</f>
        <v/>
      </c>
    </row>
    <row r="178">
      <c r="A178" t="inlineStr">
        <is>
          <t>TAITO 井上泷奈 居家服 景品手办</t>
        </is>
      </c>
      <c r="B178" t="n">
        <v>73</v>
      </c>
      <c r="C178" t="n">
        <v>112</v>
      </c>
      <c r="D178" t="n">
        <v>39</v>
      </c>
      <c r="E178" t="inlineStr">
        <is>
          <t>https://i0.hdslb.com/bfs/mall/mall/23/f4/23f4246d640c5a067eeb4ac31a61f4ac.png</t>
        </is>
      </c>
      <c r="F178">
        <f>HYPERLINK("https://mall.bilibili.com/neul-next/index.html?page=magic-market_detail&amp;noTitleBar=1&amp;itemsId=106635557418&amp;from=market_index", "点击打开")</f>
        <v/>
      </c>
    </row>
    <row r="179">
      <c r="A179" t="inlineStr">
        <is>
          <t>FuRyu 白河月爱 景品手办</t>
        </is>
      </c>
      <c r="B179" t="n">
        <v>79</v>
      </c>
      <c r="C179" t="n">
        <v>119</v>
      </c>
      <c r="D179" t="n">
        <v>40</v>
      </c>
      <c r="E179" t="inlineStr">
        <is>
          <t>https://i0.hdslb.com/bfs/mall/mall/3f/74/3f74fd8cf24b81c9814c0853e302389c.png</t>
        </is>
      </c>
      <c r="F179">
        <f>HYPERLINK("https://mall.bilibili.com/neul-next/index.html?page=magic-market_detail&amp;noTitleBar=1&amp;itemsId=106628690311&amp;from=market_index", "点击打开")</f>
        <v/>
      </c>
    </row>
    <row r="180">
      <c r="A180" t="inlineStr">
        <is>
          <t>BANPRESTO 初音未来 天鹅湖 景品手办</t>
        </is>
      </c>
      <c r="B180" t="n">
        <v>68</v>
      </c>
      <c r="C180" t="n">
        <v>129</v>
      </c>
      <c r="D180" t="n">
        <v>61</v>
      </c>
      <c r="E180" t="inlineStr">
        <is>
          <t>https://i0.hdslb.com/bfs/mall/mall/2e/69/2e69bcc9d84962c369bafbb75503311c.png</t>
        </is>
      </c>
      <c r="F180">
        <f>HYPERLINK("https://mall.bilibili.com/neul-next/index.html?page=magic-market_detail&amp;noTitleBar=1&amp;itemsId=106634147639&amp;from=market_index", "点击打开")</f>
        <v/>
      </c>
    </row>
    <row r="181">
      <c r="A181" t="inlineStr">
        <is>
          <t>FuRyu 中野二乃 景品手办</t>
        </is>
      </c>
      <c r="B181" t="n">
        <v>61</v>
      </c>
      <c r="C181" t="n">
        <v>119</v>
      </c>
      <c r="D181" t="n">
        <v>58</v>
      </c>
      <c r="E181" t="inlineStr">
        <is>
          <t>https://i0.hdslb.com/bfs/mall/mall/30/f3/30f3ddd0180bb3affe4ad15e93ee8982.png</t>
        </is>
      </c>
      <c r="F181">
        <f>HYPERLINK("https://mall.bilibili.com/neul-next/index.html?page=magic-market_detail&amp;noTitleBar=1&amp;itemsId=106630633006&amp;from=market_index", "点击打开")</f>
        <v/>
      </c>
    </row>
    <row r="182">
      <c r="A182" t="inlineStr">
        <is>
          <t>世嘉 樱岛麻衣 书包女孩 景品手办</t>
        </is>
      </c>
      <c r="B182" t="n">
        <v>83</v>
      </c>
      <c r="C182" t="n">
        <v>115</v>
      </c>
      <c r="D182" t="n">
        <v>32</v>
      </c>
      <c r="E182" t="inlineStr">
        <is>
          <t>https://i0.hdslb.com/bfs/mall/mall/6f/12/6f122fe18898c965058f75d1ac87ca62.png</t>
        </is>
      </c>
      <c r="F182">
        <f>HYPERLINK("https://mall.bilibili.com/neul-next/index.html?page=magic-market_detail&amp;noTitleBar=1&amp;itemsId=106632298203&amp;from=market_index", "点击打开")</f>
        <v/>
      </c>
    </row>
    <row r="183">
      <c r="A183" t="inlineStr">
        <is>
          <t>世嘉 芙莉莲 景品手办</t>
        </is>
      </c>
      <c r="B183" t="n">
        <v>89</v>
      </c>
      <c r="C183" t="n">
        <v>115</v>
      </c>
      <c r="D183" t="n">
        <v>26</v>
      </c>
      <c r="E183" t="inlineStr">
        <is>
          <t>https://i0.hdslb.com/bfs/mall/mall/59/9f/599ff865d281cd87fd53cd3846753b84.png</t>
        </is>
      </c>
      <c r="F183">
        <f>HYPERLINK("https://mall.bilibili.com/neul-next/index.html?page=magic-market_detail&amp;noTitleBar=1&amp;itemsId=106631590607&amp;from=market_index", "点击打开")</f>
        <v/>
      </c>
    </row>
    <row r="184">
      <c r="A184" t="inlineStr">
        <is>
          <t>System Service 绪山真寻 景品手办</t>
        </is>
      </c>
      <c r="B184" t="n">
        <v>69.90000000000001</v>
      </c>
      <c r="C184" t="n">
        <v>109</v>
      </c>
      <c r="D184" t="n">
        <v>39.09999999999999</v>
      </c>
      <c r="E184" t="inlineStr">
        <is>
          <t>https://i0.hdslb.com/bfs/mall/mall/80/c5/80c52a3c8a6dbef142cf82865472d251.png</t>
        </is>
      </c>
      <c r="F184">
        <f>HYPERLINK("https://mall.bilibili.com/neul-next/index.html?page=magic-market_detail&amp;noTitleBar=1&amp;itemsId=106626907711&amp;from=market_index", "点击打开")</f>
        <v/>
      </c>
    </row>
    <row r="185">
      <c r="A185" t="inlineStr">
        <is>
          <t>BANPRESTO 戴拿奥特曼  闪亮型 景品</t>
        </is>
      </c>
      <c r="B185" t="n">
        <v>69.41</v>
      </c>
      <c r="C185" t="n">
        <v>119</v>
      </c>
      <c r="D185" t="n">
        <v>49.59</v>
      </c>
      <c r="E185" t="inlineStr">
        <is>
          <t>https://i0.hdslb.com/bfs/mall/mall/67/75/6775cefdc9ca7a69040e95bf105e002e.png</t>
        </is>
      </c>
      <c r="F185">
        <f>HYPERLINK("https://mall.bilibili.com/neul-next/index.html?page=magic-market_detail&amp;noTitleBar=1&amp;itemsId=106628720986&amp;from=market_index", "点击打开")</f>
        <v/>
      </c>
    </row>
    <row r="186">
      <c r="A186" t="inlineStr">
        <is>
          <t>世嘉 初音未来 DARK ANGEL 景品手办</t>
        </is>
      </c>
      <c r="B186" t="n">
        <v>80</v>
      </c>
      <c r="C186" t="n">
        <v>115</v>
      </c>
      <c r="D186" t="n">
        <v>35</v>
      </c>
      <c r="E186" t="inlineStr">
        <is>
          <t>https://i0.hdslb.com/bfs/mall/mall/67/3a/673a63b6f2f8954d6a6a401db7b15821.png</t>
        </is>
      </c>
      <c r="F186">
        <f>HYPERLINK("https://mall.bilibili.com/neul-next/index.html?page=magic-market_detail&amp;noTitleBar=1&amp;itemsId=106630564779&amp;from=market_index", "点击打开")</f>
        <v/>
      </c>
    </row>
    <row r="187">
      <c r="A187" t="inlineStr">
        <is>
          <t>FuRyu 中野三玖 水手服 景品手办</t>
        </is>
      </c>
      <c r="B187" t="n">
        <v>80</v>
      </c>
      <c r="C187" t="n">
        <v>129</v>
      </c>
      <c r="D187" t="n">
        <v>49</v>
      </c>
      <c r="E187" t="inlineStr">
        <is>
          <t>https://i0.hdslb.com/bfs/mall/mall/3e/25/3e25f62e526e579028edfd26085f77b6.png</t>
        </is>
      </c>
      <c r="F187">
        <f>HYPERLINK("https://mall.bilibili.com/neul-next/index.html?page=magic-market_detail&amp;noTitleBar=1&amp;itemsId=106629688710&amp;from=market_index", "点击打开")</f>
        <v/>
      </c>
    </row>
    <row r="188">
      <c r="A188" t="inlineStr">
        <is>
          <t>TAITO AFG 初音未来 景品手办 再版</t>
        </is>
      </c>
      <c r="B188" t="n">
        <v>68.5</v>
      </c>
      <c r="C188" t="n">
        <v>112</v>
      </c>
      <c r="D188" t="n">
        <v>43.5</v>
      </c>
      <c r="E188" t="inlineStr">
        <is>
          <t>https://i0.hdslb.com/bfs/mall/mall/44/77/447742e27213b5594945d48ced7ce84c.png</t>
        </is>
      </c>
      <c r="F188">
        <f>HYPERLINK("https://mall.bilibili.com/neul-next/index.html?page=magic-market_detail&amp;noTitleBar=1&amp;itemsId=106630572456&amp;from=market_index", "点击打开")</f>
        <v/>
      </c>
    </row>
    <row r="189">
      <c r="A189" t="inlineStr">
        <is>
          <t>FuRyu 平泽唯 景品手办</t>
        </is>
      </c>
      <c r="B189" t="n">
        <v>82</v>
      </c>
      <c r="C189" t="n">
        <v>129</v>
      </c>
      <c r="D189" t="n">
        <v>47</v>
      </c>
      <c r="E189" t="inlineStr">
        <is>
          <t>https://i0.hdslb.com/bfs/mall/mall/fb/eb/fbeb867743106a519d5fb6f3d92f70a6.png</t>
        </is>
      </c>
      <c r="F189">
        <f>HYPERLINK("https://mall.bilibili.com/neul-next/index.html?page=magic-market_detail&amp;noTitleBar=1&amp;itemsId=106635266273&amp;from=market_index", "点击打开")</f>
        <v/>
      </c>
    </row>
    <row r="190">
      <c r="A190" t="inlineStr">
        <is>
          <t>世嘉 巡音流歌 景品手办</t>
        </is>
      </c>
      <c r="B190" t="n">
        <v>72.89</v>
      </c>
      <c r="C190" t="n">
        <v>109</v>
      </c>
      <c r="D190" t="n">
        <v>36.11</v>
      </c>
      <c r="E190" t="inlineStr">
        <is>
          <t>https://i0.hdslb.com/bfs/mall/mall/4a/1e/4a1eba2154121a06c8f5ec6c2ab2ba2c.png</t>
        </is>
      </c>
      <c r="F190">
        <f>HYPERLINK("https://mall.bilibili.com/neul-next/index.html?page=magic-market_detail&amp;noTitleBar=1&amp;itemsId=106633205559&amp;from=market_index", "点击打开")</f>
        <v/>
      </c>
    </row>
    <row r="191">
      <c r="A191" t="inlineStr">
        <is>
          <t>S-FIRE KAITO Q版手办</t>
        </is>
      </c>
      <c r="B191" t="n">
        <v>50</v>
      </c>
      <c r="C191" t="n">
        <v>162</v>
      </c>
      <c r="D191" t="n">
        <v>112</v>
      </c>
      <c r="E191" t="inlineStr">
        <is>
          <t>https://i0.hdslb.com/bfs/mall/mall/60/3e/603e5c437de9e38f139d298ab448750c.png</t>
        </is>
      </c>
      <c r="F191">
        <f>HYPERLINK("https://mall.bilibili.com/neul-next/index.html?page=magic-market_detail&amp;noTitleBar=1&amp;itemsId=106635137787&amp;from=market_index", "点击打开")</f>
        <v/>
      </c>
    </row>
    <row r="192">
      <c r="A192" t="inlineStr">
        <is>
          <t>System Service 后藤独  景品手办</t>
        </is>
      </c>
      <c r="B192" t="n">
        <v>50</v>
      </c>
      <c r="C192" t="n">
        <v>125</v>
      </c>
      <c r="D192" t="n">
        <v>75</v>
      </c>
      <c r="E192" t="inlineStr">
        <is>
          <t>https://i0.hdslb.com/bfs/mall/mall/89/6e/896e149f301c78ac7bf202af03baf299.png</t>
        </is>
      </c>
      <c r="F192">
        <f>HYPERLINK("https://mall.bilibili.com/neul-next/index.html?page=magic-market_detail&amp;noTitleBar=1&amp;itemsId=106635135637&amp;from=market_index", "点击打开")</f>
        <v/>
      </c>
    </row>
    <row r="193">
      <c r="A193" t="inlineStr">
        <is>
          <t>世嘉 中野二乃 景品手办</t>
        </is>
      </c>
      <c r="B193" t="n">
        <v>60</v>
      </c>
      <c r="C193" t="n">
        <v>109</v>
      </c>
      <c r="D193" t="n">
        <v>49</v>
      </c>
      <c r="E193" t="inlineStr">
        <is>
          <t>https://i0.hdslb.com/bfs/mall/mall/27/74/27749569829a7cb15f231889796be01e.png</t>
        </is>
      </c>
      <c r="F193">
        <f>HYPERLINK("https://mall.bilibili.com/neul-next/index.html?page=magic-market_detail&amp;noTitleBar=1&amp;itemsId=106626918888&amp;from=market_index", "点击打开")</f>
        <v/>
      </c>
    </row>
    <row r="194">
      <c r="A194" t="inlineStr">
        <is>
          <t>TAITO 雷姆 冬日兔女郎Ver. 景品手办</t>
        </is>
      </c>
      <c r="B194" t="n">
        <v>61.3</v>
      </c>
      <c r="C194" t="n">
        <v>112</v>
      </c>
      <c r="D194" t="n">
        <v>50.7</v>
      </c>
      <c r="E194" t="inlineStr">
        <is>
          <t>https://i0.hdslb.com/bfs/mall/mall/a8/44/a8449ee62ff6d2038957de7983cb4754.png</t>
        </is>
      </c>
      <c r="F194">
        <f>HYPERLINK("https://mall.bilibili.com/neul-next/index.html?page=magic-market_detail&amp;noTitleBar=1&amp;itemsId=106633549973&amp;from=market_index", "点击打开")</f>
        <v/>
      </c>
    </row>
    <row r="195">
      <c r="A195" t="inlineStr">
        <is>
          <t>TAITO 有马加奈 景品手办</t>
        </is>
      </c>
      <c r="B195" t="n">
        <v>69</v>
      </c>
      <c r="C195" t="n">
        <v>112</v>
      </c>
      <c r="D195" t="n">
        <v>43</v>
      </c>
      <c r="E195" t="inlineStr">
        <is>
          <t>https://i0.hdslb.com/bfs/mall/mall/8c/b2/8cb29df0316bc1e82ac7abd12f378d08.png</t>
        </is>
      </c>
      <c r="F195">
        <f>HYPERLINK("https://mall.bilibili.com/neul-next/index.html?page=magic-market_detail&amp;noTitleBar=1&amp;itemsId=106628780433&amp;from=market_index", "点击打开")</f>
        <v/>
      </c>
    </row>
    <row r="196">
      <c r="A196" t="inlineStr">
        <is>
          <t>BANPRESTO 有马加奈 景品手办</t>
        </is>
      </c>
      <c r="B196" t="n">
        <v>79</v>
      </c>
      <c r="C196" t="n">
        <v>129</v>
      </c>
      <c r="D196" t="n">
        <v>50</v>
      </c>
      <c r="E196" t="inlineStr">
        <is>
          <t>https://i0.hdslb.com/bfs/mall/mall/59/b5/59b5a115a5741733c07155e916f36abe.png</t>
        </is>
      </c>
      <c r="F196">
        <f>HYPERLINK("https://mall.bilibili.com/neul-next/index.html?page=magic-market_detail&amp;noTitleBar=1&amp;itemsId=106631663229&amp;from=market_index", "点击打开")</f>
        <v/>
      </c>
    </row>
    <row r="197">
      <c r="A197" t="inlineStr">
        <is>
          <t>S-FIRE 雷姆 Q版手办</t>
        </is>
      </c>
      <c r="B197" t="n">
        <v>61.38</v>
      </c>
      <c r="C197" t="n">
        <v>162</v>
      </c>
      <c r="D197" t="n">
        <v>100.62</v>
      </c>
      <c r="E197" t="inlineStr">
        <is>
          <t>https://i0.hdslb.com/bfs/mall/mall/46/1a/461ae36ea6737051a5c12314b791532d.png</t>
        </is>
      </c>
      <c r="F197">
        <f>HYPERLINK("https://mall.bilibili.com/neul-next/index.html?page=magic-market_detail&amp;noTitleBar=1&amp;itemsId=106632394464&amp;from=market_index", "点击打开")</f>
        <v/>
      </c>
    </row>
    <row r="198">
      <c r="A198" t="inlineStr">
        <is>
          <t>TAITO 伊地知虹夏 私服Ver. 景品手办</t>
        </is>
      </c>
      <c r="B198" t="n">
        <v>75</v>
      </c>
      <c r="C198" t="n">
        <v>112</v>
      </c>
      <c r="D198" t="n">
        <v>37</v>
      </c>
      <c r="E198" t="inlineStr">
        <is>
          <t>https://i0.hdslb.com/bfs/mall/mall/95/c9/95c9110dc54212ea7c7f2a6ad2e39338.png</t>
        </is>
      </c>
      <c r="F198">
        <f>HYPERLINK("https://mall.bilibili.com/neul-next/index.html?page=magic-market_detail&amp;noTitleBar=1&amp;itemsId=106632594873&amp;from=market_index", "点击打开")</f>
        <v/>
      </c>
    </row>
    <row r="199">
      <c r="A199" t="inlineStr">
        <is>
          <t>世嘉 伊地知虹夏 景品手办</t>
        </is>
      </c>
      <c r="B199" t="n">
        <v>57.7</v>
      </c>
      <c r="C199" t="n">
        <v>109</v>
      </c>
      <c r="D199" t="n">
        <v>51.3</v>
      </c>
      <c r="E199" t="inlineStr">
        <is>
          <t>https://i0.hdslb.com/bfs/mall/mall/83/b3/83b3cd2a8cea74c3bf32f72dd8e34e6b.png</t>
        </is>
      </c>
      <c r="F199">
        <f>HYPERLINK("https://mall.bilibili.com/neul-next/index.html?page=magic-market_detail&amp;noTitleBar=1&amp;itemsId=106634545252&amp;from=market_index", "点击打开")</f>
        <v/>
      </c>
    </row>
    <row r="200">
      <c r="A200" t="inlineStr">
        <is>
          <t>TAITO 喜多川海梦 制服Ver. 景品手办</t>
        </is>
      </c>
      <c r="B200" t="n">
        <v>84</v>
      </c>
      <c r="C200" t="n">
        <v>119</v>
      </c>
      <c r="D200" t="n">
        <v>35</v>
      </c>
      <c r="E200" t="inlineStr">
        <is>
          <t>https://i0.hdslb.com/bfs/mall/mall/b4/42/b442d1a0db6e94b1edcab2c5006e42f0.png</t>
        </is>
      </c>
      <c r="F200">
        <f>HYPERLINK("https://mall.bilibili.com/neul-next/index.html?page=magic-market_detail&amp;noTitleBar=1&amp;itemsId=106626974248&amp;from=market_index", "点击打开")</f>
        <v/>
      </c>
    </row>
    <row r="201">
      <c r="A201" t="inlineStr">
        <is>
          <t>FuRyu 初音未来 百合花仙子lily white 景品手办</t>
        </is>
      </c>
      <c r="B201" t="n">
        <v>59.26</v>
      </c>
      <c r="C201" t="n">
        <v>115</v>
      </c>
      <c r="D201" t="n">
        <v>55.74</v>
      </c>
      <c r="E201" t="inlineStr">
        <is>
          <t>https://i0.hdslb.com/bfs/mall/mall/0e/11/0e11b2cf3303fd35901bb8318f91359e.png</t>
        </is>
      </c>
      <c r="F201">
        <f>HYPERLINK("https://mall.bilibili.com/neul-next/index.html?page=magic-market_detail&amp;noTitleBar=1&amp;itemsId=106634292658&amp;from=market_index", "点击打开")</f>
        <v/>
      </c>
    </row>
    <row r="202">
      <c r="A202" t="inlineStr">
        <is>
          <t>世嘉 锦木千束 景品手办 再版</t>
        </is>
      </c>
      <c r="B202" t="n">
        <v>85</v>
      </c>
      <c r="C202" t="n">
        <v>105</v>
      </c>
      <c r="D202" t="n">
        <v>20</v>
      </c>
      <c r="E202" t="inlineStr">
        <is>
          <t>https://i0.hdslb.com/bfs/mall/mall/10/f6/10f60f290118dd0815723a411d259095.png</t>
        </is>
      </c>
      <c r="F202">
        <f>HYPERLINK("https://mall.bilibili.com/neul-next/index.html?page=magic-market_detail&amp;noTitleBar=1&amp;itemsId=106626981831&amp;from=market_index", "点击打开")</f>
        <v/>
      </c>
    </row>
    <row r="203">
      <c r="A203" t="inlineStr">
        <is>
          <t>世嘉 赤井秀一 椅子Ver. 景品手办 再版</t>
        </is>
      </c>
      <c r="B203" t="n">
        <v>72</v>
      </c>
      <c r="C203" t="n">
        <v>105</v>
      </c>
      <c r="D203" t="n">
        <v>33</v>
      </c>
      <c r="E203" t="inlineStr">
        <is>
          <t>https://i0.hdslb.com/bfs/mall/mall/e1/01/e1017ddbb483aa573e5cef3823399bfd.png</t>
        </is>
      </c>
      <c r="F203">
        <f>HYPERLINK("https://mall.bilibili.com/neul-next/index.html?page=magic-market_detail&amp;noTitleBar=1&amp;itemsId=106629812082&amp;from=market_index", "点击打开")</f>
        <v/>
      </c>
    </row>
    <row r="204">
      <c r="A204" t="inlineStr">
        <is>
          <t>PalVerse 露比 Q版手办</t>
        </is>
      </c>
      <c r="B204" t="n">
        <v>88.18000000000001</v>
      </c>
      <c r="C204" t="n">
        <v>160</v>
      </c>
      <c r="D204" t="n">
        <v>71.81999999999999</v>
      </c>
      <c r="E204" t="inlineStr">
        <is>
          <t>https://i0.hdslb.com/bfs/mall/mall/23/3c/233cbf141b6cf4a74cfcfbfb8e529b52.png</t>
        </is>
      </c>
      <c r="F204">
        <f>HYPERLINK("https://mall.bilibili.com/neul-next/index.html?page=magic-market_detail&amp;noTitleBar=1&amp;itemsId=106630710610&amp;from=market_index", "点击打开")</f>
        <v/>
      </c>
    </row>
    <row r="205">
      <c r="A205" t="inlineStr">
        <is>
          <t>TAITO 莱莎琳·斯托特 晨起Ver. 景品手办</t>
        </is>
      </c>
      <c r="B205" t="n">
        <v>60</v>
      </c>
      <c r="C205" t="n">
        <v>112</v>
      </c>
      <c r="D205" t="n">
        <v>52</v>
      </c>
      <c r="E205" t="inlineStr">
        <is>
          <t>https://i0.hdslb.com/bfs/mall/mall/62/81/6281892fb3c6e4c4cdf3f3a1f932ed7e.png</t>
        </is>
      </c>
      <c r="F205">
        <f>HYPERLINK("https://mall.bilibili.com/neul-next/index.html?page=magic-market_detail&amp;noTitleBar=1&amp;itemsId=106630724420&amp;from=market_index", "点击打开")</f>
        <v/>
      </c>
    </row>
    <row r="206">
      <c r="A206" t="inlineStr">
        <is>
          <t>世嘉 中野三玖 景品手办</t>
        </is>
      </c>
      <c r="B206" t="n">
        <v>55</v>
      </c>
      <c r="C206" t="n">
        <v>105</v>
      </c>
      <c r="D206" t="n">
        <v>50</v>
      </c>
      <c r="E206" t="inlineStr">
        <is>
          <t>https://i0.hdslb.com/bfs/mall/mall/8c/ff/8cff2fcc3f28d6c94f3462e36ae57e64.png</t>
        </is>
      </c>
      <c r="F206">
        <f>HYPERLINK("https://mall.bilibili.com/neul-next/index.html?page=magic-market_detail&amp;noTitleBar=1&amp;itemsId=106629862028&amp;from=market_index", "点击打开")</f>
        <v/>
      </c>
    </row>
    <row r="207">
      <c r="A207" t="inlineStr">
        <is>
          <t>BANPRESTO 邦德C款 景品</t>
        </is>
      </c>
      <c r="B207" t="n">
        <v>60</v>
      </c>
      <c r="C207" t="n">
        <v>89</v>
      </c>
      <c r="D207" t="n">
        <v>29</v>
      </c>
      <c r="E207" t="inlineStr">
        <is>
          <t>https://i0.hdslb.com/bfs/mall/mall/dc/86/dc864bdf51bb1b7b296d6a01156e8e82.png</t>
        </is>
      </c>
      <c r="F207">
        <f>HYPERLINK("https://mall.bilibili.com/neul-next/index.html?page=magic-market_detail&amp;noTitleBar=1&amp;itemsId=106628904007&amp;from=market_index", "点击打开")</f>
        <v/>
      </c>
    </row>
    <row r="208">
      <c r="A208" t="inlineStr">
        <is>
          <t>世嘉 伊地知虹夏 景品手办</t>
        </is>
      </c>
      <c r="B208" t="n">
        <v>72</v>
      </c>
      <c r="C208" t="n">
        <v>115</v>
      </c>
      <c r="D208" t="n">
        <v>43</v>
      </c>
      <c r="E208" t="inlineStr">
        <is>
          <t>https://i0.hdslb.com/bfs/mall/mall/82/3d/823dad0732c83b65113ee26b7b3313f8.png</t>
        </is>
      </c>
      <c r="F208">
        <f>HYPERLINK("https://mall.bilibili.com/neul-next/index.html?page=magic-market_detail&amp;noTitleBar=1&amp;itemsId=106631817282&amp;from=market_index", "点击打开")</f>
        <v/>
      </c>
    </row>
    <row r="209">
      <c r="A209" t="inlineStr">
        <is>
          <t>FuRyu 中野五月 Bunnies ver. 景品手办</t>
        </is>
      </c>
      <c r="B209" t="n">
        <v>85</v>
      </c>
      <c r="C209" t="n">
        <v>119</v>
      </c>
      <c r="D209" t="n">
        <v>34</v>
      </c>
      <c r="E209" t="inlineStr">
        <is>
          <t>https://i0.hdslb.com/bfs/mall/mall/f8/d6/f8d6b0cb73a79e5b3cb1e353995dfdc6.png</t>
        </is>
      </c>
      <c r="F209">
        <f>HYPERLINK("https://mall.bilibili.com/neul-next/index.html?page=magic-market_detail&amp;noTitleBar=1&amp;itemsId=106635348572&amp;from=market_index", "点击打开")</f>
        <v/>
      </c>
    </row>
    <row r="210">
      <c r="A210" t="inlineStr">
        <is>
          <t>PalVerse 狼与香辛料 MERCHANT MEETS THE WISE WOLF 赫萝 Q版手办</t>
        </is>
      </c>
      <c r="B210" t="n">
        <v>65.09</v>
      </c>
      <c r="C210" t="n">
        <v>150</v>
      </c>
      <c r="D210" t="n">
        <v>84.91</v>
      </c>
      <c r="E210" t="inlineStr">
        <is>
          <t>https://i0.hdslb.com/bfs/mall/mall/66/40/664033327cc1dfea50eee350c5b968bf.png</t>
        </is>
      </c>
      <c r="F210">
        <f>HYPERLINK("https://mall.bilibili.com/neul-next/index.html?page=magic-market_detail&amp;noTitleBar=1&amp;itemsId=106636097190&amp;from=market_index", "点击打开")</f>
        <v/>
      </c>
    </row>
    <row r="211">
      <c r="A211" t="inlineStr">
        <is>
          <t>世嘉 Debby·the·Corsifa 水着Ver. 景品手办</t>
        </is>
      </c>
      <c r="B211" t="n">
        <v>80</v>
      </c>
      <c r="C211" t="n">
        <v>115</v>
      </c>
      <c r="D211" t="n">
        <v>35</v>
      </c>
      <c r="E211" t="inlineStr">
        <is>
          <t>https://i0.hdslb.com/bfs/mall/mall/df/bb/dfbb863416c1654b54a9f0ab4c3d7eed.png</t>
        </is>
      </c>
      <c r="F211">
        <f>HYPERLINK("https://mall.bilibili.com/neul-next/index.html?page=magic-market_detail&amp;noTitleBar=1&amp;itemsId=106632555532&amp;from=market_index", "点击打开")</f>
        <v/>
      </c>
    </row>
    <row r="212">
      <c r="A212" t="inlineStr">
        <is>
          <t>FuRyu 星宫六喰 兔女郎 景品手办</t>
        </is>
      </c>
      <c r="B212" t="n">
        <v>88</v>
      </c>
      <c r="C212" t="n">
        <v>129</v>
      </c>
      <c r="D212" t="n">
        <v>41</v>
      </c>
      <c r="E212" t="inlineStr">
        <is>
          <t>https://i0.hdslb.com/bfs/mall/mall/e9/7b/e97b853db63ca862219af6e8c0acab32.png</t>
        </is>
      </c>
      <c r="F212">
        <f>HYPERLINK("https://mall.bilibili.com/neul-next/index.html?page=magic-market_detail&amp;noTitleBar=1&amp;itemsId=106637014536&amp;from=market_index", "点击打开")</f>
        <v/>
      </c>
    </row>
    <row r="213">
      <c r="A213" t="inlineStr">
        <is>
          <t>BANPRESTO 有马加奈 私服Ver. 景品手办</t>
        </is>
      </c>
      <c r="B213" t="n">
        <v>70</v>
      </c>
      <c r="C213" t="n">
        <v>129</v>
      </c>
      <c r="D213" t="n">
        <v>59</v>
      </c>
      <c r="E213" t="inlineStr">
        <is>
          <t>https://i0.hdslb.com/bfs/mall/mall/01/5c/015ce105182023ec6e8a396bf391de54.png</t>
        </is>
      </c>
      <c r="F213">
        <f>HYPERLINK("https://mall.bilibili.com/neul-next/index.html?page=magic-market_detail&amp;noTitleBar=1&amp;itemsId=106638009881&amp;from=market_index", "点击打开")</f>
        <v/>
      </c>
    </row>
    <row r="214">
      <c r="A214" t="inlineStr">
        <is>
          <t>FuRyu 拉芙塔莉雅 兔女郎Ver. 景品手办</t>
        </is>
      </c>
      <c r="B214" t="n">
        <v>77.92</v>
      </c>
      <c r="C214" t="n">
        <v>138</v>
      </c>
      <c r="D214" t="n">
        <v>60.08</v>
      </c>
      <c r="E214" t="inlineStr">
        <is>
          <t>https://i0.hdslb.com/bfs/mall/mall/6a/4e/6a4ee36be89a89dfbf4c308175b1967a.png</t>
        </is>
      </c>
      <c r="F214">
        <f>HYPERLINK("https://mall.bilibili.com/neul-next/index.html?page=magic-market_detail&amp;noTitleBar=1&amp;itemsId=106633473610&amp;from=market_index", "点击打开")</f>
        <v/>
      </c>
    </row>
    <row r="215">
      <c r="A215" t="inlineStr">
        <is>
          <t>FuRyu  阿尼亚·福杰  运动服 景品手办</t>
        </is>
      </c>
      <c r="B215" t="n">
        <v>78.88</v>
      </c>
      <c r="C215" t="n">
        <v>85</v>
      </c>
      <c r="D215" t="n">
        <v>6.120000000000005</v>
      </c>
      <c r="E215" t="inlineStr">
        <is>
          <t>https://i0.hdslb.com/bfs/mall/mall/fa/6f/fa6f60af6f08c7ce7474a4231f204e1f.png</t>
        </is>
      </c>
      <c r="F215">
        <f>HYPERLINK("https://mall.bilibili.com/neul-next/index.html?page=magic-market_detail&amp;noTitleBar=1&amp;itemsId=106632661942&amp;from=market_index", "点击打开")</f>
        <v/>
      </c>
    </row>
    <row r="216">
      <c r="A216" t="inlineStr">
        <is>
          <t>世嘉 渡濑季初 景品手办</t>
        </is>
      </c>
      <c r="B216" t="n">
        <v>55</v>
      </c>
      <c r="C216" t="n">
        <v>105</v>
      </c>
      <c r="D216" t="n">
        <v>50</v>
      </c>
      <c r="E216" t="inlineStr">
        <is>
          <t>https://i0.hdslb.com/bfs/mall/mall/41/e4/41e43aad171dc0ab0c29167e51205a75.png</t>
        </is>
      </c>
      <c r="F216">
        <f>HYPERLINK("https://mall.bilibili.com/neul-next/index.html?page=magic-market_detail&amp;noTitleBar=1&amp;itemsId=106635491375&amp;from=market_index", "点击打开")</f>
        <v/>
      </c>
    </row>
    <row r="217">
      <c r="A217" t="inlineStr">
        <is>
          <t>BANPRESTO 阿古茹奥特曼A款 景品</t>
        </is>
      </c>
      <c r="B217" t="n">
        <v>62</v>
      </c>
      <c r="C217" t="n">
        <v>119</v>
      </c>
      <c r="D217" t="n">
        <v>57</v>
      </c>
      <c r="E217" t="inlineStr">
        <is>
          <t>https://i0.hdslb.com/bfs/mall/mall/19/b4/19b4a73c48251bf3839c80155d054397.png</t>
        </is>
      </c>
      <c r="F217">
        <f>HYPERLINK("https://mall.bilibili.com/neul-next/index.html?page=magic-market_detail&amp;noTitleBar=1&amp;itemsId=106631984680&amp;from=market_index", "点击打开")</f>
        <v/>
      </c>
    </row>
    <row r="218">
      <c r="A218" t="inlineStr">
        <is>
          <t>世嘉 雷姆 炽天使 景品手办</t>
        </is>
      </c>
      <c r="B218" t="n">
        <v>74.98999999999999</v>
      </c>
      <c r="C218" t="n">
        <v>115</v>
      </c>
      <c r="D218" t="n">
        <v>40.01000000000001</v>
      </c>
      <c r="E218" t="inlineStr">
        <is>
          <t>https://i0.hdslb.com/bfs/mall/mall/59/6f/596f4eff2b93d529b69e8a5dae6250ce.png</t>
        </is>
      </c>
      <c r="F218">
        <f>HYPERLINK("https://mall.bilibili.com/neul-next/index.html?page=magic-market_detail&amp;noTitleBar=1&amp;itemsId=106633638816&amp;from=market_index", "点击打开")</f>
        <v/>
      </c>
    </row>
    <row r="219">
      <c r="A219" t="inlineStr">
        <is>
          <t>TAITO 莱莎琳·斯托特 景品手办</t>
        </is>
      </c>
      <c r="B219" t="n">
        <v>72</v>
      </c>
      <c r="C219" t="n">
        <v>112</v>
      </c>
      <c r="D219" t="n">
        <v>40</v>
      </c>
      <c r="E219" t="inlineStr">
        <is>
          <t>https://i0.hdslb.com/bfs/mall/mall/26/94/2694ca1860fcbe0f884dff2d3377d318.png</t>
        </is>
      </c>
      <c r="F219">
        <f>HYPERLINK("https://mall.bilibili.com/neul-next/index.html?page=magic-market_detail&amp;noTitleBar=1&amp;itemsId=106635526460&amp;from=market_index", "点击打开")</f>
        <v/>
      </c>
    </row>
    <row r="220">
      <c r="A220" t="inlineStr">
        <is>
          <t>FuRyu 樱岛麻衣 景品手办</t>
        </is>
      </c>
      <c r="B220" t="n">
        <v>75</v>
      </c>
      <c r="C220" t="n">
        <v>129</v>
      </c>
      <c r="D220" t="n">
        <v>54</v>
      </c>
      <c r="E220" t="inlineStr">
        <is>
          <t>https://i0.hdslb.com/bfs/mall/mall/b5/2f/b52f43daf8bbd4a0d008781947e0fc36.png</t>
        </is>
      </c>
      <c r="F220">
        <f>HYPERLINK("https://mall.bilibili.com/neul-next/index.html?page=magic-market_detail&amp;noTitleBar=1&amp;itemsId=106633554169&amp;from=market_index", "点击打开")</f>
        <v/>
      </c>
    </row>
    <row r="221">
      <c r="A221" t="inlineStr">
        <is>
          <t>System Service 绪山美波里 景品手办</t>
        </is>
      </c>
      <c r="B221" t="n">
        <v>64.90000000000001</v>
      </c>
      <c r="C221" t="n">
        <v>125</v>
      </c>
      <c r="D221" t="n">
        <v>60.09999999999999</v>
      </c>
      <c r="E221" t="inlineStr">
        <is>
          <t>https://i0.hdslb.com/bfs/mall/mall/6c/6d/6c6d92c50205b41e3ac8b1590bb2fc03.png</t>
        </is>
      </c>
      <c r="F221">
        <f>HYPERLINK("https://mall.bilibili.com/neul-next/index.html?page=magic-market_detail&amp;noTitleBar=1&amp;itemsId=106635548079&amp;from=market_index", "点击打开")</f>
        <v/>
      </c>
    </row>
    <row r="222">
      <c r="A222" t="inlineStr">
        <is>
          <t>System Service 雅儿贝德 护士Ver. 景品手办</t>
        </is>
      </c>
      <c r="B222" t="n">
        <v>83.84</v>
      </c>
      <c r="C222" t="n">
        <v>125</v>
      </c>
      <c r="D222" t="n">
        <v>41.16</v>
      </c>
      <c r="E222" t="inlineStr">
        <is>
          <t>https://i0.hdslb.com/bfs/mall/mall/63/00/6300e2e8d56fd23d1e7a708c7e354fee.png</t>
        </is>
      </c>
      <c r="F222">
        <f>HYPERLINK("https://mall.bilibili.com/neul-next/index.html?page=magic-market_detail&amp;noTitleBar=1&amp;itemsId=106636260876&amp;from=market_index", "点击打开")</f>
        <v/>
      </c>
    </row>
    <row r="223">
      <c r="A223" t="inlineStr">
        <is>
          <t>FuRyu 锦木千束 景品手办</t>
        </is>
      </c>
      <c r="B223" t="n">
        <v>85</v>
      </c>
      <c r="C223" t="n">
        <v>119</v>
      </c>
      <c r="D223" t="n">
        <v>34</v>
      </c>
      <c r="E223" t="inlineStr">
        <is>
          <t>https://i0.hdslb.com/bfs/mall/mall/5b/22/5b222fafee41f5c45bc9da48b499a7e2.png</t>
        </is>
      </c>
      <c r="F223">
        <f>HYPERLINK("https://mall.bilibili.com/neul-next/index.html?page=magic-market_detail&amp;noTitleBar=1&amp;itemsId=106636258536&amp;from=market_index", "点击打开")</f>
        <v/>
      </c>
    </row>
    <row r="224">
      <c r="A224" t="inlineStr">
        <is>
          <t>FuRyu 中野五月 兔女郎异色 景品手办</t>
        </is>
      </c>
      <c r="B224" t="n">
        <v>85</v>
      </c>
      <c r="C224" t="n">
        <v>119</v>
      </c>
      <c r="D224" t="n">
        <v>34</v>
      </c>
      <c r="E224" t="inlineStr">
        <is>
          <t>https://i0.hdslb.com/bfs/mall/mall/12/03/1203521d5c7774b6b440729338451811.png</t>
        </is>
      </c>
      <c r="F224">
        <f>HYPERLINK("https://mall.bilibili.com/neul-next/index.html?page=magic-market_detail&amp;noTitleBar=1&amp;itemsId=106635555065&amp;from=market_index", "点击打开")</f>
        <v/>
      </c>
    </row>
    <row r="225">
      <c r="A225" t="inlineStr">
        <is>
          <t>世嘉 尤贝尔 景品手办</t>
        </is>
      </c>
      <c r="B225" t="n">
        <v>50</v>
      </c>
      <c r="C225" t="n">
        <v>105</v>
      </c>
      <c r="D225" t="n">
        <v>55</v>
      </c>
      <c r="E225" t="inlineStr">
        <is>
          <t>https://i0.hdslb.com/bfs/mall/mall/31/8e/318efb7a5a493120725527f81094411b.png</t>
        </is>
      </c>
      <c r="F225">
        <f>HYPERLINK("https://mall.bilibili.com/neul-next/index.html?page=magic-market_detail&amp;noTitleBar=1&amp;itemsId=106633573349&amp;from=market_index", "点击打开")</f>
        <v/>
      </c>
    </row>
    <row r="226">
      <c r="A226" t="inlineStr">
        <is>
          <t>S-FIRE Meiko Q版手办</t>
        </is>
      </c>
      <c r="B226" t="n">
        <v>75</v>
      </c>
      <c r="C226" t="n">
        <v>162</v>
      </c>
      <c r="D226" t="n">
        <v>87</v>
      </c>
      <c r="E226" t="inlineStr">
        <is>
          <t>https://i0.hdslb.com/bfs/mall/mall/1a/0c/1a0c7dceda75c7c8eef06caa87e17c4a.png</t>
        </is>
      </c>
      <c r="F226">
        <f>HYPERLINK("https://mall.bilibili.com/neul-next/index.html?page=magic-market_detail&amp;noTitleBar=1&amp;itemsId=106633590830&amp;from=market_index", "点击打开")</f>
        <v/>
      </c>
    </row>
    <row r="227">
      <c r="A227" t="inlineStr">
        <is>
          <t>世嘉 中野二乃 景品手办</t>
        </is>
      </c>
      <c r="B227" t="n">
        <v>57.72</v>
      </c>
      <c r="C227" t="n">
        <v>109</v>
      </c>
      <c r="D227" t="n">
        <v>51.28</v>
      </c>
      <c r="E227" t="inlineStr">
        <is>
          <t>https://i0.hdslb.com/bfs/mall/mall/90/17/9017e5249430950917922b60e88db920.png</t>
        </is>
      </c>
      <c r="F227">
        <f>HYPERLINK("https://mall.bilibili.com/neul-next/index.html?page=magic-market_detail&amp;noTitleBar=1&amp;itemsId=106636300006&amp;from=market_index", "点击打开")</f>
        <v/>
      </c>
    </row>
    <row r="228">
      <c r="A228" t="inlineStr">
        <is>
          <t>TAITO 雷姆 猫咪居家服 Renewal 景品手办</t>
        </is>
      </c>
      <c r="B228" t="n">
        <v>80</v>
      </c>
      <c r="C228" t="n">
        <v>112</v>
      </c>
      <c r="D228" t="n">
        <v>32</v>
      </c>
      <c r="E228" t="inlineStr">
        <is>
          <t>https://i0.hdslb.com/bfs/mall/mall/8c/b8/8cb8c56a37b641d66d1ab085a0b061ee.png</t>
        </is>
      </c>
      <c r="F228">
        <f>HYPERLINK("https://mall.bilibili.com/neul-next/index.html?page=magic-market_detail&amp;noTitleBar=1&amp;itemsId=106633602688&amp;from=market_index", "点击打开")</f>
        <v/>
      </c>
    </row>
    <row r="229">
      <c r="A229" t="inlineStr">
        <is>
          <t>BANPRESTO 爱丽速子 景品手办</t>
        </is>
      </c>
      <c r="B229" t="n">
        <v>87.8</v>
      </c>
      <c r="C229" t="n">
        <v>129</v>
      </c>
      <c r="D229" t="n">
        <v>41.2</v>
      </c>
      <c r="E229" t="inlineStr">
        <is>
          <t>https://i0.hdslb.com/bfs/mall/mall/6a/02/6a025cd5339c891348ada2b5f1446b63.png</t>
        </is>
      </c>
      <c r="F229">
        <f>HYPERLINK("https://mall.bilibili.com/neul-next/index.html?page=magic-market_detail&amp;noTitleBar=1&amp;itemsId=106635625124&amp;from=market_index", "点击打开")</f>
        <v/>
      </c>
    </row>
    <row r="230">
      <c r="A230" t="inlineStr">
        <is>
          <t>TAITO 惠惠 水着ver. 景品手办</t>
        </is>
      </c>
      <c r="B230" t="n">
        <v>88</v>
      </c>
      <c r="C230" t="n">
        <v>112</v>
      </c>
      <c r="D230" t="n">
        <v>24</v>
      </c>
      <c r="E230" t="inlineStr">
        <is>
          <t>https://i0.hdslb.com/bfs/mall/mall/d7/e3/d7e3ef9853c4bbbae0a19a170c2bc48c.png</t>
        </is>
      </c>
      <c r="F230">
        <f>HYPERLINK("https://mall.bilibili.com/neul-next/index.html?page=magic-market_detail&amp;noTitleBar=1&amp;itemsId=106638228800&amp;from=market_index", "点击打开")</f>
        <v/>
      </c>
    </row>
    <row r="231">
      <c r="A231" t="inlineStr">
        <is>
          <t>TAITO 喜多川海梦 景品手办</t>
        </is>
      </c>
      <c r="B231" t="n">
        <v>79</v>
      </c>
      <c r="C231" t="n">
        <v>112</v>
      </c>
      <c r="D231" t="n">
        <v>33</v>
      </c>
      <c r="E231" t="inlineStr">
        <is>
          <t>https://i0.hdslb.com/bfs/mall/mall/f9/eb/f9eb228309227e3fce54819ff498ce89.png</t>
        </is>
      </c>
      <c r="F231">
        <f>HYPERLINK("https://mall.bilibili.com/neul-next/index.html?page=magic-market_detail&amp;noTitleBar=1&amp;itemsId=106633693941&amp;from=market_index", "点击打开")</f>
        <v/>
      </c>
    </row>
    <row r="232">
      <c r="A232" t="inlineStr">
        <is>
          <t>世嘉 樱岛麻衣 景品手办</t>
        </is>
      </c>
      <c r="B232" t="n">
        <v>80</v>
      </c>
      <c r="C232" t="n">
        <v>105</v>
      </c>
      <c r="D232" t="n">
        <v>25</v>
      </c>
      <c r="E232" t="inlineStr">
        <is>
          <t>https://i0.hdslb.com/bfs/mall/mall/7c/11/7c1122f1989e41730e2b955093448bb6.png</t>
        </is>
      </c>
      <c r="F232">
        <f>HYPERLINK("https://mall.bilibili.com/neul-next/index.html?page=magic-market_detail&amp;noTitleBar=1&amp;itemsId=106636388119&amp;from=market_index", "点击打开")</f>
        <v/>
      </c>
    </row>
    <row r="233">
      <c r="A233" t="inlineStr">
        <is>
          <t>FuRyu 索尼子 服务生Ver.  景品手办</t>
        </is>
      </c>
      <c r="B233" t="n">
        <v>86</v>
      </c>
      <c r="C233" t="n">
        <v>129</v>
      </c>
      <c r="D233" t="n">
        <v>43</v>
      </c>
      <c r="E233" t="inlineStr">
        <is>
          <t>https://i0.hdslb.com/bfs/mall/mall/32/f5/32f532270fc16c6060cbd694b20793a0.png</t>
        </is>
      </c>
      <c r="F233">
        <f>HYPERLINK("https://mall.bilibili.com/neul-next/index.html?page=magic-market_detail&amp;noTitleBar=1&amp;itemsId=106633717481&amp;from=market_index", "点击打开")</f>
        <v/>
      </c>
    </row>
    <row r="234">
      <c r="A234" t="inlineStr">
        <is>
          <t>FuRyu 中野三玖 居家服 景品手办</t>
        </is>
      </c>
      <c r="B234" t="n">
        <v>75</v>
      </c>
      <c r="C234" t="n">
        <v>115</v>
      </c>
      <c r="D234" t="n">
        <v>40</v>
      </c>
      <c r="E234" t="inlineStr">
        <is>
          <t>https://i0.hdslb.com/bfs/mall/mall/1b/33/1b332e72288c397a4ab47c75ec5cfeb1.png</t>
        </is>
      </c>
      <c r="F234">
        <f>HYPERLINK("https://mall.bilibili.com/neul-next/index.html?page=magic-market_detail&amp;noTitleBar=1&amp;itemsId=106638279152&amp;from=market_index", "点击打开")</f>
        <v/>
      </c>
    </row>
    <row r="235">
      <c r="A235" t="inlineStr">
        <is>
          <t>FuRyu 后藤独 景品手办</t>
        </is>
      </c>
      <c r="B235" t="n">
        <v>57</v>
      </c>
      <c r="C235" t="n">
        <v>119</v>
      </c>
      <c r="D235" t="n">
        <v>62</v>
      </c>
      <c r="E235" t="inlineStr">
        <is>
          <t>https://i0.hdslb.com/bfs/mall/mall/c6/fe/c6fe639ab1aafb63aa6efe29f7437ede.png</t>
        </is>
      </c>
      <c r="F235">
        <f>HYPERLINK("https://mall.bilibili.com/neul-next/index.html?page=magic-market_detail&amp;noTitleBar=1&amp;itemsId=106633714353&amp;from=market_index", "点击打开")</f>
        <v/>
      </c>
    </row>
    <row r="236">
      <c r="A236" t="inlineStr">
        <is>
          <t>世嘉 山田凉 景品手办</t>
        </is>
      </c>
      <c r="B236" t="n">
        <v>84.98999999999999</v>
      </c>
      <c r="C236" t="n">
        <v>105</v>
      </c>
      <c r="D236" t="n">
        <v>20.01000000000001</v>
      </c>
      <c r="E236" t="inlineStr">
        <is>
          <t>https://i0.hdslb.com/bfs/mall/mall/6f/3a/6f3aca3d8fbcd23cc7ee5faf82c35174.png</t>
        </is>
      </c>
      <c r="F236">
        <f>HYPERLINK("https://mall.bilibili.com/neul-next/index.html?page=magic-market_detail&amp;noTitleBar=1&amp;itemsId=106632873120&amp;from=market_index", "点击打开")</f>
        <v/>
      </c>
    </row>
    <row r="237">
      <c r="A237" t="inlineStr">
        <is>
          <t>S-FIRE 明日香 Q版手办</t>
        </is>
      </c>
      <c r="B237" t="n">
        <v>88</v>
      </c>
      <c r="C237" t="n">
        <v>162</v>
      </c>
      <c r="D237" t="n">
        <v>74</v>
      </c>
      <c r="E237" t="inlineStr">
        <is>
          <t>https://i0.hdslb.com/bfs/mall/mall/b2/a0/b2a089fb91c71c2b262720eeda6b956e.png</t>
        </is>
      </c>
      <c r="F237">
        <f>HYPERLINK("https://mall.bilibili.com/neul-next/index.html?page=magic-market_detail&amp;noTitleBar=1&amp;itemsId=106636431221&amp;from=market_index", "点击打开")</f>
        <v/>
      </c>
    </row>
    <row r="238">
      <c r="A238" t="inlineStr">
        <is>
          <t>FuRyu 布丽德 景品手办</t>
        </is>
      </c>
      <c r="B238" t="n">
        <v>75</v>
      </c>
      <c r="C238" t="n">
        <v>115</v>
      </c>
      <c r="D238" t="n">
        <v>40</v>
      </c>
      <c r="E238" t="inlineStr">
        <is>
          <t>https://i0.hdslb.com/bfs/mall/mall/97/53/975369cc65fd98bbca336bbe81d097c4.png</t>
        </is>
      </c>
      <c r="F238">
        <f>HYPERLINK("https://mall.bilibili.com/neul-next/index.html?page=magic-market_detail&amp;noTitleBar=1&amp;itemsId=106640204722&amp;from=market_index", "点击打开")</f>
        <v/>
      </c>
    </row>
    <row r="239">
      <c r="A239" t="inlineStr">
        <is>
          <t>FuRyu 劳埃德·福杰 景品手办</t>
        </is>
      </c>
      <c r="B239" t="n">
        <v>69.98999999999999</v>
      </c>
      <c r="C239" t="n">
        <v>85</v>
      </c>
      <c r="D239" t="n">
        <v>15.01000000000001</v>
      </c>
      <c r="E239" t="inlineStr">
        <is>
          <t>https://i0.hdslb.com/bfs/mall/mall/ff/82/ff820c4391983edbb5dc89a25792ee73.png</t>
        </is>
      </c>
      <c r="F239">
        <f>HYPERLINK("https://mall.bilibili.com/neul-next/index.html?page=magic-market_detail&amp;noTitleBar=1&amp;itemsId=106635933320&amp;from=market_index", "点击打开")</f>
        <v/>
      </c>
    </row>
    <row r="240">
      <c r="A240" t="inlineStr">
        <is>
          <t>世嘉 伊地知虹夏 景品手办</t>
        </is>
      </c>
      <c r="B240" t="n">
        <v>68</v>
      </c>
      <c r="C240" t="n">
        <v>105</v>
      </c>
      <c r="D240" t="n">
        <v>37</v>
      </c>
      <c r="E240" t="inlineStr">
        <is>
          <t>https://i0.hdslb.com/bfs/mall/mall/57/b8/57b871f4c1bd2810470c6f4a9b31a5cd.png</t>
        </is>
      </c>
      <c r="F240">
        <f>HYPERLINK("https://mall.bilibili.com/neul-next/index.html?page=magic-market_detail&amp;noTitleBar=1&amp;itemsId=106646279598&amp;from=market_index", "点击打开")</f>
        <v/>
      </c>
    </row>
    <row r="241">
      <c r="A241" t="inlineStr">
        <is>
          <t>世嘉 绫波零 长发Ver. 景品手办 再版</t>
        </is>
      </c>
      <c r="B241" t="n">
        <v>85.88</v>
      </c>
      <c r="C241" t="n">
        <v>105</v>
      </c>
      <c r="D241" t="n">
        <v>19.12</v>
      </c>
      <c r="E241" t="inlineStr">
        <is>
          <t>https://i0.hdslb.com/bfs/mall/mall/56/81/5681e5ad2f203926217ead928976e25b.png</t>
        </is>
      </c>
      <c r="F241">
        <f>HYPERLINK("https://mall.bilibili.com/neul-next/index.html?page=magic-market_detail&amp;noTitleBar=1&amp;itemsId=106643581636&amp;from=market_index", "点击打开")</f>
        <v/>
      </c>
    </row>
    <row r="242">
      <c r="A242" t="inlineStr">
        <is>
          <t>世嘉 初音未来 雪未来SKY TOWN 景品手办</t>
        </is>
      </c>
      <c r="B242" t="n">
        <v>88.98999999999999</v>
      </c>
      <c r="C242" t="n">
        <v>115</v>
      </c>
      <c r="D242" t="n">
        <v>26.01000000000001</v>
      </c>
      <c r="E242" t="inlineStr">
        <is>
          <t>https://i0.hdslb.com/bfs/mall/mall/6b/4d/6b4d47056e8a3092af9c02f225e236ea.png</t>
        </is>
      </c>
      <c r="F242">
        <f>HYPERLINK("https://mall.bilibili.com/neul-next/index.html?page=magic-market_detail&amp;noTitleBar=1&amp;itemsId=106648400141&amp;from=market_index", "点击打开")</f>
        <v/>
      </c>
    </row>
    <row r="243">
      <c r="A243" t="inlineStr">
        <is>
          <t>世嘉 有马加奈 景品手办</t>
        </is>
      </c>
      <c r="B243" t="n">
        <v>77.98</v>
      </c>
      <c r="C243" t="n">
        <v>105</v>
      </c>
      <c r="D243" t="n">
        <v>27.02</v>
      </c>
      <c r="E243" t="inlineStr">
        <is>
          <t>https://i0.hdslb.com/bfs/mall/mall/b3/68/b368c04f55f03ce8c56b39ab73ba9f7b.png</t>
        </is>
      </c>
      <c r="F243">
        <f>HYPERLINK("https://mall.bilibili.com/neul-next/index.html?page=magic-market_detail&amp;noTitleBar=1&amp;itemsId=106652165298&amp;from=market_index", "点击打开")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2024-10-18T05:21:45Z</dcterms:created>
  <dcterms:modified xmlns:dcterms="http://purl.org/dc/terms/" xmlns:xsi="http://www.w3.org/2001/XMLSchema-instance" xsi:type="dcterms:W3CDTF">2024-10-18T05:21:45Z</dcterms:modified>
</cp:coreProperties>
</file>