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8" windowWidth="14808" windowHeight="8016" firstSheet="3" activeTab="6"/>
  </bookViews>
  <sheets>
    <sheet name="过程相关-二氧化碳排放量" sheetId="3" r:id="rId1"/>
    <sheet name="【全国】能源相关-二氧化碳排放量" sheetId="2" r:id="rId2"/>
    <sheet name="【区域】二氧化碳" sheetId="12" r:id="rId3"/>
    <sheet name="【全国】分行业二氧化碳排放" sheetId="11" r:id="rId4"/>
    <sheet name="【分行业】GDP与碳强度" sheetId="6" r:id="rId5"/>
    <sheet name="Sheet2" sheetId="14" r:id="rId6"/>
    <sheet name="【2015年】分行业能源消费二氧化碳排放量" sheetId="4" r:id="rId7"/>
    <sheet name="【2014年】分行业能源消费二氧化碳排放量 " sheetId="8" r:id="rId8"/>
    <sheet name="【2013年】分行业能源消费二氧化碳排放量 " sheetId="9" r:id="rId9"/>
    <sheet name="【2012年】分行业能源消费二氧化碳排放量" sheetId="10" r:id="rId10"/>
  </sheets>
  <calcPr calcId="162913"/>
</workbook>
</file>

<file path=xl/calcChain.xml><?xml version="1.0" encoding="utf-8"?>
<calcChain xmlns="http://schemas.openxmlformats.org/spreadsheetml/2006/main">
  <c r="F46" i="4" l="1"/>
  <c r="C11" i="12" l="1"/>
  <c r="C12" i="12" s="1"/>
  <c r="N6" i="12" s="1"/>
  <c r="D11" i="12"/>
  <c r="D12" i="12" s="1"/>
  <c r="E11" i="12"/>
  <c r="E12" i="12" s="1"/>
  <c r="F11" i="12"/>
  <c r="F12" i="12" s="1"/>
  <c r="G11" i="12"/>
  <c r="G12" i="12" s="1"/>
  <c r="R6" i="12" s="1"/>
  <c r="H11" i="12"/>
  <c r="H12" i="12" s="1"/>
  <c r="I11" i="12"/>
  <c r="I12" i="12" s="1"/>
  <c r="J11" i="12"/>
  <c r="J12" i="12" s="1"/>
  <c r="B11" i="12"/>
  <c r="B12" i="12" s="1"/>
  <c r="M5" i="12" s="1"/>
  <c r="S6" i="12" l="1"/>
  <c r="S10" i="12"/>
  <c r="S5" i="12"/>
  <c r="S3" i="12"/>
  <c r="S7" i="12"/>
  <c r="S2" i="12"/>
  <c r="S4" i="12"/>
  <c r="S8" i="12"/>
  <c r="S9" i="12"/>
  <c r="O6" i="12"/>
  <c r="O10" i="12"/>
  <c r="O5" i="12"/>
  <c r="O2" i="12"/>
  <c r="O3" i="12"/>
  <c r="O7" i="12"/>
  <c r="O9" i="12"/>
  <c r="O4" i="12"/>
  <c r="O8" i="12"/>
  <c r="U6" i="12"/>
  <c r="U10" i="12"/>
  <c r="U9" i="12"/>
  <c r="U3" i="12"/>
  <c r="U7" i="12"/>
  <c r="U2" i="12"/>
  <c r="U5" i="12"/>
  <c r="U4" i="12"/>
  <c r="U8" i="12"/>
  <c r="Q6" i="12"/>
  <c r="Q10" i="12"/>
  <c r="Q9" i="12"/>
  <c r="Q3" i="12"/>
  <c r="Q7" i="12"/>
  <c r="Q2" i="12"/>
  <c r="Q4" i="12"/>
  <c r="Q8" i="12"/>
  <c r="Q5" i="12"/>
  <c r="T6" i="12"/>
  <c r="T10" i="12"/>
  <c r="T3" i="12"/>
  <c r="T7" i="12"/>
  <c r="T9" i="12"/>
  <c r="T4" i="12"/>
  <c r="T8" i="12"/>
  <c r="T2" i="12"/>
  <c r="T5" i="12"/>
  <c r="P6" i="12"/>
  <c r="P10" i="12"/>
  <c r="P3" i="12"/>
  <c r="P7" i="12"/>
  <c r="P5" i="12"/>
  <c r="P4" i="12"/>
  <c r="P8" i="12"/>
  <c r="P2" i="12"/>
  <c r="P9" i="12"/>
  <c r="M4" i="12"/>
  <c r="N9" i="12"/>
  <c r="M2" i="12"/>
  <c r="M7" i="12"/>
  <c r="M3" i="12"/>
  <c r="N8" i="12"/>
  <c r="N4" i="12"/>
  <c r="R8" i="12"/>
  <c r="R4" i="12"/>
  <c r="M8" i="12"/>
  <c r="R9" i="12"/>
  <c r="M10" i="12"/>
  <c r="M6" i="12"/>
  <c r="N7" i="12"/>
  <c r="N3" i="12"/>
  <c r="R7" i="12"/>
  <c r="R3" i="12"/>
  <c r="N5" i="12"/>
  <c r="R5" i="12"/>
  <c r="M9" i="12"/>
  <c r="N2" i="12"/>
  <c r="R2" i="12"/>
  <c r="N10" i="12"/>
  <c r="R10" i="12"/>
  <c r="M11" i="12" l="1"/>
  <c r="R11" i="12"/>
  <c r="P11" i="12"/>
  <c r="Q11" i="12"/>
  <c r="S11" i="12"/>
  <c r="N11" i="12"/>
  <c r="T11" i="12"/>
  <c r="U11" i="12"/>
  <c r="O11" i="12"/>
  <c r="J8" i="3"/>
  <c r="L26" i="2" s="1"/>
  <c r="G29" i="10" l="1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H34" i="10"/>
  <c r="F34" i="10"/>
  <c r="C28" i="10"/>
  <c r="H46" i="10"/>
  <c r="F46" i="10"/>
  <c r="E46" i="10"/>
  <c r="C46" i="10"/>
  <c r="H45" i="10"/>
  <c r="F45" i="10"/>
  <c r="E45" i="10"/>
  <c r="C45" i="10"/>
  <c r="H44" i="10"/>
  <c r="F44" i="10"/>
  <c r="E44" i="10"/>
  <c r="C44" i="10"/>
  <c r="H43" i="10"/>
  <c r="F43" i="10"/>
  <c r="E43" i="10"/>
  <c r="C43" i="10"/>
  <c r="H42" i="10"/>
  <c r="F42" i="10"/>
  <c r="E42" i="10"/>
  <c r="C42" i="10"/>
  <c r="H41" i="10"/>
  <c r="F41" i="10"/>
  <c r="E41" i="10"/>
  <c r="C41" i="10"/>
  <c r="H40" i="10"/>
  <c r="F40" i="10"/>
  <c r="E40" i="10"/>
  <c r="C40" i="10"/>
  <c r="H39" i="10"/>
  <c r="F39" i="10"/>
  <c r="E39" i="10"/>
  <c r="C39" i="10"/>
  <c r="H38" i="10"/>
  <c r="F38" i="10"/>
  <c r="E38" i="10"/>
  <c r="C38" i="10"/>
  <c r="H37" i="10"/>
  <c r="F37" i="10"/>
  <c r="E37" i="10"/>
  <c r="C37" i="10"/>
  <c r="H36" i="10"/>
  <c r="F36" i="10"/>
  <c r="E36" i="10"/>
  <c r="C36" i="10"/>
  <c r="H35" i="10"/>
  <c r="F35" i="10"/>
  <c r="E35" i="10"/>
  <c r="C35" i="10"/>
  <c r="E34" i="10"/>
  <c r="C34" i="10"/>
  <c r="H33" i="10"/>
  <c r="F33" i="10"/>
  <c r="E33" i="10"/>
  <c r="C33" i="10"/>
  <c r="H32" i="10"/>
  <c r="F32" i="10"/>
  <c r="E32" i="10"/>
  <c r="C32" i="10"/>
  <c r="H31" i="10"/>
  <c r="F31" i="10"/>
  <c r="E31" i="10"/>
  <c r="C31" i="10"/>
  <c r="H30" i="10"/>
  <c r="F30" i="10"/>
  <c r="E30" i="10"/>
  <c r="C30" i="10"/>
  <c r="H29" i="10"/>
  <c r="F29" i="10"/>
  <c r="E29" i="10"/>
  <c r="C29" i="10"/>
  <c r="H28" i="10"/>
  <c r="G28" i="10"/>
  <c r="F28" i="10"/>
  <c r="E28" i="10"/>
  <c r="G47" i="10" l="1"/>
  <c r="E47" i="10"/>
  <c r="F47" i="10"/>
  <c r="C47" i="10"/>
  <c r="H47" i="10"/>
  <c r="H46" i="9"/>
  <c r="G46" i="9"/>
  <c r="F46" i="9"/>
  <c r="E46" i="9"/>
  <c r="C46" i="9"/>
  <c r="H45" i="9"/>
  <c r="G45" i="9"/>
  <c r="F45" i="9"/>
  <c r="E45" i="9"/>
  <c r="C45" i="9"/>
  <c r="H44" i="9"/>
  <c r="G44" i="9"/>
  <c r="F44" i="9"/>
  <c r="E44" i="9"/>
  <c r="C44" i="9"/>
  <c r="H43" i="9"/>
  <c r="G43" i="9"/>
  <c r="F43" i="9"/>
  <c r="E43" i="9"/>
  <c r="C43" i="9"/>
  <c r="H42" i="9"/>
  <c r="G42" i="9"/>
  <c r="F42" i="9"/>
  <c r="E42" i="9"/>
  <c r="C42" i="9"/>
  <c r="H41" i="9"/>
  <c r="G41" i="9"/>
  <c r="F41" i="9"/>
  <c r="E41" i="9"/>
  <c r="C41" i="9"/>
  <c r="H40" i="9"/>
  <c r="G40" i="9"/>
  <c r="F40" i="9"/>
  <c r="E40" i="9"/>
  <c r="C40" i="9"/>
  <c r="H39" i="9"/>
  <c r="G39" i="9"/>
  <c r="F39" i="9"/>
  <c r="E39" i="9"/>
  <c r="C39" i="9"/>
  <c r="H38" i="9"/>
  <c r="G38" i="9"/>
  <c r="F38" i="9"/>
  <c r="E38" i="9"/>
  <c r="C38" i="9"/>
  <c r="H37" i="9"/>
  <c r="G37" i="9"/>
  <c r="F37" i="9"/>
  <c r="E37" i="9"/>
  <c r="C37" i="9"/>
  <c r="H36" i="9"/>
  <c r="G36" i="9"/>
  <c r="F36" i="9"/>
  <c r="E36" i="9"/>
  <c r="C36" i="9"/>
  <c r="H35" i="9"/>
  <c r="G35" i="9"/>
  <c r="F35" i="9"/>
  <c r="E35" i="9"/>
  <c r="C35" i="9"/>
  <c r="H34" i="9"/>
  <c r="G34" i="9"/>
  <c r="F34" i="9"/>
  <c r="E34" i="9"/>
  <c r="C34" i="9"/>
  <c r="H33" i="9"/>
  <c r="G33" i="9"/>
  <c r="F33" i="9"/>
  <c r="E33" i="9"/>
  <c r="C33" i="9"/>
  <c r="H32" i="9"/>
  <c r="G32" i="9"/>
  <c r="F32" i="9"/>
  <c r="E32" i="9"/>
  <c r="C32" i="9"/>
  <c r="H31" i="9"/>
  <c r="G31" i="9"/>
  <c r="F31" i="9"/>
  <c r="E31" i="9"/>
  <c r="C31" i="9"/>
  <c r="H30" i="9"/>
  <c r="G30" i="9"/>
  <c r="F30" i="9"/>
  <c r="E30" i="9"/>
  <c r="C30" i="9"/>
  <c r="H29" i="9"/>
  <c r="G29" i="9"/>
  <c r="F29" i="9"/>
  <c r="E29" i="9"/>
  <c r="C29" i="9"/>
  <c r="H28" i="9"/>
  <c r="G28" i="9"/>
  <c r="F28" i="9"/>
  <c r="E28" i="9"/>
  <c r="C28" i="9"/>
  <c r="C28" i="8"/>
  <c r="H46" i="8"/>
  <c r="G46" i="8"/>
  <c r="F46" i="8"/>
  <c r="E46" i="8"/>
  <c r="C46" i="8"/>
  <c r="H45" i="8"/>
  <c r="G45" i="8"/>
  <c r="F45" i="8"/>
  <c r="E45" i="8"/>
  <c r="C45" i="8"/>
  <c r="H44" i="8"/>
  <c r="G44" i="8"/>
  <c r="F44" i="8"/>
  <c r="E44" i="8"/>
  <c r="C44" i="8"/>
  <c r="H43" i="8"/>
  <c r="G43" i="8"/>
  <c r="F43" i="8"/>
  <c r="E43" i="8"/>
  <c r="C43" i="8"/>
  <c r="H42" i="8"/>
  <c r="G42" i="8"/>
  <c r="F42" i="8"/>
  <c r="E42" i="8"/>
  <c r="C42" i="8"/>
  <c r="H41" i="8"/>
  <c r="G41" i="8"/>
  <c r="F41" i="8"/>
  <c r="E41" i="8"/>
  <c r="C41" i="8"/>
  <c r="H40" i="8"/>
  <c r="G40" i="8"/>
  <c r="F40" i="8"/>
  <c r="E40" i="8"/>
  <c r="C40" i="8"/>
  <c r="H39" i="8"/>
  <c r="G39" i="8"/>
  <c r="F39" i="8"/>
  <c r="E39" i="8"/>
  <c r="C39" i="8"/>
  <c r="H38" i="8"/>
  <c r="G38" i="8"/>
  <c r="F38" i="8"/>
  <c r="E38" i="8"/>
  <c r="C38" i="8"/>
  <c r="H37" i="8"/>
  <c r="G37" i="8"/>
  <c r="F37" i="8"/>
  <c r="E37" i="8"/>
  <c r="C37" i="8"/>
  <c r="H36" i="8"/>
  <c r="G36" i="8"/>
  <c r="F36" i="8"/>
  <c r="E36" i="8"/>
  <c r="C36" i="8"/>
  <c r="H35" i="8"/>
  <c r="G35" i="8"/>
  <c r="F35" i="8"/>
  <c r="E35" i="8"/>
  <c r="C35" i="8"/>
  <c r="H34" i="8"/>
  <c r="G34" i="8"/>
  <c r="F34" i="8"/>
  <c r="E34" i="8"/>
  <c r="C34" i="8"/>
  <c r="H33" i="8"/>
  <c r="G33" i="8"/>
  <c r="F33" i="8"/>
  <c r="E33" i="8"/>
  <c r="C33" i="8"/>
  <c r="H32" i="8"/>
  <c r="G32" i="8"/>
  <c r="F32" i="8"/>
  <c r="E32" i="8"/>
  <c r="C32" i="8"/>
  <c r="H31" i="8"/>
  <c r="G31" i="8"/>
  <c r="F31" i="8"/>
  <c r="E31" i="8"/>
  <c r="C31" i="8"/>
  <c r="H30" i="8"/>
  <c r="G30" i="8"/>
  <c r="F30" i="8"/>
  <c r="E30" i="8"/>
  <c r="C30" i="8"/>
  <c r="H29" i="8"/>
  <c r="G29" i="8"/>
  <c r="F29" i="8"/>
  <c r="E29" i="8"/>
  <c r="C29" i="8"/>
  <c r="H28" i="8"/>
  <c r="G28" i="8"/>
  <c r="F28" i="8"/>
  <c r="E28" i="8"/>
  <c r="E47" i="9" l="1"/>
  <c r="G47" i="9"/>
  <c r="F47" i="9"/>
  <c r="C47" i="9"/>
  <c r="H47" i="9"/>
  <c r="E47" i="8"/>
  <c r="G47" i="8"/>
  <c r="C47" i="8"/>
  <c r="H47" i="8"/>
  <c r="F47" i="8"/>
  <c r="B25" i="6" l="1"/>
  <c r="K8" i="6" s="1"/>
  <c r="B33" i="6" s="1"/>
  <c r="K33" i="6" s="1"/>
  <c r="C25" i="6"/>
  <c r="L12" i="6" s="1"/>
  <c r="C37" i="6" s="1"/>
  <c r="L37" i="6" s="1"/>
  <c r="D25" i="6"/>
  <c r="M8" i="6" s="1"/>
  <c r="D33" i="6" s="1"/>
  <c r="M33" i="6" s="1"/>
  <c r="E25" i="6"/>
  <c r="N7" i="6" s="1"/>
  <c r="E32" i="6" s="1"/>
  <c r="N32" i="6" s="1"/>
  <c r="F25" i="6"/>
  <c r="O5" i="6" s="1"/>
  <c r="F30" i="6" s="1"/>
  <c r="O30" i="6" s="1"/>
  <c r="G25" i="6"/>
  <c r="P20" i="6" s="1"/>
  <c r="H25" i="6"/>
  <c r="Q8" i="6" s="1"/>
  <c r="M15" i="6" l="1"/>
  <c r="D40" i="6" s="1"/>
  <c r="M40" i="6" s="1"/>
  <c r="Q4" i="6"/>
  <c r="M11" i="6"/>
  <c r="D36" i="6" s="1"/>
  <c r="M36" i="6" s="1"/>
  <c r="Q11" i="6"/>
  <c r="L16" i="6"/>
  <c r="C41" i="6" s="1"/>
  <c r="L41" i="6" s="1"/>
  <c r="N18" i="6"/>
  <c r="E43" i="6" s="1"/>
  <c r="N43" i="6" s="1"/>
  <c r="Q7" i="6"/>
  <c r="P16" i="6"/>
  <c r="K19" i="6"/>
  <c r="B44" i="6" s="1"/>
  <c r="K44" i="6" s="1"/>
  <c r="O4" i="6"/>
  <c r="F29" i="6" s="1"/>
  <c r="O29" i="6" s="1"/>
  <c r="K18" i="6"/>
  <c r="B43" i="6" s="1"/>
  <c r="K43" i="6" s="1"/>
  <c r="K13" i="6"/>
  <c r="B38" i="6" s="1"/>
  <c r="K38" i="6" s="1"/>
  <c r="K7" i="6"/>
  <c r="B32" i="6" s="1"/>
  <c r="K32" i="6" s="1"/>
  <c r="O21" i="6"/>
  <c r="F46" i="6" s="1"/>
  <c r="O46" i="6" s="1"/>
  <c r="K22" i="6"/>
  <c r="B47" i="6" s="1"/>
  <c r="K47" i="6" s="1"/>
  <c r="K17" i="6"/>
  <c r="B42" i="6" s="1"/>
  <c r="K42" i="6" s="1"/>
  <c r="K11" i="6"/>
  <c r="B36" i="6" s="1"/>
  <c r="K36" i="6" s="1"/>
  <c r="K6" i="6"/>
  <c r="B31" i="6" s="1"/>
  <c r="K31" i="6" s="1"/>
  <c r="M4" i="6"/>
  <c r="D29" i="6" s="1"/>
  <c r="M29" i="6" s="1"/>
  <c r="M7" i="6"/>
  <c r="D32" i="6" s="1"/>
  <c r="M32" i="6" s="1"/>
  <c r="N10" i="6"/>
  <c r="E35" i="6" s="1"/>
  <c r="N35" i="6" s="1"/>
  <c r="O20" i="6"/>
  <c r="F45" i="6" s="1"/>
  <c r="O45" i="6" s="1"/>
  <c r="O22" i="6"/>
  <c r="F47" i="6" s="1"/>
  <c r="O47" i="6" s="1"/>
  <c r="Q19" i="6"/>
  <c r="K14" i="6"/>
  <c r="B39" i="6" s="1"/>
  <c r="K39" i="6" s="1"/>
  <c r="K9" i="6"/>
  <c r="B34" i="6" s="1"/>
  <c r="K34" i="6" s="1"/>
  <c r="O12" i="6"/>
  <c r="F37" i="6" s="1"/>
  <c r="O37" i="6" s="1"/>
  <c r="K4" i="6"/>
  <c r="B29" i="6" s="1"/>
  <c r="K29" i="6" s="1"/>
  <c r="N14" i="6"/>
  <c r="E39" i="6" s="1"/>
  <c r="N39" i="6" s="1"/>
  <c r="O8" i="6"/>
  <c r="F33" i="6" s="1"/>
  <c r="O33" i="6" s="1"/>
  <c r="K21" i="6"/>
  <c r="B46" i="6" s="1"/>
  <c r="K46" i="6" s="1"/>
  <c r="K15" i="6"/>
  <c r="B40" i="6" s="1"/>
  <c r="K40" i="6" s="1"/>
  <c r="K10" i="6"/>
  <c r="B35" i="6" s="1"/>
  <c r="K35" i="6" s="1"/>
  <c r="K5" i="6"/>
  <c r="B30" i="6" s="1"/>
  <c r="K30" i="6" s="1"/>
  <c r="M19" i="6"/>
  <c r="D44" i="6" s="1"/>
  <c r="M44" i="6" s="1"/>
  <c r="N22" i="6"/>
  <c r="E47" i="6" s="1"/>
  <c r="N47" i="6" s="1"/>
  <c r="N6" i="6"/>
  <c r="E31" i="6" s="1"/>
  <c r="N31" i="6" s="1"/>
  <c r="O16" i="6"/>
  <c r="F41" i="6" s="1"/>
  <c r="O41" i="6" s="1"/>
  <c r="Q15" i="6"/>
  <c r="P5" i="6"/>
  <c r="P9" i="6"/>
  <c r="P13" i="6"/>
  <c r="P17" i="6"/>
  <c r="P21" i="6"/>
  <c r="P6" i="6"/>
  <c r="P10" i="6"/>
  <c r="P14" i="6"/>
  <c r="P18" i="6"/>
  <c r="P22" i="6"/>
  <c r="P7" i="6"/>
  <c r="P11" i="6"/>
  <c r="P15" i="6"/>
  <c r="P19" i="6"/>
  <c r="P4" i="6"/>
  <c r="L5" i="6"/>
  <c r="C30" i="6" s="1"/>
  <c r="L30" i="6" s="1"/>
  <c r="L9" i="6"/>
  <c r="C34" i="6" s="1"/>
  <c r="L34" i="6" s="1"/>
  <c r="L13" i="6"/>
  <c r="C38" i="6" s="1"/>
  <c r="L38" i="6" s="1"/>
  <c r="L17" i="6"/>
  <c r="C42" i="6" s="1"/>
  <c r="L42" i="6" s="1"/>
  <c r="L21" i="6"/>
  <c r="C46" i="6" s="1"/>
  <c r="L46" i="6" s="1"/>
  <c r="L6" i="6"/>
  <c r="C31" i="6" s="1"/>
  <c r="L31" i="6" s="1"/>
  <c r="L10" i="6"/>
  <c r="C35" i="6" s="1"/>
  <c r="L35" i="6" s="1"/>
  <c r="L14" i="6"/>
  <c r="C39" i="6" s="1"/>
  <c r="L39" i="6" s="1"/>
  <c r="L18" i="6"/>
  <c r="C43" i="6" s="1"/>
  <c r="L43" i="6" s="1"/>
  <c r="L22" i="6"/>
  <c r="C47" i="6" s="1"/>
  <c r="L47" i="6" s="1"/>
  <c r="L7" i="6"/>
  <c r="C32" i="6" s="1"/>
  <c r="L32" i="6" s="1"/>
  <c r="L11" i="6"/>
  <c r="C36" i="6" s="1"/>
  <c r="L36" i="6" s="1"/>
  <c r="L15" i="6"/>
  <c r="C40" i="6" s="1"/>
  <c r="L40" i="6" s="1"/>
  <c r="L19" i="6"/>
  <c r="C44" i="6" s="1"/>
  <c r="L44" i="6" s="1"/>
  <c r="L4" i="6"/>
  <c r="C29" i="6" s="1"/>
  <c r="L29" i="6" s="1"/>
  <c r="L8" i="6"/>
  <c r="C33" i="6" s="1"/>
  <c r="L33" i="6" s="1"/>
  <c r="P12" i="6"/>
  <c r="L20" i="6"/>
  <c r="C45" i="6" s="1"/>
  <c r="L45" i="6" s="1"/>
  <c r="P8" i="6"/>
  <c r="K20" i="6"/>
  <c r="B45" i="6" s="1"/>
  <c r="K45" i="6" s="1"/>
  <c r="K16" i="6"/>
  <c r="B41" i="6" s="1"/>
  <c r="K41" i="6" s="1"/>
  <c r="K12" i="6"/>
  <c r="B37" i="6" s="1"/>
  <c r="K37" i="6" s="1"/>
  <c r="M22" i="6"/>
  <c r="D47" i="6" s="1"/>
  <c r="M47" i="6" s="1"/>
  <c r="M18" i="6"/>
  <c r="D43" i="6" s="1"/>
  <c r="M43" i="6" s="1"/>
  <c r="M14" i="6"/>
  <c r="D39" i="6" s="1"/>
  <c r="M39" i="6" s="1"/>
  <c r="M10" i="6"/>
  <c r="D35" i="6" s="1"/>
  <c r="M35" i="6" s="1"/>
  <c r="M6" i="6"/>
  <c r="D31" i="6" s="1"/>
  <c r="M31" i="6" s="1"/>
  <c r="N21" i="6"/>
  <c r="E46" i="6" s="1"/>
  <c r="N46" i="6" s="1"/>
  <c r="N17" i="6"/>
  <c r="E42" i="6" s="1"/>
  <c r="N42" i="6" s="1"/>
  <c r="N13" i="6"/>
  <c r="E38" i="6" s="1"/>
  <c r="N38" i="6" s="1"/>
  <c r="N9" i="6"/>
  <c r="E34" i="6" s="1"/>
  <c r="N34" i="6" s="1"/>
  <c r="N5" i="6"/>
  <c r="E30" i="6" s="1"/>
  <c r="N30" i="6" s="1"/>
  <c r="O19" i="6"/>
  <c r="F44" i="6" s="1"/>
  <c r="O44" i="6" s="1"/>
  <c r="O15" i="6"/>
  <c r="F40" i="6" s="1"/>
  <c r="O40" i="6" s="1"/>
  <c r="O11" i="6"/>
  <c r="F36" i="6" s="1"/>
  <c r="O36" i="6" s="1"/>
  <c r="O7" i="6"/>
  <c r="F32" i="6" s="1"/>
  <c r="O32" i="6" s="1"/>
  <c r="Q22" i="6"/>
  <c r="Q18" i="6"/>
  <c r="Q14" i="6"/>
  <c r="Q10" i="6"/>
  <c r="Q6" i="6"/>
  <c r="M21" i="6"/>
  <c r="D46" i="6" s="1"/>
  <c r="M46" i="6" s="1"/>
  <c r="M17" i="6"/>
  <c r="D42" i="6" s="1"/>
  <c r="M42" i="6" s="1"/>
  <c r="M13" i="6"/>
  <c r="D38" i="6" s="1"/>
  <c r="M38" i="6" s="1"/>
  <c r="M9" i="6"/>
  <c r="D34" i="6" s="1"/>
  <c r="M34" i="6" s="1"/>
  <c r="M5" i="6"/>
  <c r="D30" i="6" s="1"/>
  <c r="M30" i="6" s="1"/>
  <c r="N20" i="6"/>
  <c r="E45" i="6" s="1"/>
  <c r="N45" i="6" s="1"/>
  <c r="N16" i="6"/>
  <c r="E41" i="6" s="1"/>
  <c r="N41" i="6" s="1"/>
  <c r="N12" i="6"/>
  <c r="E37" i="6" s="1"/>
  <c r="N37" i="6" s="1"/>
  <c r="N8" i="6"/>
  <c r="E33" i="6" s="1"/>
  <c r="N33" i="6" s="1"/>
  <c r="O18" i="6"/>
  <c r="F43" i="6" s="1"/>
  <c r="O43" i="6" s="1"/>
  <c r="O14" i="6"/>
  <c r="F39" i="6" s="1"/>
  <c r="O39" i="6" s="1"/>
  <c r="O10" i="6"/>
  <c r="F35" i="6" s="1"/>
  <c r="O35" i="6" s="1"/>
  <c r="O6" i="6"/>
  <c r="F31" i="6" s="1"/>
  <c r="O31" i="6" s="1"/>
  <c r="Q21" i="6"/>
  <c r="Q17" i="6"/>
  <c r="Q13" i="6"/>
  <c r="Q9" i="6"/>
  <c r="Q5" i="6"/>
  <c r="M20" i="6"/>
  <c r="D45" i="6" s="1"/>
  <c r="M45" i="6" s="1"/>
  <c r="M16" i="6"/>
  <c r="D41" i="6" s="1"/>
  <c r="M41" i="6" s="1"/>
  <c r="M12" i="6"/>
  <c r="D37" i="6" s="1"/>
  <c r="M37" i="6" s="1"/>
  <c r="N4" i="6"/>
  <c r="E29" i="6" s="1"/>
  <c r="N29" i="6" s="1"/>
  <c r="N19" i="6"/>
  <c r="E44" i="6" s="1"/>
  <c r="N44" i="6" s="1"/>
  <c r="N15" i="6"/>
  <c r="E40" i="6" s="1"/>
  <c r="N40" i="6" s="1"/>
  <c r="N11" i="6"/>
  <c r="E36" i="6" s="1"/>
  <c r="N36" i="6" s="1"/>
  <c r="O17" i="6"/>
  <c r="F42" i="6" s="1"/>
  <c r="O42" i="6" s="1"/>
  <c r="O13" i="6"/>
  <c r="F38" i="6" s="1"/>
  <c r="O38" i="6" s="1"/>
  <c r="O9" i="6"/>
  <c r="F34" i="6" s="1"/>
  <c r="O34" i="6" s="1"/>
  <c r="Q20" i="6"/>
  <c r="Q16" i="6"/>
  <c r="Q12" i="6"/>
  <c r="D39" i="2"/>
  <c r="E39" i="2" l="1"/>
  <c r="F40" i="2" s="1"/>
  <c r="F39" i="2"/>
  <c r="G40" i="2" s="1"/>
  <c r="G39" i="2"/>
  <c r="H40" i="2" s="1"/>
  <c r="H39" i="2"/>
  <c r="I39" i="2"/>
  <c r="J39" i="2"/>
  <c r="K39" i="2"/>
  <c r="L40" i="2" s="1"/>
  <c r="L39" i="2"/>
  <c r="I40" i="2" l="1"/>
  <c r="K40" i="2"/>
  <c r="J40" i="2"/>
  <c r="R3" i="2"/>
  <c r="L15" i="2" s="1"/>
  <c r="C48" i="4" s="1"/>
  <c r="C8" i="3" l="1"/>
  <c r="E26" i="2" s="1"/>
  <c r="D8" i="3"/>
  <c r="E8" i="3"/>
  <c r="G26" i="2" s="1"/>
  <c r="F8" i="3"/>
  <c r="H26" i="2" s="1"/>
  <c r="G8" i="3"/>
  <c r="H8" i="3"/>
  <c r="I8" i="3"/>
  <c r="B8" i="3"/>
  <c r="K26" i="2" l="1"/>
  <c r="J26" i="2"/>
  <c r="I26" i="2"/>
  <c r="F26" i="2"/>
  <c r="D26" i="2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C29" i="4"/>
  <c r="L29" i="4" s="1"/>
  <c r="C30" i="4"/>
  <c r="L30" i="4" s="1"/>
  <c r="C31" i="4"/>
  <c r="L31" i="4" s="1"/>
  <c r="C32" i="4"/>
  <c r="C33" i="4"/>
  <c r="L33" i="4" s="1"/>
  <c r="C34" i="4"/>
  <c r="L34" i="4" s="1"/>
  <c r="C35" i="4"/>
  <c r="L35" i="4" s="1"/>
  <c r="C36" i="4"/>
  <c r="L36" i="4" s="1"/>
  <c r="C37" i="4"/>
  <c r="L37" i="4" s="1"/>
  <c r="C38" i="4"/>
  <c r="L38" i="4" s="1"/>
  <c r="C39" i="4"/>
  <c r="L39" i="4" s="1"/>
  <c r="C40" i="4"/>
  <c r="L40" i="4" s="1"/>
  <c r="C41" i="4"/>
  <c r="L41" i="4" s="1"/>
  <c r="C42" i="4"/>
  <c r="L42" i="4" s="1"/>
  <c r="C43" i="4"/>
  <c r="L43" i="4" s="1"/>
  <c r="C44" i="4"/>
  <c r="L44" i="4" s="1"/>
  <c r="C45" i="4"/>
  <c r="L45" i="4" s="1"/>
  <c r="C46" i="4"/>
  <c r="L46" i="4" s="1"/>
  <c r="H28" i="4"/>
  <c r="G28" i="4"/>
  <c r="G47" i="4" s="1"/>
  <c r="F28" i="4"/>
  <c r="E28" i="4"/>
  <c r="E47" i="4" s="1"/>
  <c r="C28" i="4"/>
  <c r="L28" i="4" s="1"/>
  <c r="H47" i="4"/>
  <c r="C47" i="4" l="1"/>
  <c r="L32" i="4"/>
  <c r="L47" i="4" s="1"/>
  <c r="F47" i="4"/>
  <c r="D19" i="2" l="1"/>
  <c r="E19" i="2"/>
  <c r="F19" i="2"/>
  <c r="G19" i="2"/>
  <c r="H19" i="2"/>
  <c r="I19" i="2"/>
  <c r="G48" i="10" s="1"/>
  <c r="J19" i="2"/>
  <c r="G48" i="9" s="1"/>
  <c r="K19" i="2"/>
  <c r="G48" i="8" s="1"/>
  <c r="L19" i="2"/>
  <c r="G48" i="4" s="1"/>
  <c r="D20" i="2"/>
  <c r="E20" i="2"/>
  <c r="F20" i="2"/>
  <c r="G20" i="2"/>
  <c r="H20" i="2"/>
  <c r="I20" i="2"/>
  <c r="H48" i="10" s="1"/>
  <c r="J20" i="2"/>
  <c r="H48" i="9" s="1"/>
  <c r="K20" i="2"/>
  <c r="H48" i="8" s="1"/>
  <c r="L20" i="2"/>
  <c r="H48" i="4" s="1"/>
  <c r="D18" i="2"/>
  <c r="E18" i="2"/>
  <c r="F18" i="2"/>
  <c r="G18" i="2"/>
  <c r="H18" i="2"/>
  <c r="I18" i="2"/>
  <c r="F48" i="10" s="1"/>
  <c r="J18" i="2"/>
  <c r="F48" i="9" s="1"/>
  <c r="K18" i="2"/>
  <c r="F48" i="8" s="1"/>
  <c r="L18" i="2"/>
  <c r="F48" i="4" s="1"/>
  <c r="D17" i="2"/>
  <c r="E17" i="2"/>
  <c r="F17" i="2"/>
  <c r="G17" i="2"/>
  <c r="H17" i="2"/>
  <c r="I17" i="2"/>
  <c r="E48" i="10" s="1"/>
  <c r="J17" i="2"/>
  <c r="E48" i="9" s="1"/>
  <c r="K17" i="2"/>
  <c r="E48" i="8" s="1"/>
  <c r="L17" i="2"/>
  <c r="E48" i="4" s="1"/>
  <c r="D16" i="2"/>
  <c r="E16" i="2"/>
  <c r="F16" i="2"/>
  <c r="G16" i="2"/>
  <c r="H16" i="2"/>
  <c r="I16" i="2"/>
  <c r="J16" i="2"/>
  <c r="K16" i="2"/>
  <c r="L16" i="2"/>
  <c r="C20" i="2"/>
  <c r="C19" i="2"/>
  <c r="C18" i="2"/>
  <c r="C17" i="2"/>
  <c r="C16" i="2"/>
  <c r="O34" i="10" l="1"/>
  <c r="O33" i="10"/>
  <c r="O35" i="10"/>
  <c r="O31" i="10"/>
  <c r="O43" i="10"/>
  <c r="O46" i="10"/>
  <c r="O40" i="10"/>
  <c r="O45" i="10"/>
  <c r="O36" i="10"/>
  <c r="O42" i="10"/>
  <c r="O44" i="10"/>
  <c r="O39" i="10"/>
  <c r="O41" i="10"/>
  <c r="O37" i="10"/>
  <c r="O28" i="10"/>
  <c r="O38" i="10"/>
  <c r="O32" i="10"/>
  <c r="O29" i="10"/>
  <c r="O30" i="10"/>
  <c r="Q36" i="9"/>
  <c r="Q31" i="9"/>
  <c r="Q35" i="9"/>
  <c r="Q39" i="9"/>
  <c r="Q43" i="9"/>
  <c r="Q32" i="9"/>
  <c r="Q29" i="9"/>
  <c r="Q33" i="9"/>
  <c r="Q37" i="9"/>
  <c r="Q41" i="9"/>
  <c r="Q45" i="9"/>
  <c r="Q30" i="9"/>
  <c r="Q34" i="9"/>
  <c r="Q38" i="9"/>
  <c r="Q42" i="9"/>
  <c r="Q46" i="9"/>
  <c r="Q28" i="9"/>
  <c r="Q44" i="9"/>
  <c r="Q40" i="9"/>
  <c r="P46" i="8"/>
  <c r="P45" i="8"/>
  <c r="P32" i="8"/>
  <c r="P43" i="8"/>
  <c r="P42" i="8"/>
  <c r="P29" i="8"/>
  <c r="P37" i="8"/>
  <c r="P31" i="8"/>
  <c r="P36" i="8"/>
  <c r="P38" i="8"/>
  <c r="P30" i="8"/>
  <c r="P35" i="8"/>
  <c r="P40" i="8"/>
  <c r="P33" i="8"/>
  <c r="P41" i="8"/>
  <c r="P34" i="8"/>
  <c r="P28" i="8"/>
  <c r="P47" i="8" s="1"/>
  <c r="P44" i="8"/>
  <c r="P39" i="8"/>
  <c r="N30" i="8"/>
  <c r="N41" i="8"/>
  <c r="N46" i="8"/>
  <c r="N35" i="8"/>
  <c r="N43" i="8"/>
  <c r="N44" i="8"/>
  <c r="N32" i="8"/>
  <c r="N29" i="8"/>
  <c r="N45" i="8"/>
  <c r="N28" i="8"/>
  <c r="N38" i="8"/>
  <c r="N40" i="8"/>
  <c r="N33" i="8"/>
  <c r="N31" i="8"/>
  <c r="N39" i="8"/>
  <c r="N36" i="8"/>
  <c r="N37" i="8"/>
  <c r="N34" i="8"/>
  <c r="N42" i="8"/>
  <c r="I48" i="4"/>
  <c r="O46" i="4"/>
  <c r="O43" i="4"/>
  <c r="O42" i="4"/>
  <c r="O37" i="4"/>
  <c r="O39" i="4"/>
  <c r="O45" i="4"/>
  <c r="O44" i="4"/>
  <c r="O38" i="4"/>
  <c r="O40" i="4"/>
  <c r="O35" i="4"/>
  <c r="O36" i="4"/>
  <c r="O41" i="4"/>
  <c r="Q29" i="10"/>
  <c r="Q41" i="10"/>
  <c r="Q44" i="10"/>
  <c r="Q33" i="10"/>
  <c r="Q40" i="10"/>
  <c r="Q46" i="10"/>
  <c r="Q45" i="10"/>
  <c r="Q34" i="10"/>
  <c r="Q35" i="10"/>
  <c r="Q36" i="10"/>
  <c r="Q30" i="10"/>
  <c r="Q32" i="10"/>
  <c r="Q28" i="10"/>
  <c r="Q38" i="10"/>
  <c r="Q39" i="10"/>
  <c r="Q31" i="10"/>
  <c r="Q37" i="10"/>
  <c r="Q42" i="10"/>
  <c r="Q43" i="10"/>
  <c r="P41" i="9"/>
  <c r="P37" i="9"/>
  <c r="P28" i="9"/>
  <c r="P32" i="9"/>
  <c r="P36" i="9"/>
  <c r="P40" i="9"/>
  <c r="P44" i="9"/>
  <c r="P33" i="9"/>
  <c r="P30" i="9"/>
  <c r="P34" i="9"/>
  <c r="P38" i="9"/>
  <c r="P42" i="9"/>
  <c r="P46" i="9"/>
  <c r="P31" i="9"/>
  <c r="P35" i="9"/>
  <c r="P39" i="9"/>
  <c r="P43" i="9"/>
  <c r="P29" i="9"/>
  <c r="P45" i="9"/>
  <c r="N30" i="9"/>
  <c r="N34" i="9"/>
  <c r="N38" i="9"/>
  <c r="N42" i="9"/>
  <c r="N46" i="9"/>
  <c r="N32" i="9"/>
  <c r="N36" i="9"/>
  <c r="N40" i="9"/>
  <c r="N44" i="9"/>
  <c r="N31" i="9"/>
  <c r="N43" i="9"/>
  <c r="N29" i="9"/>
  <c r="N33" i="9"/>
  <c r="N37" i="9"/>
  <c r="N41" i="9"/>
  <c r="N45" i="9"/>
  <c r="N28" i="9"/>
  <c r="N35" i="9"/>
  <c r="N39" i="9"/>
  <c r="O31" i="8"/>
  <c r="O33" i="8"/>
  <c r="O37" i="8"/>
  <c r="O32" i="8"/>
  <c r="O40" i="8"/>
  <c r="O46" i="8"/>
  <c r="O41" i="8"/>
  <c r="O30" i="8"/>
  <c r="O34" i="8"/>
  <c r="O35" i="8"/>
  <c r="O39" i="8"/>
  <c r="O45" i="8"/>
  <c r="O28" i="8"/>
  <c r="O36" i="8"/>
  <c r="O44" i="8"/>
  <c r="O38" i="8"/>
  <c r="O29" i="8"/>
  <c r="O42" i="8"/>
  <c r="O43" i="8"/>
  <c r="P46" i="10"/>
  <c r="P39" i="10"/>
  <c r="P33" i="10"/>
  <c r="P45" i="10"/>
  <c r="P38" i="10"/>
  <c r="P42" i="10"/>
  <c r="P37" i="10"/>
  <c r="P30" i="10"/>
  <c r="P41" i="10"/>
  <c r="P35" i="10"/>
  <c r="P34" i="10"/>
  <c r="P29" i="10"/>
  <c r="P31" i="10"/>
  <c r="P36" i="10"/>
  <c r="P43" i="10"/>
  <c r="P32" i="10"/>
  <c r="P44" i="10"/>
  <c r="P28" i="10"/>
  <c r="P47" i="10" s="1"/>
  <c r="P40" i="10"/>
  <c r="N41" i="10"/>
  <c r="N33" i="10"/>
  <c r="N37" i="10"/>
  <c r="N35" i="10"/>
  <c r="N34" i="10"/>
  <c r="N30" i="10"/>
  <c r="N42" i="10"/>
  <c r="N28" i="10"/>
  <c r="N39" i="10"/>
  <c r="N29" i="10"/>
  <c r="N44" i="10"/>
  <c r="N46" i="10"/>
  <c r="N40" i="10"/>
  <c r="N32" i="10"/>
  <c r="N36" i="10"/>
  <c r="N38" i="10"/>
  <c r="N45" i="10"/>
  <c r="N43" i="10"/>
  <c r="N31" i="10"/>
  <c r="O32" i="9"/>
  <c r="O36" i="9"/>
  <c r="O40" i="9"/>
  <c r="O44" i="9"/>
  <c r="O30" i="9"/>
  <c r="O46" i="9"/>
  <c r="O42" i="9"/>
  <c r="O28" i="9"/>
  <c r="O38" i="9"/>
  <c r="O29" i="9"/>
  <c r="O33" i="9"/>
  <c r="O37" i="9"/>
  <c r="O41" i="9"/>
  <c r="O45" i="9"/>
  <c r="O34" i="9"/>
  <c r="O31" i="9"/>
  <c r="O35" i="9"/>
  <c r="O39" i="9"/>
  <c r="O43" i="9"/>
  <c r="Q37" i="8"/>
  <c r="Q35" i="8"/>
  <c r="Q28" i="8"/>
  <c r="Q40" i="8"/>
  <c r="Q43" i="8"/>
  <c r="Q41" i="8"/>
  <c r="Q34" i="8"/>
  <c r="Q42" i="8"/>
  <c r="Q44" i="8"/>
  <c r="Q33" i="8"/>
  <c r="Q45" i="8"/>
  <c r="Q31" i="8"/>
  <c r="Q39" i="8"/>
  <c r="Q32" i="8"/>
  <c r="Q29" i="8"/>
  <c r="Q30" i="8"/>
  <c r="Q38" i="8"/>
  <c r="Q46" i="8"/>
  <c r="Q36" i="8"/>
  <c r="P46" i="4"/>
  <c r="P45" i="4"/>
  <c r="N32" i="4"/>
  <c r="N36" i="4"/>
  <c r="N40" i="4"/>
  <c r="N44" i="4"/>
  <c r="N43" i="4"/>
  <c r="N29" i="4"/>
  <c r="N33" i="4"/>
  <c r="N37" i="4"/>
  <c r="N41" i="4"/>
  <c r="N45" i="4"/>
  <c r="N31" i="4"/>
  <c r="N39" i="4"/>
  <c r="N30" i="4"/>
  <c r="N34" i="4"/>
  <c r="N38" i="4"/>
  <c r="N42" i="4"/>
  <c r="N46" i="4"/>
  <c r="N35" i="4"/>
  <c r="N28" i="4"/>
  <c r="Q29" i="4"/>
  <c r="Q33" i="4"/>
  <c r="Q37" i="4"/>
  <c r="Q41" i="4"/>
  <c r="Q45" i="4"/>
  <c r="Q36" i="4"/>
  <c r="Q30" i="4"/>
  <c r="Q34" i="4"/>
  <c r="Q38" i="4"/>
  <c r="Q42" i="4"/>
  <c r="Q46" i="4"/>
  <c r="Q32" i="4"/>
  <c r="Q40" i="4"/>
  <c r="Q31" i="4"/>
  <c r="Q35" i="4"/>
  <c r="Q39" i="4"/>
  <c r="Q43" i="4"/>
  <c r="Q44" i="4"/>
  <c r="Q28" i="4"/>
  <c r="P31" i="4"/>
  <c r="P35" i="4"/>
  <c r="P39" i="4"/>
  <c r="P43" i="4"/>
  <c r="P28" i="4"/>
  <c r="P32" i="4"/>
  <c r="P36" i="4"/>
  <c r="P40" i="4"/>
  <c r="P44" i="4"/>
  <c r="P30" i="4"/>
  <c r="P34" i="4"/>
  <c r="P42" i="4"/>
  <c r="P29" i="4"/>
  <c r="P33" i="4"/>
  <c r="P37" i="4"/>
  <c r="P41" i="4"/>
  <c r="P38" i="4"/>
  <c r="O30" i="4"/>
  <c r="O34" i="4"/>
  <c r="O32" i="4"/>
  <c r="O33" i="4"/>
  <c r="O31" i="4"/>
  <c r="O29" i="4"/>
  <c r="O28" i="4"/>
  <c r="D15" i="2"/>
  <c r="D21" i="2" s="1"/>
  <c r="D22" i="2" s="1"/>
  <c r="D42" i="2" s="1"/>
  <c r="K15" i="2"/>
  <c r="G15" i="2"/>
  <c r="G21" i="2" s="1"/>
  <c r="G22" i="2" s="1"/>
  <c r="G42" i="2" s="1"/>
  <c r="J15" i="2"/>
  <c r="F15" i="2"/>
  <c r="F21" i="2" s="1"/>
  <c r="F22" i="2" s="1"/>
  <c r="F42" i="2" s="1"/>
  <c r="C15" i="2"/>
  <c r="C21" i="2" s="1"/>
  <c r="C22" i="2" s="1"/>
  <c r="I15" i="2"/>
  <c r="E15" i="2"/>
  <c r="E21" i="2" s="1"/>
  <c r="E22" i="2" s="1"/>
  <c r="E42" i="2" s="1"/>
  <c r="L21" i="2"/>
  <c r="L22" i="2" s="1"/>
  <c r="L42" i="2" s="1"/>
  <c r="H15" i="2"/>
  <c r="H21" i="2" s="1"/>
  <c r="H22" i="2" s="1"/>
  <c r="H42" i="2" s="1"/>
  <c r="N47" i="10" l="1"/>
  <c r="N47" i="9"/>
  <c r="Q47" i="9"/>
  <c r="O47" i="9"/>
  <c r="O47" i="8"/>
  <c r="P47" i="9"/>
  <c r="N47" i="8"/>
  <c r="O47" i="10"/>
  <c r="Q47" i="10"/>
  <c r="T46" i="4"/>
  <c r="Q47" i="8"/>
  <c r="T31" i="4"/>
  <c r="T44" i="4"/>
  <c r="T35" i="4"/>
  <c r="T33" i="4"/>
  <c r="O54" i="6"/>
  <c r="E5" i="11"/>
  <c r="K21" i="2"/>
  <c r="K22" i="2" s="1"/>
  <c r="K42" i="2" s="1"/>
  <c r="C48" i="8"/>
  <c r="J21" i="2"/>
  <c r="J22" i="2" s="1"/>
  <c r="J42" i="2" s="1"/>
  <c r="C48" i="9"/>
  <c r="I21" i="2"/>
  <c r="I22" i="2" s="1"/>
  <c r="I42" i="2" s="1"/>
  <c r="C48" i="10"/>
  <c r="T42" i="4"/>
  <c r="T36" i="4"/>
  <c r="T40" i="4"/>
  <c r="P47" i="4"/>
  <c r="N47" i="4"/>
  <c r="T38" i="4"/>
  <c r="T41" i="4"/>
  <c r="T43" i="4"/>
  <c r="T45" i="4"/>
  <c r="T32" i="4"/>
  <c r="T34" i="4"/>
  <c r="Q47" i="4"/>
  <c r="T29" i="4"/>
  <c r="T39" i="4"/>
  <c r="T37" i="4"/>
  <c r="T30" i="4"/>
  <c r="E4" i="11" s="1"/>
  <c r="O47" i="4"/>
  <c r="T28" i="4"/>
  <c r="E27" i="2"/>
  <c r="I27" i="2"/>
  <c r="H27" i="2"/>
  <c r="C27" i="2"/>
  <c r="K27" i="2"/>
  <c r="J27" i="2"/>
  <c r="G27" i="2"/>
  <c r="L27" i="2"/>
  <c r="F27" i="2"/>
  <c r="D27" i="2"/>
  <c r="J65" i="2" l="1"/>
  <c r="H21" i="12"/>
  <c r="H19" i="12"/>
  <c r="H31" i="12" s="1"/>
  <c r="H23" i="12"/>
  <c r="H17" i="12"/>
  <c r="H29" i="12" s="1"/>
  <c r="H16" i="12"/>
  <c r="H28" i="12" s="1"/>
  <c r="H22" i="12"/>
  <c r="H20" i="12"/>
  <c r="H32" i="12" s="1"/>
  <c r="H18" i="12"/>
  <c r="H30" i="12" s="1"/>
  <c r="H15" i="12"/>
  <c r="F65" i="2"/>
  <c r="D23" i="12"/>
  <c r="D18" i="12"/>
  <c r="D30" i="12" s="1"/>
  <c r="D22" i="12"/>
  <c r="D17" i="12"/>
  <c r="D29" i="12" s="1"/>
  <c r="D21" i="12"/>
  <c r="D33" i="12" s="1"/>
  <c r="D20" i="12"/>
  <c r="D32" i="12" s="1"/>
  <c r="D19" i="12"/>
  <c r="D31" i="12" s="1"/>
  <c r="D16" i="12"/>
  <c r="D28" i="12" s="1"/>
  <c r="D15" i="12"/>
  <c r="G65" i="2"/>
  <c r="E16" i="12"/>
  <c r="E28" i="12" s="1"/>
  <c r="E22" i="12"/>
  <c r="E15" i="12"/>
  <c r="E21" i="12"/>
  <c r="E18" i="12"/>
  <c r="E30" i="12" s="1"/>
  <c r="E20" i="12"/>
  <c r="E32" i="12" s="1"/>
  <c r="E17" i="12"/>
  <c r="E29" i="12" s="1"/>
  <c r="E19" i="12"/>
  <c r="E23" i="12"/>
  <c r="H65" i="2"/>
  <c r="F23" i="12"/>
  <c r="F15" i="12"/>
  <c r="F16" i="12"/>
  <c r="F28" i="12" s="1"/>
  <c r="F17" i="12"/>
  <c r="F29" i="12" s="1"/>
  <c r="F20" i="12"/>
  <c r="F32" i="12" s="1"/>
  <c r="F21" i="12"/>
  <c r="F19" i="12"/>
  <c r="F31" i="12" s="1"/>
  <c r="F22" i="12"/>
  <c r="F18" i="12"/>
  <c r="F30" i="12" s="1"/>
  <c r="D65" i="2"/>
  <c r="B18" i="12"/>
  <c r="B30" i="12" s="1"/>
  <c r="B16" i="12"/>
  <c r="B28" i="12" s="1"/>
  <c r="B20" i="12"/>
  <c r="B32" i="12" s="1"/>
  <c r="B17" i="12"/>
  <c r="B29" i="12" s="1"/>
  <c r="B23" i="12"/>
  <c r="B22" i="12"/>
  <c r="B19" i="12"/>
  <c r="B31" i="12" s="1"/>
  <c r="B21" i="12"/>
  <c r="B33" i="12" s="1"/>
  <c r="B15" i="12"/>
  <c r="E65" i="2"/>
  <c r="C19" i="12"/>
  <c r="C16" i="12"/>
  <c r="C28" i="12" s="1"/>
  <c r="C21" i="12"/>
  <c r="C17" i="12"/>
  <c r="C29" i="12" s="1"/>
  <c r="C18" i="12"/>
  <c r="C30" i="12" s="1"/>
  <c r="C22" i="12"/>
  <c r="C15" i="12"/>
  <c r="C20" i="12"/>
  <c r="C32" i="12" s="1"/>
  <c r="C23" i="12"/>
  <c r="C31" i="12" s="1"/>
  <c r="I65" i="2"/>
  <c r="G19" i="12"/>
  <c r="G18" i="12"/>
  <c r="G30" i="12" s="1"/>
  <c r="G20" i="12"/>
  <c r="G32" i="12" s="1"/>
  <c r="G22" i="12"/>
  <c r="G16" i="12"/>
  <c r="G28" i="12" s="1"/>
  <c r="G17" i="12"/>
  <c r="G29" i="12" s="1"/>
  <c r="G23" i="12"/>
  <c r="G31" i="12" s="1"/>
  <c r="G21" i="12"/>
  <c r="G33" i="12" s="1"/>
  <c r="G15" i="12"/>
  <c r="K65" i="2"/>
  <c r="I21" i="12"/>
  <c r="I23" i="12"/>
  <c r="I19" i="12"/>
  <c r="I18" i="12"/>
  <c r="I30" i="12" s="1"/>
  <c r="I16" i="12"/>
  <c r="I28" i="12" s="1"/>
  <c r="I22" i="12"/>
  <c r="I20" i="12"/>
  <c r="I32" i="12" s="1"/>
  <c r="I15" i="12"/>
  <c r="I17" i="12"/>
  <c r="I29" i="12" s="1"/>
  <c r="L65" i="2"/>
  <c r="J21" i="12"/>
  <c r="J16" i="12"/>
  <c r="J28" i="12" s="1"/>
  <c r="J22" i="12"/>
  <c r="J20" i="12"/>
  <c r="J32" i="12" s="1"/>
  <c r="J15" i="12"/>
  <c r="J19" i="12"/>
  <c r="J18" i="12"/>
  <c r="J30" i="12" s="1"/>
  <c r="J23" i="12"/>
  <c r="J17" i="12"/>
  <c r="J29" i="12" s="1"/>
  <c r="O51" i="6"/>
  <c r="E2" i="11"/>
  <c r="O62" i="6"/>
  <c r="E13" i="11"/>
  <c r="O55" i="6"/>
  <c r="E6" i="11"/>
  <c r="O61" i="6"/>
  <c r="E12" i="11"/>
  <c r="O59" i="6"/>
  <c r="E10" i="11"/>
  <c r="L45" i="9"/>
  <c r="L46" i="9"/>
  <c r="T46" i="9" s="1"/>
  <c r="O69" i="6"/>
  <c r="E20" i="11"/>
  <c r="O58" i="6"/>
  <c r="E9" i="11"/>
  <c r="O52" i="6"/>
  <c r="E3" i="11"/>
  <c r="O68" i="6"/>
  <c r="E19" i="11"/>
  <c r="O65" i="6"/>
  <c r="E16" i="11"/>
  <c r="O67" i="6"/>
  <c r="E18" i="11"/>
  <c r="O53" i="6"/>
  <c r="O66" i="6"/>
  <c r="E17" i="11"/>
  <c r="O60" i="6"/>
  <c r="E11" i="11"/>
  <c r="O57" i="6"/>
  <c r="E8" i="11"/>
  <c r="O64" i="6"/>
  <c r="E15" i="11"/>
  <c r="O63" i="6"/>
  <c r="E14" i="11"/>
  <c r="O56" i="6"/>
  <c r="E7" i="11"/>
  <c r="L31" i="9"/>
  <c r="T31" i="9" s="1"/>
  <c r="L40" i="9"/>
  <c r="T40" i="9" s="1"/>
  <c r="L30" i="9"/>
  <c r="T30" i="9" s="1"/>
  <c r="L33" i="9"/>
  <c r="T33" i="9" s="1"/>
  <c r="L34" i="9"/>
  <c r="T34" i="9" s="1"/>
  <c r="L35" i="9"/>
  <c r="T35" i="9" s="1"/>
  <c r="L28" i="9"/>
  <c r="L44" i="9"/>
  <c r="T44" i="9" s="1"/>
  <c r="L37" i="9"/>
  <c r="T37" i="9" s="1"/>
  <c r="L42" i="9"/>
  <c r="T42" i="9" s="1"/>
  <c r="L29" i="9"/>
  <c r="T29" i="9" s="1"/>
  <c r="L38" i="9"/>
  <c r="T38" i="9" s="1"/>
  <c r="L39" i="9"/>
  <c r="T39" i="9" s="1"/>
  <c r="L32" i="9"/>
  <c r="T32" i="9" s="1"/>
  <c r="L41" i="9"/>
  <c r="T41" i="9" s="1"/>
  <c r="L43" i="9"/>
  <c r="T43" i="9" s="1"/>
  <c r="L36" i="9"/>
  <c r="T36" i="9" s="1"/>
  <c r="T45" i="9"/>
  <c r="L28" i="10"/>
  <c r="L29" i="10"/>
  <c r="T29" i="10" s="1"/>
  <c r="L36" i="10"/>
  <c r="T36" i="10" s="1"/>
  <c r="L38" i="10"/>
  <c r="T38" i="10" s="1"/>
  <c r="L32" i="10"/>
  <c r="T32" i="10" s="1"/>
  <c r="L40" i="10"/>
  <c r="T40" i="10" s="1"/>
  <c r="L34" i="10"/>
  <c r="T34" i="10" s="1"/>
  <c r="L37" i="10"/>
  <c r="T37" i="10" s="1"/>
  <c r="L44" i="10"/>
  <c r="T44" i="10" s="1"/>
  <c r="L33" i="10"/>
  <c r="T33" i="10" s="1"/>
  <c r="L31" i="10"/>
  <c r="T31" i="10" s="1"/>
  <c r="L30" i="10"/>
  <c r="T30" i="10" s="1"/>
  <c r="L41" i="10"/>
  <c r="T41" i="10" s="1"/>
  <c r="L42" i="10"/>
  <c r="T42" i="10" s="1"/>
  <c r="L45" i="10"/>
  <c r="T45" i="10" s="1"/>
  <c r="L39" i="10"/>
  <c r="T39" i="10" s="1"/>
  <c r="L46" i="10"/>
  <c r="T46" i="10" s="1"/>
  <c r="L35" i="10"/>
  <c r="T35" i="10" s="1"/>
  <c r="L43" i="10"/>
  <c r="T43" i="10" s="1"/>
  <c r="L28" i="8"/>
  <c r="T28" i="8" s="1"/>
  <c r="L44" i="8"/>
  <c r="T44" i="8" s="1"/>
  <c r="L33" i="8"/>
  <c r="T33" i="8" s="1"/>
  <c r="L30" i="8"/>
  <c r="T30" i="8" s="1"/>
  <c r="L34" i="8"/>
  <c r="T34" i="8" s="1"/>
  <c r="L35" i="8"/>
  <c r="T35" i="8" s="1"/>
  <c r="L37" i="8"/>
  <c r="T37" i="8" s="1"/>
  <c r="L32" i="8"/>
  <c r="T32" i="8" s="1"/>
  <c r="L38" i="8"/>
  <c r="L39" i="8"/>
  <c r="T39" i="8" s="1"/>
  <c r="L46" i="8"/>
  <c r="T46" i="8" s="1"/>
  <c r="L41" i="8"/>
  <c r="T41" i="8" s="1"/>
  <c r="L40" i="8"/>
  <c r="T40" i="8" s="1"/>
  <c r="L31" i="8"/>
  <c r="T31" i="8" s="1"/>
  <c r="L42" i="8"/>
  <c r="T42" i="8" s="1"/>
  <c r="D16" i="11" s="1"/>
  <c r="L43" i="8"/>
  <c r="T43" i="8" s="1"/>
  <c r="L29" i="8"/>
  <c r="T29" i="8" s="1"/>
  <c r="L45" i="8"/>
  <c r="T45" i="8" s="1"/>
  <c r="L36" i="8"/>
  <c r="T36" i="8" s="1"/>
  <c r="T47" i="4"/>
  <c r="J31" i="12" l="1"/>
  <c r="I27" i="12"/>
  <c r="I24" i="12"/>
  <c r="E27" i="12"/>
  <c r="E24" i="12"/>
  <c r="D27" i="12"/>
  <c r="D24" i="12"/>
  <c r="J27" i="12"/>
  <c r="J24" i="12"/>
  <c r="J33" i="12"/>
  <c r="I31" i="12"/>
  <c r="G27" i="12"/>
  <c r="G24" i="12"/>
  <c r="C27" i="12"/>
  <c r="C24" i="12"/>
  <c r="C33" i="12"/>
  <c r="B27" i="12"/>
  <c r="B24" i="12"/>
  <c r="K38" i="11"/>
  <c r="E26" i="11"/>
  <c r="E32" i="11" s="1"/>
  <c r="E25" i="11"/>
  <c r="E31" i="11" s="1"/>
  <c r="H27" i="12"/>
  <c r="H24" i="12"/>
  <c r="H33" i="12"/>
  <c r="E27" i="11"/>
  <c r="E33" i="11" s="1"/>
  <c r="I33" i="12"/>
  <c r="F33" i="12"/>
  <c r="F27" i="12"/>
  <c r="F24" i="12"/>
  <c r="E31" i="12"/>
  <c r="E33" i="12"/>
  <c r="E28" i="11"/>
  <c r="E34" i="11" s="1"/>
  <c r="M69" i="6"/>
  <c r="C20" i="11"/>
  <c r="N52" i="6"/>
  <c r="D3" i="11"/>
  <c r="K25" i="11" s="1"/>
  <c r="N51" i="6"/>
  <c r="D2" i="11"/>
  <c r="K24" i="11" s="1"/>
  <c r="L53" i="6"/>
  <c r="B4" i="11"/>
  <c r="L61" i="6"/>
  <c r="B12" i="11"/>
  <c r="M55" i="6"/>
  <c r="C6" i="11"/>
  <c r="M53" i="6"/>
  <c r="C4" i="11"/>
  <c r="N55" i="6"/>
  <c r="D6" i="11"/>
  <c r="K28" i="11" s="1"/>
  <c r="L66" i="6"/>
  <c r="B17" i="11"/>
  <c r="L54" i="6"/>
  <c r="B5" i="11"/>
  <c r="L59" i="6"/>
  <c r="B10" i="11"/>
  <c r="M60" i="6"/>
  <c r="C11" i="11"/>
  <c r="M58" i="6"/>
  <c r="C9" i="11"/>
  <c r="N59" i="6"/>
  <c r="D10" i="11"/>
  <c r="N69" i="6"/>
  <c r="D20" i="11"/>
  <c r="K42" i="11" s="1"/>
  <c r="N60" i="6"/>
  <c r="D11" i="11"/>
  <c r="K33" i="11" s="1"/>
  <c r="N56" i="6"/>
  <c r="D7" i="11"/>
  <c r="L58" i="6"/>
  <c r="B9" i="11"/>
  <c r="L65" i="6"/>
  <c r="B16" i="11"/>
  <c r="B7" i="11"/>
  <c r="B27" i="11" s="1"/>
  <c r="B33" i="11" s="1"/>
  <c r="L56" i="6"/>
  <c r="L63" i="6"/>
  <c r="B14" i="11"/>
  <c r="L52" i="6"/>
  <c r="B3" i="11"/>
  <c r="M66" i="6"/>
  <c r="C17" i="11"/>
  <c r="I39" i="11" s="1"/>
  <c r="M61" i="6"/>
  <c r="C12" i="11"/>
  <c r="I34" i="11" s="1"/>
  <c r="M57" i="6"/>
  <c r="C8" i="11"/>
  <c r="M54" i="6"/>
  <c r="C5" i="11"/>
  <c r="I27" i="11" s="1"/>
  <c r="N63" i="6"/>
  <c r="D14" i="11"/>
  <c r="K36" i="11" s="1"/>
  <c r="N57" i="6"/>
  <c r="D8" i="11"/>
  <c r="K30" i="11" s="1"/>
  <c r="L62" i="6"/>
  <c r="B13" i="11"/>
  <c r="L60" i="6"/>
  <c r="B11" i="11"/>
  <c r="M68" i="6"/>
  <c r="C19" i="11"/>
  <c r="M65" i="6"/>
  <c r="C16" i="11"/>
  <c r="I38" i="11" s="1"/>
  <c r="N66" i="6"/>
  <c r="D17" i="11"/>
  <c r="J39" i="11" s="1"/>
  <c r="N64" i="6"/>
  <c r="D15" i="11"/>
  <c r="K37" i="11" s="1"/>
  <c r="N53" i="6"/>
  <c r="D4" i="11"/>
  <c r="L68" i="6"/>
  <c r="B19" i="11"/>
  <c r="L57" i="6"/>
  <c r="B8" i="11"/>
  <c r="M59" i="6"/>
  <c r="C10" i="11"/>
  <c r="I32" i="11" s="1"/>
  <c r="M62" i="6"/>
  <c r="C13" i="11"/>
  <c r="I35" i="11" s="1"/>
  <c r="M63" i="6"/>
  <c r="C14" i="11"/>
  <c r="N68" i="6"/>
  <c r="D19" i="11"/>
  <c r="J41" i="11" s="1"/>
  <c r="N54" i="6"/>
  <c r="D5" i="11"/>
  <c r="N62" i="6"/>
  <c r="D13" i="11"/>
  <c r="J35" i="11" s="1"/>
  <c r="N58" i="6"/>
  <c r="D9" i="11"/>
  <c r="J31" i="11" s="1"/>
  <c r="N67" i="6"/>
  <c r="D18" i="11"/>
  <c r="L69" i="6"/>
  <c r="B20" i="11"/>
  <c r="L64" i="6"/>
  <c r="B15" i="11"/>
  <c r="L67" i="6"/>
  <c r="B18" i="11"/>
  <c r="L55" i="6"/>
  <c r="B6" i="11"/>
  <c r="M64" i="6"/>
  <c r="C15" i="11"/>
  <c r="M52" i="6"/>
  <c r="C3" i="11"/>
  <c r="M67" i="6"/>
  <c r="C18" i="11"/>
  <c r="I40" i="11" s="1"/>
  <c r="M56" i="6"/>
  <c r="C7" i="11"/>
  <c r="E21" i="11"/>
  <c r="L47" i="8"/>
  <c r="T38" i="8"/>
  <c r="T47" i="8" s="1"/>
  <c r="L47" i="9"/>
  <c r="T28" i="9"/>
  <c r="C2" i="11" s="1"/>
  <c r="L47" i="10"/>
  <c r="T28" i="10"/>
  <c r="B2" i="11" s="1"/>
  <c r="B25" i="11" s="1"/>
  <c r="B31" i="11" s="1"/>
  <c r="N65" i="6"/>
  <c r="I24" i="11" l="1"/>
  <c r="C25" i="11"/>
  <c r="C31" i="11" s="1"/>
  <c r="K39" i="11"/>
  <c r="I29" i="11"/>
  <c r="C27" i="11"/>
  <c r="C33" i="11" s="1"/>
  <c r="I25" i="11"/>
  <c r="C26" i="11"/>
  <c r="C32" i="11" s="1"/>
  <c r="J40" i="11"/>
  <c r="B28" i="11"/>
  <c r="B34" i="11" s="1"/>
  <c r="J26" i="11"/>
  <c r="K26" i="11"/>
  <c r="I41" i="11"/>
  <c r="I30" i="11"/>
  <c r="C28" i="11"/>
  <c r="C34" i="11" s="1"/>
  <c r="J29" i="11"/>
  <c r="D27" i="11"/>
  <c r="D33" i="11" s="1"/>
  <c r="I31" i="11"/>
  <c r="I26" i="11"/>
  <c r="J24" i="11"/>
  <c r="D25" i="11"/>
  <c r="D31" i="11" s="1"/>
  <c r="K29" i="11"/>
  <c r="K31" i="12"/>
  <c r="K33" i="12"/>
  <c r="L33" i="12" s="1"/>
  <c r="K30" i="12"/>
  <c r="L30" i="12" s="1"/>
  <c r="K27" i="12"/>
  <c r="K28" i="12"/>
  <c r="L28" i="12" s="1"/>
  <c r="K32" i="12"/>
  <c r="L32" i="12" s="1"/>
  <c r="K29" i="12"/>
  <c r="L29" i="12" s="1"/>
  <c r="K31" i="11"/>
  <c r="L27" i="12"/>
  <c r="L31" i="12"/>
  <c r="K41" i="11"/>
  <c r="J27" i="11"/>
  <c r="K27" i="11"/>
  <c r="J30" i="11"/>
  <c r="B26" i="11"/>
  <c r="B32" i="11" s="1"/>
  <c r="J32" i="11"/>
  <c r="J25" i="11"/>
  <c r="D26" i="11"/>
  <c r="D32" i="11" s="1"/>
  <c r="J38" i="11"/>
  <c r="K32" i="11"/>
  <c r="K35" i="11"/>
  <c r="K40" i="11"/>
  <c r="C21" i="11"/>
  <c r="B21" i="11"/>
  <c r="N61" i="6"/>
  <c r="D12" i="11"/>
  <c r="M51" i="6"/>
  <c r="T47" i="9"/>
  <c r="T47" i="10"/>
  <c r="L51" i="6"/>
  <c r="D21" i="11" l="1"/>
  <c r="J34" i="11"/>
  <c r="K34" i="11"/>
  <c r="D28" i="11"/>
  <c r="D34" i="11" s="1"/>
</calcChain>
</file>

<file path=xl/sharedStrings.xml><?xml version="1.0" encoding="utf-8"?>
<sst xmlns="http://schemas.openxmlformats.org/spreadsheetml/2006/main" count="743" uniqueCount="232">
  <si>
    <t>kg/TJ</t>
    <phoneticPr fontId="1" type="noConversion"/>
  </si>
  <si>
    <t>TJ/kt </t>
  </si>
  <si>
    <t>TJ/kt </t>
    <phoneticPr fontId="1" type="noConversion"/>
  </si>
  <si>
    <t>TJ/kt</t>
    <phoneticPr fontId="1" type="noConversion"/>
  </si>
  <si>
    <t>TJ/kt </t>
    <phoneticPr fontId="1" type="noConversion"/>
  </si>
  <si>
    <t>TJ/kt</t>
    <phoneticPr fontId="1" type="noConversion"/>
  </si>
  <si>
    <t>Total</t>
    <phoneticPr fontId="1" type="noConversion"/>
  </si>
  <si>
    <r>
      <rPr>
        <sz val="11"/>
        <color theme="1"/>
        <rFont val="幼圆"/>
        <family val="3"/>
        <charset val="134"/>
      </rPr>
      <t>备注</t>
    </r>
    <phoneticPr fontId="1" type="noConversion"/>
  </si>
  <si>
    <r>
      <rPr>
        <sz val="11"/>
        <color theme="1"/>
        <rFont val="幼圆"/>
        <family val="3"/>
        <charset val="134"/>
      </rPr>
      <t>柴油</t>
    </r>
    <phoneticPr fontId="1" type="noConversion"/>
  </si>
  <si>
    <r>
      <t>IPCC</t>
    </r>
    <r>
      <rPr>
        <sz val="11"/>
        <color theme="1"/>
        <rFont val="幼圆"/>
        <family val="3"/>
        <charset val="134"/>
      </rPr>
      <t>范围（</t>
    </r>
    <r>
      <rPr>
        <sz val="11"/>
        <color theme="1"/>
        <rFont val="Times New Roman"/>
        <family val="1"/>
      </rPr>
      <t>75 500-78 800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</si>
  <si>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rPr>
        <sz val="11"/>
        <color theme="1"/>
        <rFont val="幼圆"/>
        <family val="3"/>
        <charset val="134"/>
      </rPr>
      <t>能源品种</t>
    </r>
    <phoneticPr fontId="1" type="noConversion"/>
  </si>
  <si>
    <r>
      <t>NCV(</t>
    </r>
    <r>
      <rPr>
        <sz val="11"/>
        <color theme="1"/>
        <rFont val="幼圆"/>
        <family val="3"/>
        <charset val="134"/>
      </rPr>
      <t>净热值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</si>
  <si>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theme="1"/>
        <rFont val="幼圆"/>
        <family val="3"/>
        <charset val="134"/>
      </rPr>
      <t>单位</t>
    </r>
    <phoneticPr fontId="1" type="noConversion"/>
  </si>
  <si>
    <r>
      <rPr>
        <sz val="11"/>
        <color theme="1"/>
        <rFont val="幼圆"/>
        <family val="3"/>
        <charset val="134"/>
      </rPr>
      <t>备注</t>
    </r>
    <phoneticPr fontId="1" type="noConversion"/>
  </si>
  <si>
    <r>
      <rPr>
        <sz val="11"/>
        <color theme="1"/>
        <rFont val="幼圆"/>
        <family val="3"/>
        <charset val="134"/>
      </rPr>
      <t>排放因子</t>
    </r>
    <phoneticPr fontId="1" type="noConversion"/>
  </si>
  <si>
    <r>
      <rPr>
        <sz val="11"/>
        <color theme="1"/>
        <rFont val="幼圆"/>
        <family val="3"/>
        <charset val="134"/>
      </rPr>
      <t>煤</t>
    </r>
    <r>
      <rPr>
        <sz val="11"/>
        <color theme="1"/>
        <rFont val="Times New Roman"/>
        <family val="1"/>
      </rPr>
      <t>(kt)</t>
    </r>
    <phoneticPr fontId="1" type="noConversion"/>
  </si>
  <si>
    <r>
      <rPr>
        <sz val="11"/>
        <color theme="1"/>
        <rFont val="幼圆"/>
        <family val="3"/>
        <charset val="134"/>
      </rPr>
      <t>煤</t>
    </r>
    <r>
      <rPr>
        <sz val="11"/>
        <color theme="1"/>
        <rFont val="Times New Roman"/>
        <family val="1"/>
      </rPr>
      <t>(kt)</t>
    </r>
    <phoneticPr fontId="1" type="noConversion"/>
  </si>
  <si>
    <r>
      <t>94 600</t>
    </r>
    <r>
      <rPr>
        <sz val="11"/>
        <color theme="1"/>
        <rFont val="幼圆"/>
        <family val="3"/>
        <charset val="134"/>
      </rPr>
      <t>到</t>
    </r>
    <r>
      <rPr>
        <sz val="11"/>
        <color theme="1"/>
        <rFont val="Times New Roman"/>
        <family val="1"/>
      </rPr>
      <t>107 000</t>
    </r>
    <r>
      <rPr>
        <sz val="11"/>
        <color theme="1"/>
        <rFont val="幼圆"/>
        <family val="3"/>
        <charset val="134"/>
      </rPr>
      <t>不等【煤的种类】</t>
    </r>
    <phoneticPr fontId="1" type="noConversion"/>
  </si>
  <si>
    <r>
      <rPr>
        <sz val="11"/>
        <color theme="1"/>
        <rFont val="幼圆"/>
        <family val="3"/>
        <charset val="134"/>
      </rPr>
      <t>原油</t>
    </r>
    <r>
      <rPr>
        <sz val="11"/>
        <color theme="1"/>
        <rFont val="Times New Roman"/>
        <family val="1"/>
      </rPr>
      <t>(kt)</t>
    </r>
    <phoneticPr fontId="1" type="noConversion"/>
  </si>
  <si>
    <r>
      <t>IPCC</t>
    </r>
    <r>
      <rPr>
        <sz val="11"/>
        <color theme="1"/>
        <rFont val="幼圆"/>
        <family val="3"/>
        <charset val="134"/>
      </rPr>
      <t>范围（</t>
    </r>
    <r>
      <rPr>
        <sz val="11"/>
        <color theme="1"/>
        <rFont val="Times New Roman"/>
        <family val="1"/>
      </rPr>
      <t>40.1-44.8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</si>
  <si>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t>IPCC</t>
    </r>
    <r>
      <rPr>
        <sz val="11"/>
        <color theme="1"/>
        <rFont val="幼圆"/>
        <family val="3"/>
        <charset val="134"/>
      </rPr>
      <t>范围（</t>
    </r>
    <r>
      <rPr>
        <sz val="11"/>
        <color theme="1"/>
        <rFont val="Times New Roman"/>
        <family val="1"/>
      </rPr>
      <t>71 100-75 500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</si>
  <si>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rPr>
        <sz val="11"/>
        <color theme="1"/>
        <rFont val="幼圆"/>
        <family val="3"/>
        <charset val="134"/>
      </rPr>
      <t>天然气</t>
    </r>
    <r>
      <rPr>
        <sz val="11"/>
        <color theme="1"/>
        <rFont val="Times New Roman"/>
        <family val="1"/>
      </rPr>
      <t>(kt)</t>
    </r>
    <r>
      <rPr>
        <sz val="11"/>
        <color theme="1"/>
        <rFont val="幼圆"/>
        <family val="3"/>
        <charset val="134"/>
      </rPr>
      <t>已转单位</t>
    </r>
    <phoneticPr fontId="1" type="noConversion"/>
  </si>
  <si>
    <r>
      <rPr>
        <sz val="11"/>
        <color theme="1"/>
        <rFont val="幼圆"/>
        <family val="3"/>
        <charset val="134"/>
      </rPr>
      <t>天然气</t>
    </r>
    <r>
      <rPr>
        <sz val="11"/>
        <color theme="1"/>
        <rFont val="Times New Roman"/>
        <family val="1"/>
      </rPr>
      <t>(</t>
    </r>
    <r>
      <rPr>
        <sz val="11"/>
        <color theme="1"/>
        <rFont val="幼圆"/>
        <family val="3"/>
        <charset val="134"/>
      </rPr>
      <t>百万立方米</t>
    </r>
    <r>
      <rPr>
        <sz val="11"/>
        <color theme="1"/>
        <rFont val="Times New Roman"/>
        <family val="1"/>
      </rPr>
      <t>)</t>
    </r>
    <phoneticPr fontId="1" type="noConversion"/>
  </si>
  <si>
    <r>
      <t>IPCC</t>
    </r>
    <r>
      <rPr>
        <sz val="11"/>
        <color rgb="FFFF0000"/>
        <rFont val="幼圆"/>
        <family val="3"/>
        <charset val="134"/>
      </rPr>
      <t>范围（</t>
    </r>
    <r>
      <rPr>
        <sz val="11"/>
        <color rgb="FFFF0000"/>
        <rFont val="Times New Roman"/>
        <family val="1"/>
      </rPr>
      <t>46.5-50.4</t>
    </r>
    <r>
      <rPr>
        <sz val="11"/>
        <color rgb="FFFF0000"/>
        <rFont val="幼圆"/>
        <family val="3"/>
        <charset val="134"/>
      </rPr>
      <t>）</t>
    </r>
    <phoneticPr fontId="1" type="noConversion"/>
  </si>
  <si>
    <r>
      <t>IPCC</t>
    </r>
    <r>
      <rPr>
        <sz val="11"/>
        <color theme="1"/>
        <rFont val="幼圆"/>
        <family val="3"/>
        <charset val="134"/>
      </rPr>
      <t>范围（</t>
    </r>
    <r>
      <rPr>
        <sz val="11"/>
        <color theme="1"/>
        <rFont val="Times New Roman"/>
        <family val="1"/>
      </rPr>
      <t>54 300-58 300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</si>
  <si>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rPr>
        <sz val="11"/>
        <color theme="1"/>
        <rFont val="幼圆"/>
        <family val="3"/>
        <charset val="134"/>
      </rPr>
      <t>柴油</t>
    </r>
    <r>
      <rPr>
        <sz val="11"/>
        <color theme="1"/>
        <rFont val="Times New Roman"/>
        <family val="1"/>
      </rPr>
      <t>(kt)</t>
    </r>
    <phoneticPr fontId="1" type="noConversion"/>
  </si>
  <si>
    <r>
      <rPr>
        <sz val="11"/>
        <color theme="1"/>
        <rFont val="幼圆"/>
        <family val="3"/>
        <charset val="134"/>
      </rPr>
      <t>柴油</t>
    </r>
    <r>
      <rPr>
        <sz val="11"/>
        <color theme="1"/>
        <rFont val="Times New Roman"/>
        <family val="1"/>
      </rPr>
      <t>(kt)</t>
    </r>
    <phoneticPr fontId="1" type="noConversion"/>
  </si>
  <si>
    <r>
      <t>IPCC</t>
    </r>
    <r>
      <rPr>
        <sz val="11"/>
        <color rgb="FFFF0000"/>
        <rFont val="幼圆"/>
        <family val="3"/>
        <charset val="134"/>
      </rPr>
      <t>范围（</t>
    </r>
    <r>
      <rPr>
        <sz val="11"/>
        <color rgb="FFFF0000"/>
        <rFont val="Times New Roman"/>
        <family val="1"/>
      </rPr>
      <t>41.4-43.3</t>
    </r>
    <r>
      <rPr>
        <sz val="11"/>
        <color rgb="FFFF0000"/>
        <rFont val="幼圆"/>
        <family val="3"/>
        <charset val="134"/>
      </rPr>
      <t>）</t>
    </r>
    <phoneticPr fontId="1" type="noConversion"/>
  </si>
  <si>
    <r>
      <t>IPCC</t>
    </r>
    <r>
      <rPr>
        <sz val="11"/>
        <color theme="1"/>
        <rFont val="幼圆"/>
        <family val="3"/>
        <charset val="134"/>
      </rPr>
      <t>范围（</t>
    </r>
    <r>
      <rPr>
        <sz val="11"/>
        <color theme="1"/>
        <rFont val="Times New Roman"/>
        <family val="1"/>
      </rPr>
      <t>72 600-74 800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</si>
  <si>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rPr>
        <sz val="11"/>
        <color theme="1"/>
        <rFont val="幼圆"/>
        <family val="3"/>
        <charset val="134"/>
      </rPr>
      <t>汽油</t>
    </r>
    <r>
      <rPr>
        <sz val="11"/>
        <color theme="1"/>
        <rFont val="Times New Roman"/>
        <family val="1"/>
      </rPr>
      <t>(kt)</t>
    </r>
    <phoneticPr fontId="1" type="noConversion"/>
  </si>
  <si>
    <r>
      <t>IPCC</t>
    </r>
    <r>
      <rPr>
        <sz val="11"/>
        <color rgb="FFFF0000"/>
        <rFont val="幼圆"/>
        <family val="3"/>
        <charset val="134"/>
      </rPr>
      <t>范围（</t>
    </r>
    <r>
      <rPr>
        <sz val="11"/>
        <color rgb="FFFF0000"/>
        <rFont val="Times New Roman"/>
        <family val="1"/>
      </rPr>
      <t>42.5-44.8</t>
    </r>
    <r>
      <rPr>
        <sz val="11"/>
        <color rgb="FFFF0000"/>
        <rFont val="幼圆"/>
        <family val="3"/>
        <charset val="134"/>
      </rPr>
      <t>）</t>
    </r>
    <phoneticPr fontId="1" type="noConversion"/>
  </si>
  <si>
    <r>
      <t>IPCC</t>
    </r>
    <r>
      <rPr>
        <sz val="11"/>
        <color theme="1"/>
        <rFont val="幼圆"/>
        <family val="3"/>
        <charset val="134"/>
      </rPr>
      <t>范围（</t>
    </r>
    <r>
      <rPr>
        <sz val="11"/>
        <color theme="1"/>
        <rFont val="Times New Roman"/>
        <family val="1"/>
      </rPr>
      <t>67 500-73 000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</si>
  <si>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t>IPCC</t>
    </r>
    <r>
      <rPr>
        <sz val="11"/>
        <color rgb="FFFF0000"/>
        <rFont val="幼圆"/>
        <family val="3"/>
        <charset val="134"/>
      </rPr>
      <t>范围（</t>
    </r>
    <r>
      <rPr>
        <sz val="11"/>
        <color rgb="FFFF0000"/>
        <rFont val="Times New Roman"/>
        <family val="1"/>
      </rPr>
      <t>39.8-41.7</t>
    </r>
    <r>
      <rPr>
        <sz val="11"/>
        <color rgb="FFFF0000"/>
        <rFont val="幼圆"/>
        <family val="3"/>
        <charset val="134"/>
      </rPr>
      <t>）</t>
    </r>
    <phoneticPr fontId="1" type="noConversion"/>
  </si>
  <si>
    <r>
      <rPr>
        <sz val="11"/>
        <color theme="1"/>
        <rFont val="幼圆"/>
        <family val="3"/>
        <charset val="134"/>
      </rPr>
      <t>热</t>
    </r>
    <r>
      <rPr>
        <sz val="11"/>
        <color theme="1"/>
        <rFont val="Times New Roman"/>
        <family val="1"/>
      </rPr>
      <t>(k</t>
    </r>
    <r>
      <rPr>
        <sz val="11"/>
        <color theme="1"/>
        <rFont val="幼圆"/>
        <family val="3"/>
        <charset val="134"/>
      </rPr>
      <t>千兆</t>
    </r>
    <r>
      <rPr>
        <sz val="11"/>
        <color theme="1"/>
        <rFont val="Times New Roman"/>
        <family val="1"/>
      </rPr>
      <t>)</t>
    </r>
    <phoneticPr fontId="1" type="noConversion"/>
  </si>
  <si>
    <r>
      <t>IPCC</t>
    </r>
    <r>
      <rPr>
        <sz val="11"/>
        <color theme="1"/>
        <rFont val="宋体"/>
        <family val="2"/>
      </rPr>
      <t>默认值</t>
    </r>
    <phoneticPr fontId="1" type="noConversion"/>
  </si>
  <si>
    <r>
      <rPr>
        <sz val="11"/>
        <color theme="1"/>
        <rFont val="宋体"/>
        <family val="2"/>
      </rPr>
      <t>注：一立方米天然气等于</t>
    </r>
    <r>
      <rPr>
        <sz val="11"/>
        <color theme="1"/>
        <rFont val="Times New Roman"/>
        <family val="1"/>
      </rPr>
      <t>:0.0007174</t>
    </r>
    <r>
      <rPr>
        <sz val="11"/>
        <color theme="1"/>
        <rFont val="宋体"/>
        <family val="2"/>
      </rPr>
      <t>吨</t>
    </r>
    <r>
      <rPr>
        <sz val="11"/>
        <color theme="1"/>
        <rFont val="Times New Roman"/>
        <family val="1"/>
      </rPr>
      <t> </t>
    </r>
    <phoneticPr fontId="1" type="noConversion"/>
  </si>
  <si>
    <r>
      <rPr>
        <sz val="11"/>
        <color theme="1"/>
        <rFont val="幼圆"/>
        <family val="3"/>
        <charset val="134"/>
      </rPr>
      <t>煤</t>
    </r>
    <phoneticPr fontId="1" type="noConversion"/>
  </si>
  <si>
    <r>
      <rPr>
        <sz val="11"/>
        <color theme="1"/>
        <rFont val="幼圆"/>
        <family val="3"/>
        <charset val="134"/>
      </rPr>
      <t>原油</t>
    </r>
    <phoneticPr fontId="1" type="noConversion"/>
  </si>
  <si>
    <r>
      <rPr>
        <sz val="11"/>
        <color theme="1"/>
        <rFont val="幼圆"/>
        <family val="3"/>
        <charset val="134"/>
      </rPr>
      <t>天然气</t>
    </r>
    <phoneticPr fontId="1" type="noConversion"/>
  </si>
  <si>
    <r>
      <rPr>
        <sz val="11"/>
        <color theme="1"/>
        <rFont val="幼圆"/>
        <family val="3"/>
        <charset val="134"/>
      </rPr>
      <t>汽油</t>
    </r>
    <phoneticPr fontId="1" type="noConversion"/>
  </si>
  <si>
    <r>
      <rPr>
        <sz val="11"/>
        <color theme="1"/>
        <rFont val="幼圆"/>
        <family val="3"/>
        <charset val="134"/>
      </rPr>
      <t>燃料油</t>
    </r>
    <phoneticPr fontId="1" type="noConversion"/>
  </si>
  <si>
    <r>
      <t>11.9</t>
    </r>
    <r>
      <rPr>
        <sz val="11"/>
        <color rgb="FFFF0000"/>
        <rFont val="幼圆"/>
        <family val="3"/>
        <charset val="134"/>
      </rPr>
      <t>到</t>
    </r>
    <r>
      <rPr>
        <sz val="11"/>
        <color rgb="FFFF0000"/>
        <rFont val="Times New Roman"/>
        <family val="1"/>
      </rPr>
      <t>28.2</t>
    </r>
    <r>
      <rPr>
        <sz val="11"/>
        <color rgb="FFFF0000"/>
        <rFont val="幼圆"/>
        <family val="3"/>
        <charset val="134"/>
      </rPr>
      <t>不等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幼圆"/>
        <family val="3"/>
        <charset val="134"/>
      </rPr>
      <t>【煤的种类】</t>
    </r>
    <phoneticPr fontId="1" type="noConversion"/>
  </si>
  <si>
    <t>吉国煤</t>
    <phoneticPr fontId="1" type="noConversion"/>
  </si>
  <si>
    <t>农业、林业和渔业</t>
  </si>
  <si>
    <t>制造业</t>
    <phoneticPr fontId="11" type="noConversion"/>
  </si>
  <si>
    <t>信息和通信</t>
  </si>
  <si>
    <t>金融中介与保险</t>
  </si>
  <si>
    <t>房地产业务</t>
  </si>
  <si>
    <t>专业、科学和技术活动</t>
  </si>
  <si>
    <t>行政和支助活动</t>
  </si>
  <si>
    <t>公共行政和防卫;强制性社会保障</t>
  </si>
  <si>
    <t>教育</t>
  </si>
  <si>
    <t>向人口提供保健和社会服务</t>
  </si>
  <si>
    <t>艺术、娱乐和娱乐</t>
  </si>
  <si>
    <t>其他服务活动</t>
  </si>
  <si>
    <r>
      <rPr>
        <sz val="11"/>
        <color theme="1"/>
        <rFont val="幼圆"/>
        <family val="3"/>
        <charset val="134"/>
      </rPr>
      <t>燃油</t>
    </r>
    <r>
      <rPr>
        <sz val="11"/>
        <color theme="1"/>
        <rFont val="Times New Roman"/>
        <family val="1"/>
      </rPr>
      <t>(kt)</t>
    </r>
    <phoneticPr fontId="1" type="noConversion"/>
  </si>
  <si>
    <r>
      <rPr>
        <sz val="11"/>
        <color theme="1"/>
        <rFont val="幼圆"/>
        <family val="3"/>
        <charset val="134"/>
      </rPr>
      <t>燃油</t>
    </r>
    <r>
      <rPr>
        <sz val="11"/>
        <color theme="1"/>
        <rFont val="Times New Roman"/>
        <family val="1"/>
      </rPr>
      <t>(kt)</t>
    </r>
    <phoneticPr fontId="1" type="noConversion"/>
  </si>
  <si>
    <t>kt</t>
    <phoneticPr fontId="1" type="noConversion"/>
  </si>
  <si>
    <r>
      <t>IEA</t>
    </r>
    <r>
      <rPr>
        <sz val="11"/>
        <color theme="1"/>
        <rFont val="幼圆"/>
        <family val="3"/>
        <charset val="134"/>
      </rPr>
      <t>数据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幼圆"/>
        <family val="3"/>
        <charset val="134"/>
      </rPr>
      <t>（</t>
    </r>
    <r>
      <rPr>
        <sz val="11"/>
        <color theme="1"/>
        <rFont val="Times New Roman"/>
        <family val="1"/>
      </rPr>
      <t>kt</t>
    </r>
    <r>
      <rPr>
        <sz val="11"/>
        <color theme="1"/>
        <rFont val="幼圆"/>
        <family val="3"/>
        <charset val="134"/>
      </rPr>
      <t>）</t>
    </r>
    <phoneticPr fontId="1" type="noConversion"/>
  </si>
  <si>
    <r>
      <t>EDGAR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kt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</si>
  <si>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WORD 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kt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</si>
  <si>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CDIAC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kt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</si>
  <si>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总消费量</t>
    <phoneticPr fontId="1" type="noConversion"/>
  </si>
  <si>
    <t>Уголь, тыс. тонн</t>
  </si>
  <si>
    <t xml:space="preserve">Нефть,   тыс.тонн </t>
  </si>
  <si>
    <t>Дизтопливо, тыс. тонн</t>
  </si>
  <si>
    <t>Бензин, тыс. Тонн</t>
    <phoneticPr fontId="11" type="noConversion"/>
  </si>
  <si>
    <t>Электро-энергия, млн.квт.ч</t>
  </si>
  <si>
    <t>Тепло-энергия,  тыс.гигакалорий</t>
  </si>
  <si>
    <r>
      <t>Газ природный, млн.м</t>
    </r>
    <r>
      <rPr>
        <b/>
        <vertAlign val="superscript"/>
        <sz val="9"/>
        <rFont val="Arial"/>
        <family val="2"/>
        <charset val="204"/>
      </rPr>
      <t>3</t>
    </r>
    <phoneticPr fontId="1" type="noConversion"/>
  </si>
  <si>
    <t>Мазут, тыс. Тонн</t>
    <phoneticPr fontId="11" type="noConversion"/>
  </si>
  <si>
    <t>Потреблено внутри республики*</t>
  </si>
  <si>
    <t>Сельское хозяйство, лесное хозяйство и рыболовство</t>
  </si>
  <si>
    <t>Добыча полезных ископаемых</t>
  </si>
  <si>
    <t>Обрабатывающие производства</t>
  </si>
  <si>
    <t>Обеспечение (снабжение)  электроэнергией, газов, паром и кондиционированным воздухом</t>
  </si>
  <si>
    <t>Водоснабжение, очистка, обработка отходов и получение вторичного сырья</t>
  </si>
  <si>
    <t>Строительство</t>
  </si>
  <si>
    <t>Оптовая и розничная торговля; ремонт автомобтлей и мотоциклов</t>
  </si>
  <si>
    <t>Транспортная деятельность  и хранение грузов</t>
  </si>
  <si>
    <t>Деятельность гостиниц и ресторанов</t>
  </si>
  <si>
    <t>Информация и связь</t>
  </si>
  <si>
    <t>Финансовое посредничество и страхование</t>
  </si>
  <si>
    <t>Операции с недвижимым имуществом</t>
  </si>
  <si>
    <t>Профессинальная, научная и техническая деятельность</t>
  </si>
  <si>
    <t>Административная и вспомогательная деятельность</t>
  </si>
  <si>
    <t>Государственное управление и оборона; обязательное социальное обеспечение</t>
  </si>
  <si>
    <t>Образование</t>
  </si>
  <si>
    <t>Здравоохранение и  социальное обслуживание населения</t>
  </si>
  <si>
    <t>Искусство, развлечения и отдых</t>
  </si>
  <si>
    <t>Прочая обслуживающая деятельность</t>
  </si>
  <si>
    <t>采矿业</t>
    <phoneticPr fontId="11" type="noConversion"/>
  </si>
  <si>
    <t>电力（百万千瓦时）</t>
    <phoneticPr fontId="1" type="noConversion"/>
  </si>
  <si>
    <t>供水，净化，废物处理和二次原料的接收</t>
  </si>
  <si>
    <t>建筑业</t>
    <phoneticPr fontId="11" type="noConversion"/>
  </si>
  <si>
    <t>批发和零售业; 修理汽车和摩托车</t>
  </si>
  <si>
    <t>酒店和餐饮业</t>
    <phoneticPr fontId="1" type="noConversion"/>
  </si>
  <si>
    <t>货物运输和贮存业</t>
    <phoneticPr fontId="1" type="noConversion"/>
  </si>
  <si>
    <t xml:space="preserve"> 电力、燃气、水供应业 </t>
    <phoneticPr fontId="11" type="noConversion"/>
  </si>
  <si>
    <t>吉尔吉斯坦原文</t>
    <phoneticPr fontId="1" type="noConversion"/>
  </si>
  <si>
    <t>吉尔吉斯坦原文</t>
    <phoneticPr fontId="1" type="noConversion"/>
  </si>
  <si>
    <r>
      <rPr>
        <sz val="11"/>
        <color theme="1"/>
        <rFont val="Arial Unicode MS"/>
        <family val="2"/>
        <charset val="134"/>
      </rPr>
      <t>【表观法】</t>
    </r>
    <r>
      <rPr>
        <sz val="11"/>
        <color theme="1"/>
        <rFont val="Arial"/>
        <family val="2"/>
        <charset val="204"/>
      </rPr>
      <t>2005-2015</t>
    </r>
    <r>
      <rPr>
        <sz val="11"/>
        <color theme="1"/>
        <rFont val="Arial Unicode MS"/>
        <family val="2"/>
        <charset val="134"/>
      </rPr>
      <t>年能源消费数据</t>
    </r>
    <phoneticPr fontId="1" type="noConversion"/>
  </si>
  <si>
    <t>Cement(kt)</t>
    <phoneticPr fontId="1" type="noConversion"/>
  </si>
  <si>
    <t xml:space="preserve">Talas province
</t>
  </si>
  <si>
    <r>
      <rPr>
        <sz val="11"/>
        <color theme="1"/>
        <rFont val="Arial"/>
        <family val="2"/>
        <charset val="204"/>
      </rPr>
      <t>水泥生产量</t>
    </r>
    <phoneticPr fontId="1" type="noConversion"/>
  </si>
  <si>
    <t>塔拉斯州</t>
  </si>
  <si>
    <t>只有该省生产水泥</t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</si>
  <si>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年经济活动的能源消费数据</t>
    </r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</si>
  <si>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年经济活动所占比例</t>
    </r>
    <phoneticPr fontId="1" type="noConversion"/>
  </si>
  <si>
    <r>
      <rPr>
        <sz val="11"/>
        <color theme="1"/>
        <rFont val="宋体"/>
        <family val="3"/>
        <charset val="134"/>
      </rPr>
      <t>天然气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百万立方米</t>
    </r>
    <r>
      <rPr>
        <sz val="11"/>
        <color theme="1"/>
        <rFont val="Times New Roman"/>
        <family val="1"/>
      </rPr>
      <t>)</t>
    </r>
    <phoneticPr fontId="1" type="noConversion"/>
  </si>
  <si>
    <r>
      <t>2015</t>
    </r>
    <r>
      <rPr>
        <sz val="10"/>
        <rFont val="宋体"/>
        <family val="2"/>
      </rPr>
      <t>年分能源排放量</t>
    </r>
    <phoneticPr fontId="1" type="noConversion"/>
  </si>
  <si>
    <r>
      <rPr>
        <sz val="11"/>
        <color theme="1"/>
        <rFont val="宋体"/>
        <family val="2"/>
      </rPr>
      <t>按比例各部门</t>
    </r>
    <r>
      <rPr>
        <sz val="11"/>
        <color theme="1"/>
        <rFont val="Times New Roman"/>
        <family val="1"/>
      </rPr>
      <t>2015</t>
    </r>
    <r>
      <rPr>
        <sz val="11"/>
        <color theme="1"/>
        <rFont val="宋体"/>
        <family val="2"/>
      </rPr>
      <t>年二氧化碳排放量（</t>
    </r>
    <r>
      <rPr>
        <sz val="11"/>
        <color theme="1"/>
        <rFont val="Times New Roman"/>
        <family val="1"/>
      </rPr>
      <t>kt</t>
    </r>
    <r>
      <rPr>
        <sz val="11"/>
        <color theme="1"/>
        <rFont val="宋体"/>
        <family val="2"/>
      </rPr>
      <t>）</t>
    </r>
    <phoneticPr fontId="1" type="noConversion"/>
  </si>
  <si>
    <t>水泥排放系数</t>
    <phoneticPr fontId="1" type="noConversion"/>
  </si>
  <si>
    <r>
      <rPr>
        <sz val="11"/>
        <color theme="1"/>
        <rFont val="宋体"/>
        <family val="3"/>
        <charset val="134"/>
      </rPr>
      <t>水泥二氧化碳排放量（</t>
    </r>
    <r>
      <rPr>
        <sz val="11"/>
        <color theme="1"/>
        <rFont val="Times New Roman"/>
        <family val="1"/>
      </rPr>
      <t>kt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</si>
  <si>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【表观法】能源相关二氧化碳排放量（</t>
    </r>
    <r>
      <rPr>
        <sz val="11"/>
        <color theme="1"/>
        <rFont val="Arial"/>
        <family val="2"/>
        <charset val="204"/>
      </rPr>
      <t>tCO2</t>
    </r>
    <r>
      <rPr>
        <sz val="11"/>
        <color theme="1"/>
        <rFont val="宋体"/>
        <family val="3"/>
        <charset val="134"/>
      </rPr>
      <t>）计算结果</t>
    </r>
    <phoneticPr fontId="1" type="noConversion"/>
  </si>
  <si>
    <r>
      <rPr>
        <sz val="11"/>
        <color theme="1"/>
        <rFont val="宋体"/>
        <family val="3"/>
        <charset val="134"/>
      </rPr>
      <t>【水泥】二氧化碳排放量（</t>
    </r>
    <r>
      <rPr>
        <sz val="11"/>
        <color theme="1"/>
        <rFont val="Arial"/>
        <family val="2"/>
        <charset val="204"/>
      </rPr>
      <t>ktCO2</t>
    </r>
    <r>
      <rPr>
        <sz val="11"/>
        <color theme="1"/>
        <rFont val="宋体"/>
        <family val="3"/>
        <charset val="134"/>
      </rPr>
      <t>）计算结果</t>
    </r>
    <phoneticPr fontId="1" type="noConversion"/>
  </si>
  <si>
    <t>国家总排放量</t>
    <phoneticPr fontId="1" type="noConversion"/>
  </si>
  <si>
    <t>电力（百万千瓦时）</t>
    <phoneticPr fontId="1" type="noConversion"/>
  </si>
  <si>
    <r>
      <t>IEA</t>
    </r>
    <r>
      <rPr>
        <sz val="11"/>
        <color theme="1"/>
        <rFont val="宋体"/>
        <family val="3"/>
        <charset val="134"/>
      </rPr>
      <t>的能源平衡表和</t>
    </r>
    <r>
      <rPr>
        <sz val="11"/>
        <color theme="1"/>
        <rFont val="Times New Roman"/>
        <family val="1"/>
      </rPr>
      <t>IPCC2006</t>
    </r>
    <phoneticPr fontId="11" type="noConversion"/>
  </si>
  <si>
    <t>化石燃料燃烧</t>
    <phoneticPr fontId="1" type="noConversion"/>
  </si>
  <si>
    <t>化石燃料燃烧和水泥生产</t>
    <phoneticPr fontId="1" type="noConversion"/>
  </si>
  <si>
    <t>化石燃料燃烧和水泥生产</t>
    <phoneticPr fontId="1" type="noConversion"/>
  </si>
  <si>
    <r>
      <rPr>
        <sz val="11"/>
        <color theme="1"/>
        <rFont val="宋体"/>
        <family val="3"/>
        <charset val="134"/>
      </rPr>
      <t>以上链接源为【能源相关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二氧化碳排放量】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3"/>
        <charset val="134"/>
      </rPr>
      <t>列的各种能源排放量</t>
    </r>
    <phoneticPr fontId="1" type="noConversion"/>
  </si>
  <si>
    <t>Other Bituminous Coal </t>
    <phoneticPr fontId="1" type="noConversion"/>
  </si>
  <si>
    <t>Lignite </t>
    <phoneticPr fontId="1" type="noConversion"/>
  </si>
  <si>
    <t>Patent Fuel </t>
    <phoneticPr fontId="1" type="noConversion"/>
  </si>
  <si>
    <t>18.58 </t>
    <phoneticPr fontId="1" type="noConversion"/>
  </si>
  <si>
    <t>14.65 </t>
    <phoneticPr fontId="1" type="noConversion"/>
  </si>
  <si>
    <t>TJ/kt </t>
    <phoneticPr fontId="1" type="noConversion"/>
  </si>
  <si>
    <t>25.12 </t>
    <phoneticPr fontId="1" type="noConversion"/>
  </si>
  <si>
    <t>敏感性分析只需更改这里即可</t>
    <phoneticPr fontId="1" type="noConversion"/>
  </si>
  <si>
    <r>
      <t>GDP</t>
    </r>
    <r>
      <rPr>
        <sz val="11"/>
        <color theme="1"/>
        <rFont val="宋体"/>
        <family val="3"/>
        <charset val="134"/>
      </rPr>
      <t>（百万索姆）</t>
    </r>
    <phoneticPr fontId="1" type="noConversion"/>
  </si>
  <si>
    <t>碳强度（tco2/万索姆）</t>
    <phoneticPr fontId="1" type="noConversion"/>
  </si>
  <si>
    <r>
      <rPr>
        <sz val="11"/>
        <color theme="1"/>
        <rFont val="宋体"/>
        <family val="3"/>
        <charset val="134"/>
      </rPr>
      <t>按上一年价格核算的</t>
    </r>
    <r>
      <rPr>
        <sz val="11"/>
        <color theme="1"/>
        <rFont val="Times New Roman"/>
        <family val="1"/>
      </rPr>
      <t>GDP</t>
    </r>
    <phoneticPr fontId="1" type="noConversion"/>
  </si>
  <si>
    <r>
      <t>2006</t>
    </r>
    <r>
      <rPr>
        <sz val="11"/>
        <color theme="1"/>
        <rFont val="宋体"/>
        <family val="3"/>
        <charset val="134"/>
      </rPr>
      <t>年的1块等于2007的1.15</t>
    </r>
    <phoneticPr fontId="1" type="noConversion"/>
  </si>
  <si>
    <r>
      <t>2007</t>
    </r>
    <r>
      <rPr>
        <sz val="11"/>
        <color theme="1"/>
        <rFont val="宋体"/>
        <family val="3"/>
        <charset val="134"/>
      </rPr>
      <t>年的1块等于2008的1.22</t>
    </r>
    <phoneticPr fontId="1" type="noConversion"/>
  </si>
  <si>
    <t>名义GDP/实际GDP（上一年100）</t>
    <phoneticPr fontId="1" type="noConversion"/>
  </si>
  <si>
    <t>以2007年为不变价</t>
    <phoneticPr fontId="1" type="noConversion"/>
  </si>
  <si>
    <t>Construction</t>
  </si>
  <si>
    <t>Education</t>
  </si>
  <si>
    <t>Items</t>
  </si>
  <si>
    <t>Total</t>
  </si>
  <si>
    <t>Agriculture, forestry and fishing</t>
  </si>
  <si>
    <t>Mining</t>
  </si>
  <si>
    <t xml:space="preserve">Manufacturing </t>
  </si>
  <si>
    <t>Electricity, gas and steam production, distribution and supply</t>
  </si>
  <si>
    <t>Water supply, waste treatment and disposal</t>
  </si>
  <si>
    <t>Trade: repair of transport means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</si>
  <si>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</si>
  <si>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</si>
  <si>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</si>
  <si>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</si>
  <si>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</si>
  <si>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</si>
  <si>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</si>
  <si>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social security</t>
  </si>
  <si>
    <t>Human health  and social work activities</t>
  </si>
  <si>
    <t xml:space="preserve">Arts, entertainment and recreation </t>
  </si>
  <si>
    <t>Other service activities</t>
  </si>
  <si>
    <t>Indirectly measured services of financial intermediation (FISIM)</t>
  </si>
  <si>
    <t>Net taxes on products</t>
  </si>
  <si>
    <r>
      <t xml:space="preserve">2017 </t>
    </r>
    <r>
      <rPr>
        <b/>
        <vertAlign val="superscript"/>
        <sz val="9"/>
        <rFont val="Times New Roman"/>
        <family val="1"/>
        <charset val="204"/>
      </rPr>
      <t>1</t>
    </r>
  </si>
  <si>
    <t>仅按部门的总和</t>
    <phoneticPr fontId="1" type="noConversion"/>
  </si>
  <si>
    <t>所占比例</t>
    <phoneticPr fontId="1" type="noConversion"/>
  </si>
  <si>
    <t>GDP以当前价格计算</t>
    <phoneticPr fontId="1" type="noConversion"/>
  </si>
  <si>
    <t>重新分配的现价GDP</t>
    <phoneticPr fontId="1" type="noConversion"/>
  </si>
  <si>
    <t>转2007年GDP系数</t>
    <phoneticPr fontId="1" type="noConversion"/>
  </si>
  <si>
    <t>2007年的一块钱等于</t>
    <phoneticPr fontId="1" type="noConversion"/>
  </si>
  <si>
    <t xml:space="preserve"> </t>
    <phoneticPr fontId="1" type="noConversion"/>
  </si>
  <si>
    <t>以2007年价格计各行业可比GDP</t>
    <phoneticPr fontId="1" type="noConversion"/>
  </si>
  <si>
    <t>以2007年价格计各行业碳强度</t>
    <phoneticPr fontId="1" type="noConversion"/>
  </si>
  <si>
    <r>
      <t xml:space="preserve">Manufacturing </t>
    </r>
    <r>
      <rPr>
        <sz val="9"/>
        <rFont val="宋体"/>
        <family val="3"/>
        <charset val="134"/>
      </rPr>
      <t>（包括水泥）</t>
    </r>
    <phoneticPr fontId="1" type="noConversion"/>
  </si>
  <si>
    <r>
      <t>2012</t>
    </r>
    <r>
      <rPr>
        <sz val="11"/>
        <color theme="1"/>
        <rFont val="宋体"/>
        <family val="3"/>
        <charset val="134"/>
      </rPr>
      <t>年经济活动的能源消费数据</t>
    </r>
    <phoneticPr fontId="1" type="noConversion"/>
  </si>
  <si>
    <r>
      <t>2013</t>
    </r>
    <r>
      <rPr>
        <sz val="11"/>
        <color theme="1"/>
        <rFont val="宋体"/>
        <family val="3"/>
        <charset val="134"/>
      </rPr>
      <t>年经济活动的能源消费数据</t>
    </r>
    <phoneticPr fontId="1" type="noConversion"/>
  </si>
  <si>
    <r>
      <t>2014</t>
    </r>
    <r>
      <rPr>
        <sz val="11"/>
        <color theme="1"/>
        <rFont val="宋体"/>
        <family val="3"/>
        <charset val="134"/>
      </rPr>
      <t>年经济活动的能源消费数据</t>
    </r>
    <phoneticPr fontId="1" type="noConversion"/>
  </si>
  <si>
    <t>后三年基本不变</t>
    <phoneticPr fontId="1" type="noConversion"/>
  </si>
  <si>
    <t>逐渐降低</t>
    <phoneticPr fontId="1" type="noConversion"/>
  </si>
  <si>
    <t>波动？</t>
    <phoneticPr fontId="1" type="noConversion"/>
  </si>
  <si>
    <t>后三年基本不变</t>
    <phoneticPr fontId="1" type="noConversion"/>
  </si>
  <si>
    <t>强度变化不大，是否因为产业特性？</t>
    <phoneticPr fontId="1" type="noConversion"/>
  </si>
  <si>
    <t>交通业强度的降低可能是由于投资基础设施导致的效率提升</t>
    <phoneticPr fontId="1" type="noConversion"/>
  </si>
  <si>
    <r>
      <t>2012年</t>
    </r>
    <r>
      <rPr>
        <sz val="11"/>
        <color rgb="FFFF0000"/>
        <rFont val="微软雅黑"/>
        <family val="2"/>
        <charset val="134"/>
      </rPr>
      <t>建筑业</t>
    </r>
    <r>
      <rPr>
        <sz val="11"/>
        <color theme="1"/>
        <rFont val="微软雅黑"/>
        <family val="2"/>
        <charset val="134"/>
      </rPr>
      <t>和</t>
    </r>
    <r>
      <rPr>
        <sz val="11"/>
        <color rgb="FFFF0000"/>
        <rFont val="微软雅黑"/>
        <family val="2"/>
        <charset val="134"/>
      </rPr>
      <t>房地产业</t>
    </r>
    <r>
      <rPr>
        <sz val="11"/>
        <color theme="1"/>
        <rFont val="微软雅黑"/>
        <family val="2"/>
        <charset val="134"/>
      </rPr>
      <t>碳强度突然很高的原因可能是因为“政变”后的重建？</t>
    </r>
    <phoneticPr fontId="1" type="noConversion"/>
  </si>
  <si>
    <t>大多数三产强度变化不大，是否因为产业特性？</t>
    <phoneticPr fontId="1" type="noConversion"/>
  </si>
  <si>
    <t>（1）采矿业碳强度的快速增加，是否是由于外资的投入？（对吉国煤资源的需求量增大）（2）二产的发展（外资的投入）使得吉国生活水平提高，因而基础供应业强度提高？</t>
    <phoneticPr fontId="1" type="noConversion"/>
  </si>
  <si>
    <t>二产碳强度的增加，是因为该国正处于发展阶段？</t>
    <phoneticPr fontId="1" type="noConversion"/>
  </si>
  <si>
    <t>灰度预测吉尔吉斯坦未来的二氧化碳排放量</t>
    <phoneticPr fontId="1" type="noConversion"/>
  </si>
  <si>
    <t>实际计算值</t>
    <phoneticPr fontId="1" type="noConversion"/>
  </si>
  <si>
    <r>
      <t>ARIMA</t>
    </r>
    <r>
      <rPr>
        <sz val="11"/>
        <color theme="1"/>
        <rFont val="宋体"/>
        <family val="3"/>
        <charset val="134"/>
      </rPr>
      <t>法预测吉国未来二氧化碳排放</t>
    </r>
    <phoneticPr fontId="1" type="noConversion"/>
  </si>
  <si>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</si>
  <si>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</si>
  <si>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</si>
  <si>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</si>
  <si>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</si>
  <si>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</si>
  <si>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</si>
  <si>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</si>
  <si>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</si>
  <si>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Total</t>
    <phoneticPr fontId="1" type="noConversion"/>
  </si>
  <si>
    <r>
      <rPr>
        <sz val="11"/>
        <color theme="1"/>
        <rFont val="宋体"/>
        <family val="2"/>
      </rPr>
      <t>人均</t>
    </r>
    <r>
      <rPr>
        <sz val="11"/>
        <color theme="1"/>
        <rFont val="Times New Roman"/>
        <family val="1"/>
      </rPr>
      <t>GDP</t>
    </r>
    <r>
      <rPr>
        <sz val="11"/>
        <color theme="1"/>
        <rFont val="宋体"/>
        <family val="2"/>
      </rPr>
      <t>比重</t>
    </r>
    <phoneticPr fontId="1" type="noConversion"/>
  </si>
  <si>
    <r>
      <rPr>
        <sz val="11"/>
        <color theme="1"/>
        <rFont val="宋体"/>
        <family val="2"/>
      </rPr>
      <t>重新划分比例</t>
    </r>
    <phoneticPr fontId="1" type="noConversion"/>
  </si>
  <si>
    <t>按人均GDP比例分</t>
    <phoneticPr fontId="1" type="noConversion"/>
  </si>
  <si>
    <t>将两个直辖市并入7个州</t>
    <phoneticPr fontId="1" type="noConversion"/>
  </si>
  <si>
    <t>灯光数据比例</t>
    <phoneticPr fontId="1" type="noConversion"/>
  </si>
  <si>
    <t>灯光数据值</t>
    <phoneticPr fontId="1" type="noConversion"/>
  </si>
  <si>
    <t>差值</t>
    <phoneticPr fontId="1" type="noConversion"/>
  </si>
  <si>
    <t>工业</t>
    <phoneticPr fontId="11" type="noConversion"/>
  </si>
  <si>
    <t>农/林/牧/渔</t>
    <phoneticPr fontId="1" type="noConversion"/>
  </si>
  <si>
    <t>服务业</t>
    <phoneticPr fontId="1" type="noConversion"/>
  </si>
  <si>
    <t>按产业分二氧化碳排放量（kt）</t>
    <phoneticPr fontId="1" type="noConversion"/>
  </si>
  <si>
    <t>碳强度（tco2/万索姆）</t>
    <phoneticPr fontId="1" type="noConversion"/>
  </si>
  <si>
    <t>按产业分二氧化碳排放强度（tco2/万索姆）</t>
    <phoneticPr fontId="1" type="noConversion"/>
  </si>
  <si>
    <t>Agriculture, forestry and fishing</t>
    <phoneticPr fontId="11" type="noConversion"/>
  </si>
  <si>
    <t>Mining</t>
    <phoneticPr fontId="11" type="noConversion"/>
  </si>
  <si>
    <t xml:space="preserve">Manufacturing </t>
    <phoneticPr fontId="11" type="noConversion"/>
  </si>
  <si>
    <t>Electricity, gas and steam production, distribution and supply</t>
    <phoneticPr fontId="11" type="noConversion"/>
  </si>
  <si>
    <t>Water supply, waste treatment and disposal</t>
    <phoneticPr fontId="11" type="noConversion"/>
  </si>
  <si>
    <t>Construction</t>
    <phoneticPr fontId="11" type="noConversion"/>
  </si>
  <si>
    <t>Trade: repair of transport means</t>
    <phoneticPr fontId="11" type="noConversion"/>
  </si>
  <si>
    <t>Transportation and storage</t>
    <phoneticPr fontId="11" type="noConversion"/>
  </si>
  <si>
    <t>Accommodation and food service activities</t>
    <phoneticPr fontId="11" type="noConversion"/>
  </si>
  <si>
    <t>Information and communication</t>
    <phoneticPr fontId="11" type="noConversion"/>
  </si>
  <si>
    <t>Financial and insurance activities</t>
    <phoneticPr fontId="11" type="noConversion"/>
  </si>
  <si>
    <t>Real estate activities</t>
    <phoneticPr fontId="11" type="noConversion"/>
  </si>
  <si>
    <t>Professional, scientific and technical activities</t>
    <phoneticPr fontId="11" type="noConversion"/>
  </si>
  <si>
    <t>Administrative and support service activities</t>
    <phoneticPr fontId="11" type="noConversion"/>
  </si>
  <si>
    <t>Public administration and defence; social security</t>
    <phoneticPr fontId="11" type="noConversion"/>
  </si>
  <si>
    <t>Education</t>
    <phoneticPr fontId="11" type="noConversion"/>
  </si>
  <si>
    <t>Human health  and social work activities</t>
    <phoneticPr fontId="11" type="noConversion"/>
  </si>
  <si>
    <t xml:space="preserve">Arts, entertainment and recreation </t>
    <phoneticPr fontId="11" type="noConversion"/>
  </si>
  <si>
    <t>Other service activities</t>
    <phoneticPr fontId="11" type="noConversion"/>
  </si>
  <si>
    <t>以2007年价格计各行业可比GDP</t>
    <phoneticPr fontId="11" type="noConversion"/>
  </si>
  <si>
    <r>
      <rPr>
        <b/>
        <sz val="11"/>
        <color theme="1"/>
        <rFont val="宋体"/>
        <family val="2"/>
      </rPr>
      <t>脱钩系数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</si>
</sst>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_ "/>
    <numFmt numFmtId="177" formatCode="0.0_);[Red]\(0.0\)"/>
    <numFmt numFmtId="178" formatCode="0_);[Red]\(0\)"/>
    <numFmt numFmtId="179" formatCode="0.00_ "/>
    <numFmt numFmtId="180" formatCode="0.0"/>
    <numFmt numFmtId="181" formatCode="0.00_);[Red]\(0.00\)"/>
    <numFmt numFmtId="182" formatCode="#,##0.0"/>
    <numFmt numFmtId="183" formatCode="#,##0.0;[Red]#,##0.0"/>
    <numFmt numFmtId="184" formatCode="0.0_ "/>
  </numFmts>
  <fonts count="4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幼圆"/>
      <family val="3"/>
      <charset val="134"/>
    </font>
    <font>
      <sz val="11"/>
      <color rgb="FFFF0000"/>
      <name val="幼圆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"/>
      <name val="Times New Roman Cyr"/>
      <family val="1"/>
      <charset val="204"/>
    </font>
    <font>
      <b/>
      <sz val="9"/>
      <name val="Arial"/>
      <family val="2"/>
      <charset val="204"/>
    </font>
    <font>
      <sz val="10"/>
      <name val="Arial Cyr"/>
      <family val="2"/>
      <charset val="204"/>
    </font>
    <font>
      <b/>
      <vertAlign val="superscript"/>
      <sz val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Arial Unicode MS"/>
      <family val="2"/>
      <charset val="134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b/>
      <sz val="9"/>
      <name val="Times New Roman CYR"/>
      <charset val="204"/>
    </font>
    <font>
      <b/>
      <sz val="9"/>
      <color rgb="FFFF0000"/>
      <name val="Times New Roman CYR"/>
      <charset val="204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9"/>
      <name val="Times New Roman"/>
      <family val="1"/>
      <charset val="204"/>
    </font>
    <font>
      <b/>
      <vertAlign val="superscript"/>
      <sz val="9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theme="1"/>
      <name val="Times New Roman"/>
      <family val="1"/>
    </font>
    <font>
      <b/>
      <sz val="9"/>
      <name val="宋体"/>
      <family val="3"/>
      <charset val="134"/>
    </font>
    <font>
      <sz val="9"/>
      <color theme="1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Times New Roman"/>
      <family val="1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1"/>
      <color theme="1"/>
      <name val="宋体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9" fillId="0" borderId="0"/>
    <xf numFmtId="0" fontId="18" fillId="0" borderId="0"/>
  </cellStyleXfs>
  <cellXfs count="18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/>
    <xf numFmtId="178" fontId="4" fillId="0" borderId="0" xfId="0" applyNumberFormat="1" applyFont="1"/>
    <xf numFmtId="0" fontId="4" fillId="2" borderId="0" xfId="0" applyFont="1" applyFill="1" applyAlignment="1">
      <alignment horizontal="center"/>
    </xf>
    <xf numFmtId="179" fontId="4" fillId="0" borderId="0" xfId="0" applyNumberFormat="1" applyFont="1" applyAlignment="1">
      <alignment horizontal="center" vertical="center"/>
    </xf>
    <xf numFmtId="177" fontId="6" fillId="3" borderId="0" xfId="0" applyNumberFormat="1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79" fontId="5" fillId="5" borderId="0" xfId="0" applyNumberFormat="1" applyFont="1" applyFill="1" applyAlignment="1">
      <alignment horizontal="center"/>
    </xf>
    <xf numFmtId="0" fontId="10" fillId="0" borderId="1" xfId="1" applyFont="1" applyBorder="1" applyAlignment="1">
      <alignment horizontal="center" vertical="top" wrapText="1"/>
    </xf>
    <xf numFmtId="0" fontId="10" fillId="0" borderId="0" xfId="1" applyFont="1" applyBorder="1" applyAlignment="1">
      <alignment horizontal="center" vertical="top" wrapText="1"/>
    </xf>
    <xf numFmtId="180" fontId="13" fillId="0" borderId="0" xfId="0" applyNumberFormat="1" applyFont="1" applyAlignment="1"/>
    <xf numFmtId="0" fontId="13" fillId="0" borderId="0" xfId="0" applyFont="1" applyAlignment="1"/>
    <xf numFmtId="0" fontId="4" fillId="0" borderId="0" xfId="0" applyFont="1" applyAlignment="1">
      <alignment horizontal="center" wrapText="1"/>
    </xf>
    <xf numFmtId="0" fontId="4" fillId="8" borderId="0" xfId="0" applyFont="1" applyFill="1" applyAlignment="1">
      <alignment horizontal="center"/>
    </xf>
    <xf numFmtId="179" fontId="5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80" fontId="13" fillId="9" borderId="0" xfId="1" applyNumberFormat="1" applyFont="1" applyFill="1" applyAlignment="1">
      <alignment horizontal="center" vertical="center" wrapText="1"/>
    </xf>
    <xf numFmtId="180" fontId="13" fillId="10" borderId="0" xfId="1" applyNumberFormat="1" applyFont="1" applyFill="1" applyAlignment="1">
      <alignment horizontal="center" vertical="center" wrapText="1"/>
    </xf>
    <xf numFmtId="180" fontId="13" fillId="6" borderId="0" xfId="1" applyNumberFormat="1" applyFont="1" applyFill="1" applyAlignment="1">
      <alignment horizontal="center" vertical="center" wrapText="1"/>
    </xf>
    <xf numFmtId="180" fontId="13" fillId="12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80" fontId="14" fillId="8" borderId="0" xfId="1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2" fontId="13" fillId="9" borderId="0" xfId="1" applyNumberFormat="1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2" fontId="13" fillId="10" borderId="0" xfId="1" applyNumberFormat="1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10" fontId="13" fillId="6" borderId="0" xfId="1" applyNumberFormat="1" applyFont="1" applyFill="1" applyAlignment="1">
      <alignment horizontal="center" vertical="center" wrapText="1"/>
    </xf>
    <xf numFmtId="10" fontId="13" fillId="9" borderId="0" xfId="1" applyNumberFormat="1" applyFont="1" applyFill="1" applyAlignment="1">
      <alignment horizontal="center" vertical="center" wrapText="1"/>
    </xf>
    <xf numFmtId="10" fontId="13" fillId="10" borderId="0" xfId="1" applyNumberFormat="1" applyFont="1" applyFill="1" applyAlignment="1">
      <alignment horizontal="center" vertical="center" wrapText="1"/>
    </xf>
    <xf numFmtId="17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79" fontId="4" fillId="7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79" fontId="4" fillId="0" borderId="0" xfId="0" applyNumberFormat="1" applyFont="1"/>
    <xf numFmtId="0" fontId="6" fillId="0" borderId="0" xfId="0" applyFont="1" applyAlignment="1">
      <alignment horizontal="center" vertical="center"/>
    </xf>
    <xf numFmtId="179" fontId="4" fillId="8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4" fillId="7" borderId="0" xfId="0" applyNumberFormat="1" applyFont="1" applyFill="1" applyAlignment="1"/>
    <xf numFmtId="181" fontId="4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178" fontId="4" fillId="8" borderId="0" xfId="0" applyNumberFormat="1" applyFont="1" applyFill="1" applyAlignment="1">
      <alignment horizontal="center" vertical="center" wrapText="1"/>
    </xf>
    <xf numFmtId="0" fontId="4" fillId="8" borderId="0" xfId="0" applyFont="1" applyFill="1"/>
    <xf numFmtId="177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178" fontId="6" fillId="8" borderId="0" xfId="0" applyNumberFormat="1" applyFont="1" applyFill="1" applyAlignment="1">
      <alignment horizontal="center"/>
    </xf>
    <xf numFmtId="178" fontId="4" fillId="8" borderId="0" xfId="0" applyNumberFormat="1" applyFont="1" applyFill="1" applyAlignment="1">
      <alignment horizontal="center" vertical="center"/>
    </xf>
    <xf numFmtId="178" fontId="4" fillId="8" borderId="0" xfId="0" applyNumberFormat="1" applyFont="1" applyFill="1" applyAlignment="1">
      <alignment horizontal="center"/>
    </xf>
    <xf numFmtId="180" fontId="13" fillId="15" borderId="0" xfId="1" applyNumberFormat="1" applyFont="1" applyFill="1" applyAlignment="1">
      <alignment horizontal="center" vertical="center" wrapText="1"/>
    </xf>
    <xf numFmtId="10" fontId="13" fillId="15" borderId="0" xfId="1" applyNumberFormat="1" applyFont="1" applyFill="1" applyAlignment="1">
      <alignment horizontal="center" vertical="center" wrapText="1"/>
    </xf>
    <xf numFmtId="182" fontId="19" fillId="0" borderId="0" xfId="0" applyNumberFormat="1" applyFont="1" applyAlignment="1">
      <alignment horizontal="right"/>
    </xf>
    <xf numFmtId="0" fontId="4" fillId="10" borderId="0" xfId="0" applyFont="1" applyFill="1"/>
    <xf numFmtId="182" fontId="19" fillId="10" borderId="0" xfId="0" applyNumberFormat="1" applyFont="1" applyFill="1" applyBorder="1" applyAlignment="1">
      <alignment horizontal="center" vertical="center"/>
    </xf>
    <xf numFmtId="182" fontId="19" fillId="10" borderId="0" xfId="0" applyNumberFormat="1" applyFont="1" applyFill="1" applyAlignment="1">
      <alignment horizontal="center" vertical="center"/>
    </xf>
    <xf numFmtId="182" fontId="19" fillId="0" borderId="0" xfId="0" applyNumberFormat="1" applyFont="1" applyFill="1" applyBorder="1" applyAlignment="1">
      <alignment horizontal="center" vertical="center"/>
    </xf>
    <xf numFmtId="181" fontId="20" fillId="0" borderId="0" xfId="0" applyNumberFormat="1" applyFont="1" applyFill="1" applyBorder="1" applyAlignment="1">
      <alignment horizontal="center" vertical="center"/>
    </xf>
    <xf numFmtId="179" fontId="4" fillId="15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right" vertical="center" wrapText="1"/>
    </xf>
    <xf numFmtId="0" fontId="23" fillId="0" borderId="0" xfId="0" applyFont="1"/>
    <xf numFmtId="180" fontId="23" fillId="0" borderId="0" xfId="0" applyNumberFormat="1" applyFont="1" applyAlignment="1">
      <alignment horizontal="right"/>
    </xf>
    <xf numFmtId="0" fontId="25" fillId="0" borderId="0" xfId="0" applyFont="1" applyBorder="1" applyAlignment="1">
      <alignment wrapText="1"/>
    </xf>
    <xf numFmtId="0" fontId="25" fillId="0" borderId="0" xfId="0" applyFont="1" applyBorder="1"/>
    <xf numFmtId="0" fontId="26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0" fontId="25" fillId="0" borderId="4" xfId="0" applyFont="1" applyBorder="1"/>
    <xf numFmtId="180" fontId="25" fillId="0" borderId="4" xfId="0" applyNumberFormat="1" applyFont="1" applyBorder="1"/>
    <xf numFmtId="183" fontId="26" fillId="0" borderId="4" xfId="0" applyNumberFormat="1" applyFont="1" applyBorder="1" applyAlignment="1">
      <alignment horizontal="right"/>
    </xf>
    <xf numFmtId="183" fontId="25" fillId="0" borderId="4" xfId="0" applyNumberFormat="1" applyFont="1" applyBorder="1" applyAlignment="1">
      <alignment horizontal="right"/>
    </xf>
    <xf numFmtId="0" fontId="25" fillId="10" borderId="0" xfId="0" applyFont="1" applyFill="1" applyAlignment="1">
      <alignment vertical="top" wrapText="1"/>
    </xf>
    <xf numFmtId="183" fontId="25" fillId="10" borderId="0" xfId="0" applyNumberFormat="1" applyFont="1" applyFill="1" applyAlignment="1">
      <alignment horizontal="right"/>
    </xf>
    <xf numFmtId="0" fontId="25" fillId="2" borderId="0" xfId="0" applyFont="1" applyFill="1" applyAlignment="1">
      <alignment vertical="top" wrapText="1"/>
    </xf>
    <xf numFmtId="183" fontId="26" fillId="2" borderId="0" xfId="0" applyNumberFormat="1" applyFont="1" applyFill="1" applyAlignment="1">
      <alignment horizontal="right"/>
    </xf>
    <xf numFmtId="183" fontId="25" fillId="2" borderId="0" xfId="0" applyNumberFormat="1" applyFont="1" applyFill="1" applyAlignment="1">
      <alignment horizontal="right"/>
    </xf>
    <xf numFmtId="0" fontId="25" fillId="8" borderId="0" xfId="0" applyFont="1" applyFill="1" applyAlignment="1">
      <alignment vertical="top" wrapText="1"/>
    </xf>
    <xf numFmtId="183" fontId="26" fillId="8" borderId="0" xfId="0" applyNumberFormat="1" applyFont="1" applyFill="1" applyAlignment="1">
      <alignment horizontal="right"/>
    </xf>
    <xf numFmtId="183" fontId="25" fillId="8" borderId="0" xfId="0" applyNumberFormat="1" applyFont="1" applyFill="1" applyAlignment="1">
      <alignment horizontal="right"/>
    </xf>
    <xf numFmtId="0" fontId="25" fillId="4" borderId="0" xfId="0" applyFont="1" applyFill="1" applyAlignment="1">
      <alignment vertical="top" wrapText="1"/>
    </xf>
    <xf numFmtId="183" fontId="26" fillId="4" borderId="0" xfId="0" applyNumberFormat="1" applyFont="1" applyFill="1" applyAlignment="1">
      <alignment horizontal="right"/>
    </xf>
    <xf numFmtId="183" fontId="25" fillId="4" borderId="0" xfId="0" applyNumberFormat="1" applyFont="1" applyFill="1" applyAlignment="1">
      <alignment horizontal="right"/>
    </xf>
    <xf numFmtId="0" fontId="25" fillId="4" borderId="0" xfId="0" applyFont="1" applyFill="1" applyAlignment="1">
      <alignment wrapText="1"/>
    </xf>
    <xf numFmtId="0" fontId="25" fillId="4" borderId="0" xfId="0" applyFont="1" applyFill="1" applyBorder="1" applyAlignment="1">
      <alignment vertical="top" wrapText="1"/>
    </xf>
    <xf numFmtId="183" fontId="26" fillId="4" borderId="0" xfId="0" applyNumberFormat="1" applyFont="1" applyFill="1" applyBorder="1" applyAlignment="1">
      <alignment horizontal="right"/>
    </xf>
    <xf numFmtId="183" fontId="25" fillId="4" borderId="0" xfId="0" applyNumberFormat="1" applyFont="1" applyFill="1" applyBorder="1" applyAlignment="1">
      <alignment horizontal="right"/>
    </xf>
    <xf numFmtId="183" fontId="27" fillId="0" borderId="0" xfId="0" applyNumberFormat="1" applyFont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10" fontId="25" fillId="10" borderId="0" xfId="0" applyNumberFormat="1" applyFont="1" applyFill="1" applyAlignment="1">
      <alignment horizontal="center" vertical="center"/>
    </xf>
    <xf numFmtId="181" fontId="25" fillId="2" borderId="0" xfId="0" applyNumberFormat="1" applyFont="1" applyFill="1" applyAlignment="1">
      <alignment horizontal="center" vertical="center" wrapText="1"/>
    </xf>
    <xf numFmtId="181" fontId="25" fillId="8" borderId="0" xfId="0" applyNumberFormat="1" applyFont="1" applyFill="1" applyAlignment="1">
      <alignment horizontal="center" vertical="center" wrapText="1"/>
    </xf>
    <xf numFmtId="181" fontId="25" fillId="4" borderId="0" xfId="0" applyNumberFormat="1" applyFont="1" applyFill="1" applyAlignment="1">
      <alignment horizontal="center" vertical="center" wrapText="1"/>
    </xf>
    <xf numFmtId="10" fontId="25" fillId="2" borderId="0" xfId="0" applyNumberFormat="1" applyFont="1" applyFill="1" applyAlignment="1">
      <alignment horizontal="center" vertical="center" wrapText="1"/>
    </xf>
    <xf numFmtId="10" fontId="25" fillId="8" borderId="0" xfId="0" applyNumberFormat="1" applyFont="1" applyFill="1" applyAlignment="1">
      <alignment horizontal="center" vertical="center" wrapText="1"/>
    </xf>
    <xf numFmtId="10" fontId="25" fillId="4" borderId="0" xfId="0" applyNumberFormat="1" applyFont="1" applyFill="1" applyAlignment="1">
      <alignment horizontal="center" vertical="center" wrapText="1"/>
    </xf>
    <xf numFmtId="179" fontId="25" fillId="10" borderId="0" xfId="0" applyNumberFormat="1" applyFont="1" applyFill="1" applyAlignment="1">
      <alignment vertical="top" wrapText="1"/>
    </xf>
    <xf numFmtId="179" fontId="25" fillId="2" borderId="0" xfId="0" applyNumberFormat="1" applyFont="1" applyFill="1" applyAlignment="1">
      <alignment vertical="top" wrapText="1"/>
    </xf>
    <xf numFmtId="179" fontId="25" fillId="8" borderId="0" xfId="0" applyNumberFormat="1" applyFont="1" applyFill="1" applyAlignment="1">
      <alignment vertical="top" wrapText="1"/>
    </xf>
    <xf numFmtId="179" fontId="25" fillId="4" borderId="0" xfId="0" applyNumberFormat="1" applyFont="1" applyFill="1" applyAlignment="1">
      <alignment vertical="top" wrapText="1"/>
    </xf>
    <xf numFmtId="179" fontId="29" fillId="0" borderId="0" xfId="0" applyNumberFormat="1" applyFont="1"/>
    <xf numFmtId="0" fontId="0" fillId="9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29" fillId="0" borderId="0" xfId="0" applyNumberFormat="1" applyFont="1"/>
    <xf numFmtId="49" fontId="30" fillId="0" borderId="0" xfId="0" applyNumberFormat="1" applyFont="1" applyAlignment="1">
      <alignment horizontal="center" vertical="center"/>
    </xf>
    <xf numFmtId="181" fontId="25" fillId="10" borderId="0" xfId="0" applyNumberFormat="1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80" fontId="0" fillId="0" borderId="0" xfId="0" applyNumberFormat="1"/>
    <xf numFmtId="179" fontId="0" fillId="0" borderId="0" xfId="0" applyNumberFormat="1"/>
    <xf numFmtId="184" fontId="13" fillId="6" borderId="0" xfId="1" applyNumberFormat="1" applyFont="1" applyFill="1" applyAlignment="1">
      <alignment horizontal="center" vertical="center" wrapText="1"/>
    </xf>
    <xf numFmtId="181" fontId="14" fillId="8" borderId="0" xfId="1" applyNumberFormat="1" applyFont="1" applyFill="1" applyAlignment="1">
      <alignment horizontal="center" vertical="center" wrapText="1"/>
    </xf>
    <xf numFmtId="181" fontId="14" fillId="8" borderId="0" xfId="0" applyNumberFormat="1" applyFont="1" applyFill="1" applyAlignment="1">
      <alignment horizontal="center" vertical="center"/>
    </xf>
    <xf numFmtId="181" fontId="32" fillId="2" borderId="0" xfId="0" applyNumberFormat="1" applyFont="1" applyFill="1" applyAlignment="1">
      <alignment horizontal="center" vertical="center" wrapText="1"/>
    </xf>
    <xf numFmtId="181" fontId="21" fillId="0" borderId="0" xfId="0" applyNumberFormat="1" applyFont="1" applyAlignment="1">
      <alignment horizontal="center" vertical="center"/>
    </xf>
    <xf numFmtId="0" fontId="33" fillId="4" borderId="0" xfId="0" applyFont="1" applyFill="1" applyAlignment="1">
      <alignment vertical="top" wrapText="1"/>
    </xf>
    <xf numFmtId="0" fontId="34" fillId="4" borderId="0" xfId="0" applyFont="1" applyFill="1" applyAlignment="1">
      <alignment vertical="top" wrapText="1"/>
    </xf>
    <xf numFmtId="181" fontId="33" fillId="8" borderId="0" xfId="0" applyNumberFormat="1" applyFont="1" applyFill="1" applyAlignment="1">
      <alignment horizontal="center" vertical="center" wrapText="1"/>
    </xf>
    <xf numFmtId="181" fontId="33" fillId="4" borderId="0" xfId="0" applyNumberFormat="1" applyFont="1" applyFill="1" applyAlignment="1">
      <alignment horizontal="center" vertical="center" wrapText="1"/>
    </xf>
    <xf numFmtId="0" fontId="35" fillId="0" borderId="0" xfId="0" applyFont="1"/>
    <xf numFmtId="0" fontId="0" fillId="0" borderId="0" xfId="0" applyAlignment="1">
      <alignment vertical="center" wrapText="1"/>
    </xf>
    <xf numFmtId="10" fontId="4" fillId="0" borderId="0" xfId="0" applyNumberFormat="1" applyFont="1"/>
    <xf numFmtId="0" fontId="4" fillId="18" borderId="0" xfId="0" applyFont="1" applyFill="1" applyAlignment="1">
      <alignment horizontal="center" vertical="center"/>
    </xf>
    <xf numFmtId="177" fontId="4" fillId="18" borderId="0" xfId="0" applyNumberFormat="1" applyFont="1" applyFill="1" applyAlignment="1">
      <alignment horizontal="center" vertical="center"/>
    </xf>
    <xf numFmtId="178" fontId="4" fillId="18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49" fontId="37" fillId="0" borderId="0" xfId="0" applyNumberFormat="1" applyFont="1" applyBorder="1" applyAlignment="1">
      <alignment horizontal="center" vertical="center"/>
    </xf>
    <xf numFmtId="49" fontId="37" fillId="0" borderId="5" xfId="0" applyNumberFormat="1" applyFont="1" applyBorder="1" applyAlignment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49" fontId="37" fillId="18" borderId="0" xfId="0" applyNumberFormat="1" applyFont="1" applyFill="1" applyBorder="1" applyAlignment="1">
      <alignment horizontal="center" vertical="center"/>
    </xf>
    <xf numFmtId="179" fontId="4" fillId="18" borderId="0" xfId="0" applyNumberFormat="1" applyFont="1" applyFill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49" fontId="37" fillId="9" borderId="0" xfId="0" applyNumberFormat="1" applyFont="1" applyFill="1" applyBorder="1" applyAlignment="1">
      <alignment horizontal="center" vertical="center"/>
    </xf>
    <xf numFmtId="179" fontId="4" fillId="9" borderId="0" xfId="0" applyNumberFormat="1" applyFont="1" applyFill="1" applyAlignment="1">
      <alignment horizontal="center" vertical="center"/>
    </xf>
    <xf numFmtId="49" fontId="37" fillId="9" borderId="5" xfId="0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179" fontId="4" fillId="10" borderId="0" xfId="0" applyNumberFormat="1" applyFont="1" applyFill="1" applyAlignment="1">
      <alignment horizontal="center" vertical="center"/>
    </xf>
    <xf numFmtId="180" fontId="38" fillId="6" borderId="0" xfId="1" applyNumberFormat="1" applyFont="1" applyFill="1" applyAlignment="1">
      <alignment horizontal="center" vertical="center" wrapText="1"/>
    </xf>
    <xf numFmtId="180" fontId="38" fillId="9" borderId="0" xfId="1" applyNumberFormat="1" applyFont="1" applyFill="1" applyAlignment="1">
      <alignment horizontal="center" vertical="center" wrapText="1"/>
    </xf>
    <xf numFmtId="180" fontId="38" fillId="10" borderId="0" xfId="1" applyNumberFormat="1" applyFont="1" applyFill="1" applyAlignment="1">
      <alignment horizontal="center" vertical="center" wrapText="1"/>
    </xf>
    <xf numFmtId="179" fontId="4" fillId="8" borderId="0" xfId="0" applyNumberFormat="1" applyFont="1" applyFill="1" applyAlignment="1">
      <alignment horizontal="center" vertical="center"/>
    </xf>
    <xf numFmtId="179" fontId="4" fillId="20" borderId="0" xfId="0" applyNumberFormat="1" applyFont="1" applyFill="1" applyAlignment="1">
      <alignment horizontal="center" vertical="center"/>
    </xf>
    <xf numFmtId="180" fontId="13" fillId="6" borderId="0" xfId="1" applyNumberFormat="1" applyFont="1" applyFill="1" applyAlignment="1">
      <alignment horizontal="center" vertical="center"/>
    </xf>
    <xf numFmtId="180" fontId="13" fillId="9" borderId="0" xfId="1" applyNumberFormat="1" applyFont="1" applyFill="1" applyAlignment="1">
      <alignment horizontal="center" vertical="center"/>
    </xf>
    <xf numFmtId="180" fontId="13" fillId="15" borderId="0" xfId="1" applyNumberFormat="1" applyFont="1" applyFill="1" applyAlignment="1">
      <alignment horizontal="center" vertical="center"/>
    </xf>
    <xf numFmtId="180" fontId="13" fillId="10" borderId="0" xfId="1" applyNumberFormat="1" applyFont="1" applyFill="1" applyAlignment="1">
      <alignment horizontal="center" vertical="center"/>
    </xf>
    <xf numFmtId="180" fontId="14" fillId="0" borderId="0" xfId="1" applyNumberFormat="1" applyFont="1" applyFill="1" applyAlignment="1">
      <alignment horizontal="center" vertical="center"/>
    </xf>
    <xf numFmtId="180" fontId="4" fillId="4" borderId="0" xfId="1" applyNumberFormat="1" applyFont="1" applyFill="1" applyAlignment="1">
      <alignment horizontal="center" vertical="center" wrapText="1"/>
    </xf>
    <xf numFmtId="180" fontId="15" fillId="4" borderId="0" xfId="1" applyNumberFormat="1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179" fontId="8" fillId="8" borderId="0" xfId="0" applyNumberFormat="1" applyFont="1" applyFill="1" applyAlignment="1">
      <alignment horizontal="center" vertical="center"/>
    </xf>
    <xf numFmtId="179" fontId="4" fillId="8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0" fillId="17" borderId="0" xfId="0" applyFill="1" applyAlignment="1">
      <alignment horizontal="center" vertical="center" wrapText="1"/>
    </xf>
    <xf numFmtId="0" fontId="35" fillId="6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5" fillId="6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</cellXfs>
  <cellStyles count="3">
    <cellStyle name="Обычный_табл. ТЭБ 2" xfId="1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能源燃烧二氧化碳排放强度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'【全国】能源相关-二氧化碳排放量'!$D$36:$L$36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'【全国】能源相关-二氧化碳排放量'!$D$42:$L$42</c:f>
              <c:numCache>
                <c:formatCode>0.00_ </c:formatCode>
                <c:ptCount val="9"/>
                <c:pt idx="0">
                  <c:v>0.38599873215769387</c:v>
                </c:pt>
                <c:pt idx="1">
                  <c:v>0.4059617972328588</c:v>
                </c:pt>
                <c:pt idx="2">
                  <c:v>0.38954430808886942</c:v>
                </c:pt>
                <c:pt idx="3">
                  <c:v>0.35283663330300108</c:v>
                </c:pt>
                <c:pt idx="4">
                  <c:v>0.4136378424460595</c:v>
                </c:pt>
                <c:pt idx="5">
                  <c:v>0.50179090251892045</c:v>
                </c:pt>
                <c:pt idx="6">
                  <c:v>0.45125595231258486</c:v>
                </c:pt>
                <c:pt idx="7">
                  <c:v>0.45601291063178739</c:v>
                </c:pt>
                <c:pt idx="8">
                  <c:v>0.4526097940949913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F-4437-B1D0-076ED4D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809712"/>
        <c:axId val="-1800813520"/>
      </c:lineChart>
      <c:catAx>
        <c:axId val="-18008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0813520"/>
        <c:crosses val="autoZero"/>
        <c:auto val="1"/>
        <c:lblAlgn val="ctr"/>
        <c:lblOffset val="100"/>
        <c:noMultiLvlLbl val="0"/>
      </c:catAx>
      <c:valAx>
        <c:axId val="-18008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08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总排放二氧化碳强度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'【全国】能源相关-二氧化碳排放量'!$D$36:$L$36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'【全国】能源相关-二氧化碳排放量'!$D$65:$L$65</c:f>
              <c:numCache>
                <c:formatCode>0.00_ </c:formatCode>
                <c:ptCount val="9"/>
                <c:pt idx="0">
                  <c:v>0.42894630988446464</c:v>
                </c:pt>
                <c:pt idx="1">
                  <c:v>0.44543814742015636</c:v>
                </c:pt>
                <c:pt idx="2">
                  <c:v>0.40779481846692484</c:v>
                </c:pt>
                <c:pt idx="3">
                  <c:v>0.37687978969672931</c:v>
                </c:pt>
                <c:pt idx="4">
                  <c:v>0.44400280720084767</c:v>
                </c:pt>
                <c:pt idx="5">
                  <c:v>0.53885533104238836</c:v>
                </c:pt>
                <c:pt idx="6">
                  <c:v>0.49642445983030287</c:v>
                </c:pt>
                <c:pt idx="7">
                  <c:v>0.50084108472078637</c:v>
                </c:pt>
                <c:pt idx="8">
                  <c:v>0.4899359319191201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D-485B-A694-6D9C820D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0808624"/>
        <c:axId val="-1800815152"/>
      </c:scatterChart>
      <c:valAx>
        <c:axId val="-18008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0815152"/>
        <c:crosses val="autoZero"/>
        <c:crossBetween val="midCat"/>
      </c:valAx>
      <c:valAx>
        <c:axId val="-18008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08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220219</xdr:colOff>
      <xdr:row>42</xdr:row>
      <xdr:rowOff>298018</xdr:rowOff>
    </xdr:from>
    <xdr:to>
      <xdr:col>11</xdr:col>
      <xdr:colOff>382344</xdr:colOff>
      <xdr:row>60</xdr:row>
      <xdr:rowOff>5827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322728</xdr:colOff>
      <xdr:row>67</xdr:row>
      <xdr:rowOff>89648</xdr:rowOff>
    </xdr:from>
    <xdr:to>
      <xdr:col>11</xdr:col>
      <xdr:colOff>466164</xdr:colOff>
      <xdr:row>86</xdr:row>
      <xdr:rowOff>26895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201709</xdr:colOff>
      <xdr:row>51</xdr:row>
      <xdr:rowOff>80683</xdr:rowOff>
    </xdr:from>
    <xdr:to>
      <xdr:col>15</xdr:col>
      <xdr:colOff>519957</xdr:colOff>
      <xdr:row>54</xdr:row>
      <xdr:rowOff>112058</xdr:rowOff>
    </xdr:to>
    <xdr:sp macro="" textlink="">
      <xdr:nvSpPr>
        <xdr:cNvPr id="4" name="虚尾箭头 3"/>
        <xdr:cNvSpPr/>
      </xdr:nvSpPr>
      <xdr:spPr>
        <a:xfrm rot="17507318">
          <a:off x="13083992" y="11564470"/>
          <a:ext cx="694764" cy="318248"/>
        </a:xfrm>
        <a:prstGeom prst="stripedRightArrow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170329</xdr:colOff>
      <xdr:row>49</xdr:row>
      <xdr:rowOff>179295</xdr:rowOff>
    </xdr:from>
    <xdr:to>
      <xdr:col>15</xdr:col>
      <xdr:colOff>573741</xdr:colOff>
      <xdr:row>51</xdr:row>
      <xdr:rowOff>1</xdr:rowOff>
    </xdr:to>
    <xdr:sp macro="" textlink="">
      <xdr:nvSpPr>
        <xdr:cNvPr id="5" name="等于号 4"/>
        <xdr:cNvSpPr/>
      </xdr:nvSpPr>
      <xdr:spPr>
        <a:xfrm>
          <a:off x="13240870" y="11107271"/>
          <a:ext cx="403412" cy="188259"/>
        </a:xfrm>
        <a:prstGeom prst="mathEqual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161364</xdr:colOff>
      <xdr:row>63</xdr:row>
      <xdr:rowOff>8964</xdr:rowOff>
    </xdr:from>
    <xdr:to>
      <xdr:col>15</xdr:col>
      <xdr:colOff>564776</xdr:colOff>
      <xdr:row>64</xdr:row>
      <xdr:rowOff>17929</xdr:rowOff>
    </xdr:to>
    <xdr:sp macro="" textlink="">
      <xdr:nvSpPr>
        <xdr:cNvPr id="6" name="等于号 5"/>
        <xdr:cNvSpPr/>
      </xdr:nvSpPr>
      <xdr:spPr>
        <a:xfrm>
          <a:off x="13231905" y="13581529"/>
          <a:ext cx="403412" cy="188259"/>
        </a:xfrm>
        <a:prstGeom prst="mathEqual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J8"/>
  <sheetViews>
    <sheetView workbookViewId="0">
      <selection activeCell="J8" sqref="J8"/>
    </sheetView>
  </sheetViews>
  <sheetFormatPr defaultRowHeight="13.8"/>
  <cols>
    <col min="1" max="1" width="17.21875" style="3" customWidth="1"/>
    <col min="2" max="16384" width="8.88671875" style="3"/>
  </cols>
  <sheetData>
    <row r="2" spans="1:10">
      <c r="A2" s="5" t="s">
        <v>105</v>
      </c>
    </row>
    <row r="3" spans="1:10" ht="14.4" customHeight="1">
      <c r="A3" s="40" t="s">
        <v>106</v>
      </c>
      <c r="B3" s="169" t="s">
        <v>104</v>
      </c>
      <c r="C3" s="169"/>
      <c r="D3" s="169"/>
      <c r="E3" s="169"/>
      <c r="F3" s="169"/>
      <c r="G3" s="169"/>
      <c r="H3" s="169"/>
      <c r="I3" s="169"/>
    </row>
    <row r="4" spans="1:10">
      <c r="A4" s="39" t="s">
        <v>103</v>
      </c>
      <c r="B4" s="4">
        <v>2007</v>
      </c>
      <c r="C4" s="4">
        <v>2008</v>
      </c>
      <c r="D4" s="4">
        <v>2009</v>
      </c>
      <c r="E4" s="4">
        <v>2010</v>
      </c>
      <c r="F4" s="4">
        <v>2011</v>
      </c>
      <c r="G4" s="4">
        <v>2012</v>
      </c>
      <c r="H4" s="4">
        <v>2013</v>
      </c>
      <c r="I4" s="4">
        <v>2014</v>
      </c>
      <c r="J4" s="4">
        <v>2015</v>
      </c>
    </row>
    <row r="5" spans="1:10">
      <c r="A5" s="5" t="s">
        <v>102</v>
      </c>
      <c r="B5" s="6">
        <v>1222.5</v>
      </c>
      <c r="C5" s="6">
        <v>1218.0999999999999</v>
      </c>
      <c r="D5" s="6">
        <v>579.4</v>
      </c>
      <c r="E5" s="6">
        <v>759.7</v>
      </c>
      <c r="F5" s="6">
        <v>1016.6</v>
      </c>
      <c r="G5" s="6">
        <v>1239.8</v>
      </c>
      <c r="H5" s="6">
        <v>1675.8</v>
      </c>
      <c r="I5" s="6">
        <v>1730.1</v>
      </c>
      <c r="J5" s="6">
        <v>1496.4</v>
      </c>
    </row>
    <row r="6" spans="1:10" ht="14.4">
      <c r="A6" s="49" t="s">
        <v>112</v>
      </c>
    </row>
    <row r="7" spans="1:10">
      <c r="A7" s="51">
        <v>0.4985</v>
      </c>
    </row>
    <row r="8" spans="1:10" ht="14.4">
      <c r="A8" s="3" t="s">
        <v>113</v>
      </c>
      <c r="B8" s="50">
        <f>B5*$A$7</f>
        <v>609.41624999999999</v>
      </c>
      <c r="C8" s="50">
        <f t="shared" ref="C8:J8" si="0">C5*$A$7</f>
        <v>607.22284999999999</v>
      </c>
      <c r="D8" s="50">
        <f t="shared" si="0"/>
        <v>288.83089999999999</v>
      </c>
      <c r="E8" s="50">
        <f t="shared" si="0"/>
        <v>378.71045000000004</v>
      </c>
      <c r="F8" s="50">
        <f t="shared" si="0"/>
        <v>506.77510000000001</v>
      </c>
      <c r="G8" s="50">
        <f t="shared" si="0"/>
        <v>618.0403</v>
      </c>
      <c r="H8" s="50">
        <f t="shared" si="0"/>
        <v>835.38630000000001</v>
      </c>
      <c r="I8" s="50">
        <f t="shared" si="0"/>
        <v>862.45484999999996</v>
      </c>
      <c r="J8" s="50">
        <f t="shared" si="0"/>
        <v>745.95540000000005</v>
      </c>
    </row>
  </sheetData>
  <mergeCells count="1">
    <mergeCell ref="B3:I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T49"/>
  <sheetViews>
    <sheetView topLeftCell="B22" zoomScale="85" zoomScaleNormal="85" workbookViewId="0">
      <selection activeCell="Q46" sqref="Q46"/>
    </sheetView>
  </sheetViews>
  <sheetFormatPr defaultRowHeight="14.4"/>
  <cols>
    <col min="1" max="1" width="41" customWidth="1"/>
    <col min="2" max="2" width="29.21875" customWidth="1"/>
    <col min="3" max="3" width="10.77734375" customWidth="1"/>
    <col min="4" max="5" width="9" bestFit="1" customWidth="1"/>
    <col min="6" max="6" width="9.88671875" bestFit="1" customWidth="1"/>
    <col min="7" max="7" width="10.77734375" customWidth="1"/>
    <col min="8" max="8" width="9" bestFit="1" customWidth="1"/>
    <col min="9" max="9" width="10.33203125" customWidth="1"/>
    <col min="11" max="11" width="22.88671875" customWidth="1"/>
    <col min="12" max="12" width="21.21875" customWidth="1"/>
    <col min="14" max="15" width="9" bestFit="1" customWidth="1"/>
    <col min="16" max="16" width="9.88671875" bestFit="1" customWidth="1"/>
    <col min="17" max="17" width="9" bestFit="1" customWidth="1"/>
    <col min="18" max="18" width="9.88671875" bestFit="1" customWidth="1"/>
  </cols>
  <sheetData>
    <row r="1" spans="1:10">
      <c r="A1" s="3"/>
      <c r="B1" s="170" t="s">
        <v>172</v>
      </c>
      <c r="C1" s="170"/>
      <c r="D1" s="170"/>
      <c r="E1" s="170"/>
      <c r="F1" s="170"/>
      <c r="G1" s="170"/>
      <c r="H1" s="170"/>
      <c r="I1" s="170"/>
      <c r="J1" s="170"/>
    </row>
    <row r="2" spans="1:10" ht="43.2">
      <c r="A2" s="29" t="s">
        <v>99</v>
      </c>
      <c r="B2" s="18"/>
      <c r="C2" s="6" t="s">
        <v>15</v>
      </c>
      <c r="D2" s="6" t="s">
        <v>18</v>
      </c>
      <c r="E2" s="22" t="s">
        <v>109</v>
      </c>
      <c r="F2" s="6" t="s">
        <v>25</v>
      </c>
      <c r="G2" s="6" t="s">
        <v>29</v>
      </c>
      <c r="H2" s="6" t="s">
        <v>55</v>
      </c>
      <c r="I2" s="25" t="s">
        <v>92</v>
      </c>
      <c r="J2" s="6" t="s">
        <v>33</v>
      </c>
    </row>
    <row r="3" spans="1:10">
      <c r="A3" s="3"/>
      <c r="B3" s="19"/>
      <c r="C3" s="20"/>
      <c r="D3" s="20"/>
      <c r="E3" s="20"/>
      <c r="F3" s="21"/>
      <c r="G3" s="21"/>
      <c r="H3" s="21"/>
      <c r="I3" s="20"/>
      <c r="J3" s="20"/>
    </row>
    <row r="4" spans="1:10">
      <c r="A4" s="30" t="s">
        <v>71</v>
      </c>
      <c r="B4" s="29" t="s">
        <v>62</v>
      </c>
      <c r="C4" s="129">
        <v>2015.8</v>
      </c>
      <c r="D4" s="130">
        <v>75.5</v>
      </c>
      <c r="E4" s="129">
        <v>341.2</v>
      </c>
      <c r="F4" s="130">
        <v>543.79999999999995</v>
      </c>
      <c r="G4" s="129">
        <v>872.3</v>
      </c>
      <c r="H4" s="129">
        <v>81</v>
      </c>
      <c r="I4" s="130">
        <v>10144.799999999999</v>
      </c>
      <c r="J4" s="130">
        <v>2465.6</v>
      </c>
    </row>
    <row r="5" spans="1:10" ht="27.6">
      <c r="A5" s="34" t="s">
        <v>72</v>
      </c>
      <c r="B5" s="28" t="s">
        <v>43</v>
      </c>
      <c r="C5" s="128">
        <v>8.1</v>
      </c>
      <c r="D5" s="28"/>
      <c r="E5" s="28"/>
      <c r="F5" s="28">
        <v>72.7</v>
      </c>
      <c r="G5" s="28">
        <v>3.3</v>
      </c>
      <c r="H5" s="28"/>
      <c r="I5" s="28">
        <v>223.5</v>
      </c>
      <c r="J5" s="28">
        <v>0.2</v>
      </c>
    </row>
    <row r="6" spans="1:10">
      <c r="A6" s="35" t="s">
        <v>73</v>
      </c>
      <c r="B6" s="26" t="s">
        <v>91</v>
      </c>
      <c r="C6" s="26">
        <v>365.6</v>
      </c>
      <c r="D6" s="26">
        <v>1.1000000000000001</v>
      </c>
      <c r="E6" s="26">
        <v>3.1</v>
      </c>
      <c r="F6" s="26">
        <v>9.4</v>
      </c>
      <c r="G6" s="26">
        <v>2</v>
      </c>
      <c r="H6" s="26">
        <v>1</v>
      </c>
      <c r="I6" s="26">
        <v>93.1</v>
      </c>
      <c r="J6" s="26">
        <v>1.1000000000000001</v>
      </c>
    </row>
    <row r="7" spans="1:10">
      <c r="A7" s="35" t="s">
        <v>74</v>
      </c>
      <c r="B7" s="26" t="s">
        <v>44</v>
      </c>
      <c r="C7" s="26">
        <v>200.6</v>
      </c>
      <c r="D7" s="26">
        <v>74.400000000000006</v>
      </c>
      <c r="E7" s="26">
        <v>146.6</v>
      </c>
      <c r="F7" s="26">
        <v>99</v>
      </c>
      <c r="G7" s="26">
        <v>28.8</v>
      </c>
      <c r="H7" s="26">
        <v>13.8</v>
      </c>
      <c r="I7" s="26">
        <v>1008.1</v>
      </c>
      <c r="J7" s="26">
        <v>175.1</v>
      </c>
    </row>
    <row r="8" spans="1:10" ht="27.6">
      <c r="A8" s="35" t="s">
        <v>75</v>
      </c>
      <c r="B8" s="26" t="s">
        <v>98</v>
      </c>
      <c r="C8" s="26">
        <v>889.8</v>
      </c>
      <c r="D8" s="26"/>
      <c r="E8" s="26">
        <v>156.19999999999999</v>
      </c>
      <c r="F8" s="26">
        <v>3.1</v>
      </c>
      <c r="G8" s="26">
        <v>16.899999999999999</v>
      </c>
      <c r="H8" s="26">
        <v>59.6</v>
      </c>
      <c r="I8" s="26">
        <v>7395.1</v>
      </c>
      <c r="J8" s="26">
        <v>1901.5</v>
      </c>
    </row>
    <row r="9" spans="1:10" ht="27.6">
      <c r="A9" s="35" t="s">
        <v>76</v>
      </c>
      <c r="B9" s="26" t="s">
        <v>93</v>
      </c>
      <c r="C9" s="26"/>
      <c r="D9" s="26"/>
      <c r="E9" s="26"/>
      <c r="F9" s="26"/>
      <c r="G9" s="26"/>
      <c r="H9" s="26"/>
      <c r="I9" s="26"/>
      <c r="J9" s="26"/>
    </row>
    <row r="10" spans="1:10">
      <c r="A10" s="35" t="s">
        <v>77</v>
      </c>
      <c r="B10" s="26" t="s">
        <v>94</v>
      </c>
      <c r="C10" s="26">
        <v>3</v>
      </c>
      <c r="D10" s="26"/>
      <c r="E10" s="36"/>
      <c r="F10" s="26">
        <v>288.5</v>
      </c>
      <c r="G10" s="26">
        <v>57.8</v>
      </c>
      <c r="H10" s="26">
        <v>6</v>
      </c>
      <c r="I10" s="26">
        <v>46.2</v>
      </c>
      <c r="J10" s="26">
        <v>2.1</v>
      </c>
    </row>
    <row r="11" spans="1:10" ht="27.6">
      <c r="A11" s="37" t="s">
        <v>78</v>
      </c>
      <c r="B11" s="27" t="s">
        <v>95</v>
      </c>
      <c r="C11" s="27">
        <v>309.5</v>
      </c>
      <c r="D11" s="27"/>
      <c r="E11" s="27"/>
      <c r="F11" s="27">
        <v>44.2</v>
      </c>
      <c r="G11" s="27">
        <v>723.5</v>
      </c>
      <c r="H11" s="27"/>
      <c r="I11" s="27">
        <v>96.2</v>
      </c>
      <c r="J11" s="27">
        <v>3.4</v>
      </c>
    </row>
    <row r="12" spans="1:10" ht="27.6">
      <c r="A12" s="37" t="s">
        <v>79</v>
      </c>
      <c r="B12" s="27" t="s">
        <v>97</v>
      </c>
      <c r="C12" s="27">
        <v>7.9</v>
      </c>
      <c r="D12" s="27"/>
      <c r="E12" s="27">
        <v>27.1</v>
      </c>
      <c r="F12" s="27">
        <v>18.3</v>
      </c>
      <c r="G12" s="27">
        <v>7.3</v>
      </c>
      <c r="H12" s="27">
        <v>0.5</v>
      </c>
      <c r="I12" s="27">
        <v>383.1</v>
      </c>
      <c r="J12" s="27">
        <v>27.8</v>
      </c>
    </row>
    <row r="13" spans="1:10">
      <c r="A13" s="37" t="s">
        <v>80</v>
      </c>
      <c r="B13" s="27" t="s">
        <v>96</v>
      </c>
      <c r="C13" s="27"/>
      <c r="D13" s="27"/>
      <c r="E13" s="27"/>
      <c r="F13" s="27">
        <v>0.1</v>
      </c>
      <c r="G13" s="27">
        <v>0.1</v>
      </c>
      <c r="H13" s="27"/>
      <c r="I13" s="27">
        <v>79.400000000000006</v>
      </c>
      <c r="J13" s="27">
        <v>3.5</v>
      </c>
    </row>
    <row r="14" spans="1:10">
      <c r="A14" s="37" t="s">
        <v>81</v>
      </c>
      <c r="B14" s="27" t="s">
        <v>45</v>
      </c>
      <c r="C14" s="27"/>
      <c r="D14" s="27"/>
      <c r="E14" s="27"/>
      <c r="F14" s="27"/>
      <c r="G14" s="27"/>
      <c r="H14" s="27"/>
      <c r="I14" s="27"/>
      <c r="J14" s="27"/>
    </row>
    <row r="15" spans="1:10">
      <c r="A15" s="37" t="s">
        <v>82</v>
      </c>
      <c r="B15" s="27" t="s">
        <v>46</v>
      </c>
      <c r="C15" s="27">
        <v>0.3</v>
      </c>
      <c r="D15" s="27"/>
      <c r="E15" s="38"/>
      <c r="F15" s="27">
        <v>0.1</v>
      </c>
      <c r="G15" s="27">
        <v>0.8</v>
      </c>
      <c r="H15" s="27"/>
      <c r="I15" s="27">
        <v>7.7</v>
      </c>
      <c r="J15" s="27">
        <v>5.5</v>
      </c>
    </row>
    <row r="16" spans="1:10">
      <c r="A16" s="37" t="s">
        <v>83</v>
      </c>
      <c r="B16" s="27" t="s">
        <v>47</v>
      </c>
      <c r="C16" s="27">
        <v>131.80000000000001</v>
      </c>
      <c r="D16" s="27"/>
      <c r="E16" s="27">
        <v>6.6</v>
      </c>
      <c r="F16" s="27">
        <v>2.4</v>
      </c>
      <c r="G16" s="27">
        <v>6.6</v>
      </c>
      <c r="H16" s="27">
        <v>0.1</v>
      </c>
      <c r="I16" s="27">
        <v>168.4</v>
      </c>
      <c r="J16" s="27">
        <v>21.6</v>
      </c>
    </row>
    <row r="17" spans="1:20" ht="27.6">
      <c r="A17" s="37" t="s">
        <v>84</v>
      </c>
      <c r="B17" s="27" t="s">
        <v>48</v>
      </c>
      <c r="C17" s="27"/>
      <c r="D17" s="27"/>
      <c r="E17" s="38"/>
      <c r="F17" s="27"/>
      <c r="G17" s="27"/>
      <c r="H17" s="27"/>
      <c r="I17" s="27"/>
      <c r="J17" s="27"/>
    </row>
    <row r="18" spans="1:20" ht="27.6">
      <c r="A18" s="37" t="s">
        <v>85</v>
      </c>
      <c r="B18" s="27" t="s">
        <v>49</v>
      </c>
      <c r="C18" s="27"/>
      <c r="D18" s="27"/>
      <c r="E18" s="27"/>
      <c r="F18" s="27"/>
      <c r="G18" s="27"/>
      <c r="H18" s="27"/>
      <c r="I18" s="27"/>
      <c r="J18" s="27"/>
    </row>
    <row r="19" spans="1:20" ht="27.6">
      <c r="A19" s="37" t="s">
        <v>86</v>
      </c>
      <c r="B19" s="27" t="s">
        <v>50</v>
      </c>
      <c r="C19" s="27">
        <v>76.8</v>
      </c>
      <c r="D19" s="27"/>
      <c r="E19" s="38">
        <v>0.4</v>
      </c>
      <c r="F19" s="27">
        <v>1.3</v>
      </c>
      <c r="G19" s="27">
        <v>6.8</v>
      </c>
      <c r="H19" s="27"/>
      <c r="I19" s="27">
        <v>337</v>
      </c>
      <c r="J19" s="27">
        <v>108.2</v>
      </c>
    </row>
    <row r="20" spans="1:20">
      <c r="A20" s="37" t="s">
        <v>87</v>
      </c>
      <c r="B20" s="27" t="s">
        <v>51</v>
      </c>
      <c r="C20" s="27">
        <v>7.2</v>
      </c>
      <c r="D20" s="27"/>
      <c r="E20" s="27">
        <v>0.1</v>
      </c>
      <c r="F20" s="27">
        <v>0.3</v>
      </c>
      <c r="G20" s="27">
        <v>3.9</v>
      </c>
      <c r="H20" s="27"/>
      <c r="I20" s="27">
        <v>97.9</v>
      </c>
      <c r="J20" s="27">
        <v>90.6</v>
      </c>
    </row>
    <row r="21" spans="1:20" ht="27.6">
      <c r="A21" s="37" t="s">
        <v>88</v>
      </c>
      <c r="B21" s="27" t="s">
        <v>52</v>
      </c>
      <c r="C21" s="27">
        <v>15</v>
      </c>
      <c r="D21" s="27"/>
      <c r="E21" s="38">
        <v>1.1000000000000001</v>
      </c>
      <c r="F21" s="27">
        <v>2</v>
      </c>
      <c r="G21" s="27">
        <v>12.5</v>
      </c>
      <c r="H21" s="27"/>
      <c r="I21" s="27">
        <v>165.7</v>
      </c>
      <c r="J21" s="27">
        <v>115.6</v>
      </c>
    </row>
    <row r="22" spans="1:20">
      <c r="A22" s="37" t="s">
        <v>89</v>
      </c>
      <c r="B22" s="27" t="s">
        <v>53</v>
      </c>
      <c r="C22" s="27">
        <v>0.2</v>
      </c>
      <c r="D22" s="27"/>
      <c r="E22" s="27"/>
      <c r="F22" s="27">
        <v>2.4</v>
      </c>
      <c r="G22" s="27">
        <v>2</v>
      </c>
      <c r="H22" s="27"/>
      <c r="I22" s="27">
        <v>42.3</v>
      </c>
      <c r="J22" s="27">
        <v>9.1999999999999993</v>
      </c>
    </row>
    <row r="23" spans="1:20">
      <c r="A23" s="37" t="s">
        <v>90</v>
      </c>
      <c r="B23" s="27" t="s">
        <v>54</v>
      </c>
      <c r="C23" s="27"/>
      <c r="D23" s="27"/>
      <c r="E23" s="27"/>
      <c r="F23" s="38"/>
      <c r="G23" s="27"/>
      <c r="H23" s="27"/>
      <c r="I23" s="27"/>
      <c r="J23" s="27"/>
    </row>
    <row r="24" spans="1:20">
      <c r="C24" s="126"/>
      <c r="D24" s="126"/>
      <c r="E24" s="126"/>
      <c r="F24" s="126"/>
      <c r="G24" s="126"/>
      <c r="H24" s="126"/>
      <c r="I24" s="126"/>
      <c r="J24" s="126"/>
    </row>
    <row r="25" spans="1:20">
      <c r="B25" s="170" t="s">
        <v>108</v>
      </c>
      <c r="C25" s="170"/>
      <c r="D25" s="170"/>
      <c r="E25" s="170"/>
      <c r="F25" s="170"/>
      <c r="G25" s="170"/>
      <c r="H25" s="170"/>
      <c r="I25" s="170"/>
      <c r="J25" s="170"/>
      <c r="L25" s="184" t="s">
        <v>111</v>
      </c>
      <c r="M25" s="184"/>
      <c r="N25" s="184"/>
      <c r="O25" s="184"/>
      <c r="P25" s="184"/>
      <c r="Q25" s="184"/>
      <c r="R25" s="184"/>
      <c r="S25" s="184"/>
    </row>
    <row r="26" spans="1:20" ht="43.2">
      <c r="B26" s="18"/>
      <c r="L26" s="5" t="s">
        <v>15</v>
      </c>
      <c r="M26" s="5" t="s">
        <v>18</v>
      </c>
      <c r="N26" s="46" t="s">
        <v>109</v>
      </c>
      <c r="O26" s="5" t="s">
        <v>25</v>
      </c>
      <c r="P26" s="5" t="s">
        <v>29</v>
      </c>
      <c r="Q26" s="5" t="s">
        <v>55</v>
      </c>
      <c r="R26" s="2" t="s">
        <v>92</v>
      </c>
      <c r="S26" s="5" t="s">
        <v>33</v>
      </c>
    </row>
    <row r="27" spans="1:20">
      <c r="B27" s="19"/>
      <c r="C27" s="20"/>
      <c r="D27" s="20"/>
      <c r="E27" s="20"/>
      <c r="F27" s="21"/>
      <c r="G27" s="21"/>
      <c r="H27" s="21"/>
      <c r="I27" s="20"/>
      <c r="J27" s="20"/>
      <c r="T27" s="45" t="s">
        <v>6</v>
      </c>
    </row>
    <row r="28" spans="1:20">
      <c r="B28" s="28" t="s">
        <v>43</v>
      </c>
      <c r="C28" s="42">
        <f>C5/$C$4</f>
        <v>4.018255779343189E-3</v>
      </c>
      <c r="D28" s="42"/>
      <c r="E28" s="42">
        <f>E5/$E$4</f>
        <v>0</v>
      </c>
      <c r="F28" s="42">
        <f>F5/$F$4</f>
        <v>0.13368885619713131</v>
      </c>
      <c r="G28" s="42">
        <f>G5/$G$4</f>
        <v>3.7831021437578815E-3</v>
      </c>
      <c r="H28" s="42">
        <f>H5/$H$4</f>
        <v>0</v>
      </c>
      <c r="J28" s="74">
        <v>1</v>
      </c>
      <c r="K28" s="28" t="s">
        <v>43</v>
      </c>
      <c r="L28" s="28">
        <f>C28*$C$48</f>
        <v>12.196772497271557</v>
      </c>
      <c r="M28" s="28"/>
      <c r="N28" s="28">
        <f>E28*$E$48</f>
        <v>0</v>
      </c>
      <c r="O28" s="28">
        <f>F28*$F$48</f>
        <v>230.57907799374766</v>
      </c>
      <c r="P28" s="28">
        <f>G28*$G$48</f>
        <v>10.216876040353087</v>
      </c>
      <c r="Q28" s="28">
        <f>H28*$H$48</f>
        <v>0</v>
      </c>
      <c r="T28" s="28">
        <f>SUM(L28:S28)</f>
        <v>252.99272653137231</v>
      </c>
    </row>
    <row r="29" spans="1:20">
      <c r="B29" s="26" t="s">
        <v>91</v>
      </c>
      <c r="C29" s="43">
        <f>C6/$C$4</f>
        <v>0.18136719912689753</v>
      </c>
      <c r="D29" s="43"/>
      <c r="E29" s="43">
        <f>E6/$E$4</f>
        <v>9.0855803048065665E-3</v>
      </c>
      <c r="F29" s="43">
        <f>F6/$F$4</f>
        <v>1.7285766826038988E-2</v>
      </c>
      <c r="G29" s="43">
        <f t="shared" ref="G29:G46" si="0">G6/$G$4</f>
        <v>2.2927891780350797E-3</v>
      </c>
      <c r="H29" s="43">
        <f>H6/$H$4</f>
        <v>1.2345679012345678E-2</v>
      </c>
      <c r="J29" s="74">
        <v>2</v>
      </c>
      <c r="K29" s="26" t="s">
        <v>91</v>
      </c>
      <c r="L29" s="26">
        <f t="shared" ref="L29:L46" si="1">C29*$C$48</f>
        <v>550.51111419783717</v>
      </c>
      <c r="M29" s="26"/>
      <c r="N29" s="26">
        <f t="shared" ref="N29:N46" si="2">E29*$E$48</f>
        <v>5.9745843057819465</v>
      </c>
      <c r="O29" s="26">
        <f t="shared" ref="O29:O46" si="3">F29*$F$48</f>
        <v>29.813525902905479</v>
      </c>
      <c r="P29" s="26">
        <f t="shared" ref="P29:P46" si="4">G29*$G$48</f>
        <v>6.1920460850624774</v>
      </c>
      <c r="Q29" s="26">
        <f t="shared" ref="Q29:Q46" si="5">H29*$H$48</f>
        <v>3.0729137777777771</v>
      </c>
      <c r="T29" s="26">
        <f t="shared" ref="T29:T45" si="6">SUM(L29:S29)</f>
        <v>595.56418426936477</v>
      </c>
    </row>
    <row r="30" spans="1:20">
      <c r="B30" s="26" t="s">
        <v>44</v>
      </c>
      <c r="C30" s="43">
        <f>C7/$C$4</f>
        <v>9.951384065879551E-2</v>
      </c>
      <c r="D30" s="43"/>
      <c r="E30" s="43">
        <f>E7/$E$4</f>
        <v>0.42966002344665882</v>
      </c>
      <c r="F30" s="43">
        <f>F7/$F$4</f>
        <v>0.18205222508275104</v>
      </c>
      <c r="G30" s="43">
        <f t="shared" si="0"/>
        <v>3.3016164163705147E-2</v>
      </c>
      <c r="H30" s="43">
        <f>H7/$H$4</f>
        <v>0.17037037037037037</v>
      </c>
      <c r="J30" s="74">
        <v>3</v>
      </c>
      <c r="K30" s="26" t="s">
        <v>44</v>
      </c>
      <c r="L30" s="26">
        <f t="shared" si="1"/>
        <v>302.05834110526837</v>
      </c>
      <c r="M30" s="26"/>
      <c r="N30" s="26">
        <f t="shared" si="2"/>
        <v>282.54001910568809</v>
      </c>
      <c r="O30" s="26">
        <f t="shared" si="3"/>
        <v>313.99351748804708</v>
      </c>
      <c r="P30" s="26">
        <f t="shared" si="4"/>
        <v>89.165463624899672</v>
      </c>
      <c r="Q30" s="26">
        <f t="shared" si="5"/>
        <v>42.406210133333325</v>
      </c>
      <c r="T30" s="26">
        <f t="shared" si="6"/>
        <v>1030.1635514572365</v>
      </c>
    </row>
    <row r="31" spans="1:20">
      <c r="B31" s="26" t="s">
        <v>98</v>
      </c>
      <c r="C31" s="43">
        <f t="shared" ref="C31:C46" si="7">C8/$C$4</f>
        <v>0.44141283857525548</v>
      </c>
      <c r="D31" s="43"/>
      <c r="E31" s="43">
        <f t="shared" ref="E31:E46" si="8">E8/$E$4</f>
        <v>0.4577960140679953</v>
      </c>
      <c r="F31" s="43">
        <f t="shared" ref="F31:F46" si="9">F8/$F$4</f>
        <v>5.7006252298639213E-3</v>
      </c>
      <c r="G31" s="43">
        <f t="shared" si="0"/>
        <v>1.9374068554396422E-2</v>
      </c>
      <c r="H31" s="43">
        <f t="shared" ref="H31:H46" si="10">H8/$H$4</f>
        <v>0.73580246913580249</v>
      </c>
      <c r="J31" s="74">
        <v>4</v>
      </c>
      <c r="K31" s="26" t="s">
        <v>98</v>
      </c>
      <c r="L31" s="26">
        <f t="shared" si="1"/>
        <v>1339.838045441016</v>
      </c>
      <c r="M31" s="26"/>
      <c r="N31" s="26">
        <f t="shared" si="2"/>
        <v>301.04195760101288</v>
      </c>
      <c r="O31" s="26">
        <f t="shared" si="3"/>
        <v>9.8321202445752114</v>
      </c>
      <c r="P31" s="26">
        <f t="shared" si="4"/>
        <v>52.32278941877793</v>
      </c>
      <c r="Q31" s="26">
        <f t="shared" si="5"/>
        <v>183.14566115555553</v>
      </c>
      <c r="T31" s="26">
        <f t="shared" si="6"/>
        <v>1886.1805738609376</v>
      </c>
    </row>
    <row r="32" spans="1:20" ht="26.4">
      <c r="B32" s="26" t="s">
        <v>93</v>
      </c>
      <c r="C32" s="43">
        <f t="shared" si="7"/>
        <v>0</v>
      </c>
      <c r="D32" s="43"/>
      <c r="E32" s="43">
        <f t="shared" si="8"/>
        <v>0</v>
      </c>
      <c r="F32" s="43">
        <f t="shared" si="9"/>
        <v>0</v>
      </c>
      <c r="G32" s="43">
        <f t="shared" si="0"/>
        <v>0</v>
      </c>
      <c r="H32" s="43">
        <f t="shared" si="10"/>
        <v>0</v>
      </c>
      <c r="J32" s="74">
        <v>5</v>
      </c>
      <c r="K32" s="26" t="s">
        <v>93</v>
      </c>
      <c r="L32" s="26">
        <f t="shared" si="1"/>
        <v>0</v>
      </c>
      <c r="M32" s="26"/>
      <c r="N32" s="26">
        <f t="shared" si="2"/>
        <v>0</v>
      </c>
      <c r="O32" s="26">
        <f t="shared" si="3"/>
        <v>0</v>
      </c>
      <c r="P32" s="26">
        <f t="shared" si="4"/>
        <v>0</v>
      </c>
      <c r="Q32" s="26">
        <f t="shared" si="5"/>
        <v>0</v>
      </c>
      <c r="T32" s="26">
        <f t="shared" si="6"/>
        <v>0</v>
      </c>
    </row>
    <row r="33" spans="2:20">
      <c r="B33" s="65" t="s">
        <v>94</v>
      </c>
      <c r="C33" s="66">
        <f t="shared" si="7"/>
        <v>1.4882428812382181E-3</v>
      </c>
      <c r="D33" s="66"/>
      <c r="E33" s="66">
        <f t="shared" si="8"/>
        <v>0</v>
      </c>
      <c r="F33" s="66">
        <f t="shared" si="9"/>
        <v>0.53052592865023906</v>
      </c>
      <c r="G33" s="66">
        <f t="shared" si="0"/>
        <v>6.6261607245213808E-2</v>
      </c>
      <c r="H33" s="66">
        <f t="shared" si="10"/>
        <v>7.407407407407407E-2</v>
      </c>
      <c r="J33" s="74">
        <v>6</v>
      </c>
      <c r="K33" s="65" t="s">
        <v>94</v>
      </c>
      <c r="L33" s="65">
        <f t="shared" si="1"/>
        <v>4.5173231471376134</v>
      </c>
      <c r="M33" s="65"/>
      <c r="N33" s="65">
        <f t="shared" si="2"/>
        <v>0</v>
      </c>
      <c r="O33" s="65">
        <f t="shared" si="3"/>
        <v>915.02151308385419</v>
      </c>
      <c r="P33" s="65">
        <f t="shared" si="4"/>
        <v>178.95013185830561</v>
      </c>
      <c r="Q33" s="65">
        <f t="shared" si="5"/>
        <v>18.437482666666664</v>
      </c>
      <c r="T33" s="26">
        <f t="shared" si="6"/>
        <v>1116.9264507559642</v>
      </c>
    </row>
    <row r="34" spans="2:20" ht="26.4">
      <c r="B34" s="27" t="s">
        <v>95</v>
      </c>
      <c r="C34" s="44">
        <f t="shared" si="7"/>
        <v>0.15353705724774283</v>
      </c>
      <c r="D34" s="44"/>
      <c r="E34" s="44">
        <f t="shared" si="8"/>
        <v>0</v>
      </c>
      <c r="F34" s="44">
        <f>F11/$F$4</f>
        <v>8.1279882309672688E-2</v>
      </c>
      <c r="G34" s="44">
        <f t="shared" si="0"/>
        <v>0.82941648515419009</v>
      </c>
      <c r="H34" s="44">
        <f>H11/$H$4</f>
        <v>0</v>
      </c>
      <c r="J34" s="74">
        <v>7</v>
      </c>
      <c r="K34" s="27" t="s">
        <v>95</v>
      </c>
      <c r="L34" s="27">
        <f t="shared" si="1"/>
        <v>466.03717134636372</v>
      </c>
      <c r="M34" s="27"/>
      <c r="N34" s="27">
        <f t="shared" si="2"/>
        <v>0</v>
      </c>
      <c r="O34" s="27">
        <f t="shared" si="3"/>
        <v>140.18700477749172</v>
      </c>
      <c r="P34" s="27">
        <f t="shared" si="4"/>
        <v>2239.9726712713509</v>
      </c>
      <c r="Q34" s="27">
        <f t="shared" si="5"/>
        <v>0</v>
      </c>
      <c r="T34" s="27">
        <f t="shared" si="6"/>
        <v>2846.1968473952065</v>
      </c>
    </row>
    <row r="35" spans="2:20">
      <c r="B35" s="27" t="s">
        <v>97</v>
      </c>
      <c r="C35" s="44">
        <f t="shared" si="7"/>
        <v>3.9190395872606412E-3</v>
      </c>
      <c r="D35" s="44"/>
      <c r="E35" s="44">
        <f t="shared" si="8"/>
        <v>7.9425556858147714E-2</v>
      </c>
      <c r="F35" s="44">
        <f t="shared" si="9"/>
        <v>3.3652077969841855E-2</v>
      </c>
      <c r="G35" s="44">
        <f t="shared" si="0"/>
        <v>8.3686804998280417E-3</v>
      </c>
      <c r="H35" s="44">
        <f t="shared" si="10"/>
        <v>6.1728395061728392E-3</v>
      </c>
      <c r="J35" s="74">
        <v>8</v>
      </c>
      <c r="K35" s="27" t="s">
        <v>97</v>
      </c>
      <c r="L35" s="27">
        <f t="shared" si="1"/>
        <v>11.895617620795715</v>
      </c>
      <c r="M35" s="27"/>
      <c r="N35" s="27">
        <f t="shared" si="2"/>
        <v>52.22943054409378</v>
      </c>
      <c r="O35" s="27">
        <f t="shared" si="3"/>
        <v>58.041225959911721</v>
      </c>
      <c r="P35" s="27">
        <f t="shared" si="4"/>
        <v>22.600968210478044</v>
      </c>
      <c r="Q35" s="27">
        <f t="shared" si="5"/>
        <v>1.5364568888888885</v>
      </c>
      <c r="T35" s="27">
        <f t="shared" si="6"/>
        <v>146.30369922416816</v>
      </c>
    </row>
    <row r="36" spans="2:20">
      <c r="B36" s="27" t="s">
        <v>96</v>
      </c>
      <c r="C36" s="44">
        <f t="shared" si="7"/>
        <v>0</v>
      </c>
      <c r="D36" s="44"/>
      <c r="E36" s="44">
        <f t="shared" si="8"/>
        <v>0</v>
      </c>
      <c r="F36" s="44">
        <f t="shared" si="9"/>
        <v>1.8389113644722328E-4</v>
      </c>
      <c r="G36" s="44">
        <f t="shared" si="0"/>
        <v>1.14639458901754E-4</v>
      </c>
      <c r="H36" s="44">
        <f t="shared" si="10"/>
        <v>0</v>
      </c>
      <c r="J36" s="74">
        <v>9</v>
      </c>
      <c r="K36" s="27" t="s">
        <v>96</v>
      </c>
      <c r="L36" s="27">
        <f t="shared" si="1"/>
        <v>0</v>
      </c>
      <c r="M36" s="27"/>
      <c r="N36" s="27">
        <f t="shared" si="2"/>
        <v>0</v>
      </c>
      <c r="O36" s="27">
        <f t="shared" si="3"/>
        <v>0.31716516917984555</v>
      </c>
      <c r="P36" s="27">
        <f t="shared" si="4"/>
        <v>0.30960230425312391</v>
      </c>
      <c r="Q36" s="27">
        <f t="shared" si="5"/>
        <v>0</v>
      </c>
      <c r="T36" s="27">
        <f t="shared" si="6"/>
        <v>0.62676747343296946</v>
      </c>
    </row>
    <row r="37" spans="2:20">
      <c r="B37" s="27" t="s">
        <v>45</v>
      </c>
      <c r="C37" s="44">
        <f t="shared" si="7"/>
        <v>0</v>
      </c>
      <c r="D37" s="44"/>
      <c r="E37" s="44">
        <f t="shared" si="8"/>
        <v>0</v>
      </c>
      <c r="F37" s="44">
        <f t="shared" si="9"/>
        <v>0</v>
      </c>
      <c r="G37" s="44">
        <f t="shared" si="0"/>
        <v>0</v>
      </c>
      <c r="H37" s="44">
        <f t="shared" si="10"/>
        <v>0</v>
      </c>
      <c r="J37" s="74">
        <v>10</v>
      </c>
      <c r="K37" s="27" t="s">
        <v>45</v>
      </c>
      <c r="L37" s="27">
        <f t="shared" si="1"/>
        <v>0</v>
      </c>
      <c r="M37" s="27"/>
      <c r="N37" s="27">
        <f t="shared" si="2"/>
        <v>0</v>
      </c>
      <c r="O37" s="27">
        <f t="shared" si="3"/>
        <v>0</v>
      </c>
      <c r="P37" s="27">
        <f t="shared" si="4"/>
        <v>0</v>
      </c>
      <c r="Q37" s="27">
        <f t="shared" si="5"/>
        <v>0</v>
      </c>
      <c r="T37" s="27">
        <f t="shared" si="6"/>
        <v>0</v>
      </c>
    </row>
    <row r="38" spans="2:20">
      <c r="B38" s="27" t="s">
        <v>46</v>
      </c>
      <c r="C38" s="44">
        <f t="shared" si="7"/>
        <v>1.4882428812382179E-4</v>
      </c>
      <c r="D38" s="44"/>
      <c r="E38" s="44">
        <f t="shared" si="8"/>
        <v>0</v>
      </c>
      <c r="F38" s="44">
        <f>F15/$F$4</f>
        <v>1.8389113644722328E-4</v>
      </c>
      <c r="G38" s="44">
        <f t="shared" si="0"/>
        <v>9.1711567121403198E-4</v>
      </c>
      <c r="H38" s="44">
        <f t="shared" si="10"/>
        <v>0</v>
      </c>
      <c r="J38" s="74">
        <v>11</v>
      </c>
      <c r="K38" s="27" t="s">
        <v>46</v>
      </c>
      <c r="L38" s="27">
        <f t="shared" si="1"/>
        <v>0.4517323147137613</v>
      </c>
      <c r="M38" s="27"/>
      <c r="N38" s="27">
        <f t="shared" si="2"/>
        <v>0</v>
      </c>
      <c r="O38" s="27">
        <f t="shared" si="3"/>
        <v>0.31716516917984555</v>
      </c>
      <c r="P38" s="27">
        <f t="shared" si="4"/>
        <v>2.4768184340249912</v>
      </c>
      <c r="Q38" s="27">
        <f t="shared" si="5"/>
        <v>0</v>
      </c>
      <c r="T38" s="27">
        <f t="shared" si="6"/>
        <v>3.2457159179185981</v>
      </c>
    </row>
    <row r="39" spans="2:20">
      <c r="B39" s="27" t="s">
        <v>47</v>
      </c>
      <c r="C39" s="44">
        <f t="shared" si="7"/>
        <v>6.5383470582399059E-2</v>
      </c>
      <c r="D39" s="44"/>
      <c r="E39" s="44">
        <f t="shared" si="8"/>
        <v>1.9343493552168814E-2</v>
      </c>
      <c r="F39" s="44">
        <f>F16/$F$4</f>
        <v>4.413387274733358E-3</v>
      </c>
      <c r="G39" s="44">
        <f t="shared" si="0"/>
        <v>7.5662042875157629E-3</v>
      </c>
      <c r="H39" s="44">
        <f t="shared" si="10"/>
        <v>1.2345679012345679E-3</v>
      </c>
      <c r="J39" s="74">
        <v>12</v>
      </c>
      <c r="K39" s="27" t="s">
        <v>47</v>
      </c>
      <c r="L39" s="27">
        <f t="shared" si="1"/>
        <v>198.46106359757917</v>
      </c>
      <c r="M39" s="27"/>
      <c r="N39" s="27">
        <f t="shared" si="2"/>
        <v>12.720082715535753</v>
      </c>
      <c r="O39" s="27">
        <f t="shared" si="3"/>
        <v>7.6119640603162919</v>
      </c>
      <c r="P39" s="27">
        <f t="shared" si="4"/>
        <v>20.433752080706174</v>
      </c>
      <c r="Q39" s="27">
        <f t="shared" si="5"/>
        <v>0.30729137777777771</v>
      </c>
      <c r="T39" s="27">
        <f t="shared" si="6"/>
        <v>239.53415383191518</v>
      </c>
    </row>
    <row r="40" spans="2:20">
      <c r="B40" s="27" t="s">
        <v>48</v>
      </c>
      <c r="C40" s="44">
        <f t="shared" si="7"/>
        <v>0</v>
      </c>
      <c r="D40" s="44"/>
      <c r="E40" s="44">
        <f t="shared" si="8"/>
        <v>0</v>
      </c>
      <c r="F40" s="44">
        <f t="shared" si="9"/>
        <v>0</v>
      </c>
      <c r="G40" s="44">
        <f t="shared" si="0"/>
        <v>0</v>
      </c>
      <c r="H40" s="44">
        <f t="shared" si="10"/>
        <v>0</v>
      </c>
      <c r="J40" s="74">
        <v>13</v>
      </c>
      <c r="K40" s="27" t="s">
        <v>48</v>
      </c>
      <c r="L40" s="27">
        <f t="shared" si="1"/>
        <v>0</v>
      </c>
      <c r="M40" s="27"/>
      <c r="N40" s="27">
        <f t="shared" si="2"/>
        <v>0</v>
      </c>
      <c r="O40" s="27">
        <f t="shared" si="3"/>
        <v>0</v>
      </c>
      <c r="P40" s="27">
        <f t="shared" si="4"/>
        <v>0</v>
      </c>
      <c r="Q40" s="27">
        <f t="shared" si="5"/>
        <v>0</v>
      </c>
      <c r="T40" s="27">
        <f t="shared" si="6"/>
        <v>0</v>
      </c>
    </row>
    <row r="41" spans="2:20">
      <c r="B41" s="27" t="s">
        <v>49</v>
      </c>
      <c r="C41" s="44">
        <f t="shared" si="7"/>
        <v>0</v>
      </c>
      <c r="D41" s="44"/>
      <c r="E41" s="44">
        <f t="shared" si="8"/>
        <v>0</v>
      </c>
      <c r="F41" s="44">
        <f t="shared" si="9"/>
        <v>0</v>
      </c>
      <c r="G41" s="44">
        <f t="shared" si="0"/>
        <v>0</v>
      </c>
      <c r="H41" s="44">
        <f t="shared" si="10"/>
        <v>0</v>
      </c>
      <c r="J41" s="74">
        <v>14</v>
      </c>
      <c r="K41" s="27" t="s">
        <v>49</v>
      </c>
      <c r="L41" s="27">
        <f t="shared" si="1"/>
        <v>0</v>
      </c>
      <c r="M41" s="27"/>
      <c r="N41" s="27">
        <f t="shared" si="2"/>
        <v>0</v>
      </c>
      <c r="O41" s="27">
        <f t="shared" si="3"/>
        <v>0</v>
      </c>
      <c r="P41" s="27">
        <f t="shared" si="4"/>
        <v>0</v>
      </c>
      <c r="Q41" s="27">
        <f t="shared" si="5"/>
        <v>0</v>
      </c>
      <c r="T41" s="27">
        <f t="shared" si="6"/>
        <v>0</v>
      </c>
    </row>
    <row r="42" spans="2:20" ht="26.4">
      <c r="B42" s="27" t="s">
        <v>50</v>
      </c>
      <c r="C42" s="44">
        <f t="shared" si="7"/>
        <v>3.809901775969838E-2</v>
      </c>
      <c r="D42" s="44"/>
      <c r="E42" s="44">
        <f t="shared" si="8"/>
        <v>1.1723329425556859E-3</v>
      </c>
      <c r="F42" s="44">
        <f t="shared" si="9"/>
        <v>2.3905847738139026E-3</v>
      </c>
      <c r="G42" s="44">
        <f t="shared" si="0"/>
        <v>7.7954832053192709E-3</v>
      </c>
      <c r="H42" s="44">
        <f t="shared" si="10"/>
        <v>0</v>
      </c>
      <c r="J42" s="74">
        <v>15</v>
      </c>
      <c r="K42" s="27" t="s">
        <v>50</v>
      </c>
      <c r="L42" s="27">
        <f t="shared" si="1"/>
        <v>115.64347256672289</v>
      </c>
      <c r="M42" s="27"/>
      <c r="N42" s="27">
        <f t="shared" si="2"/>
        <v>0.770914103971864</v>
      </c>
      <c r="O42" s="27">
        <f t="shared" si="3"/>
        <v>4.1231471993379918</v>
      </c>
      <c r="P42" s="27">
        <f t="shared" si="4"/>
        <v>21.052956689212422</v>
      </c>
      <c r="Q42" s="27">
        <f t="shared" si="5"/>
        <v>0</v>
      </c>
      <c r="T42" s="27">
        <f t="shared" si="6"/>
        <v>141.59049055924515</v>
      </c>
    </row>
    <row r="43" spans="2:20">
      <c r="B43" s="27" t="s">
        <v>51</v>
      </c>
      <c r="C43" s="44">
        <f t="shared" si="7"/>
        <v>3.5717829149717237E-3</v>
      </c>
      <c r="D43" s="44"/>
      <c r="E43" s="44">
        <f t="shared" si="8"/>
        <v>2.9308323563892149E-4</v>
      </c>
      <c r="F43" s="44">
        <f t="shared" si="9"/>
        <v>5.5167340934166975E-4</v>
      </c>
      <c r="G43" s="44">
        <f t="shared" si="0"/>
        <v>4.4709388971684054E-3</v>
      </c>
      <c r="H43" s="44">
        <f t="shared" si="10"/>
        <v>0</v>
      </c>
      <c r="J43" s="74">
        <v>16</v>
      </c>
      <c r="K43" s="27" t="s">
        <v>51</v>
      </c>
      <c r="L43" s="27">
        <f t="shared" si="1"/>
        <v>10.841575553130273</v>
      </c>
      <c r="M43" s="27"/>
      <c r="N43" s="27">
        <f t="shared" si="2"/>
        <v>0.192728525992966</v>
      </c>
      <c r="O43" s="27">
        <f t="shared" si="3"/>
        <v>0.95149550753953649</v>
      </c>
      <c r="P43" s="27">
        <f t="shared" si="4"/>
        <v>12.074489865871831</v>
      </c>
      <c r="Q43" s="27">
        <f t="shared" si="5"/>
        <v>0</v>
      </c>
      <c r="T43" s="27">
        <f t="shared" si="6"/>
        <v>24.060289452534604</v>
      </c>
    </row>
    <row r="44" spans="2:20" ht="26.4">
      <c r="B44" s="27" t="s">
        <v>52</v>
      </c>
      <c r="C44" s="44">
        <f t="shared" si="7"/>
        <v>7.4412144061910901E-3</v>
      </c>
      <c r="D44" s="44"/>
      <c r="E44" s="44">
        <f t="shared" si="8"/>
        <v>3.2239155920281365E-3</v>
      </c>
      <c r="F44" s="44">
        <f t="shared" si="9"/>
        <v>3.677822728944465E-3</v>
      </c>
      <c r="G44" s="44">
        <f t="shared" si="0"/>
        <v>1.4329932362719249E-2</v>
      </c>
      <c r="H44" s="44">
        <f t="shared" si="10"/>
        <v>0</v>
      </c>
      <c r="J44" s="74">
        <v>17</v>
      </c>
      <c r="K44" s="27" t="s">
        <v>52</v>
      </c>
      <c r="L44" s="27">
        <f t="shared" si="1"/>
        <v>22.586615735688063</v>
      </c>
      <c r="M44" s="27"/>
      <c r="N44" s="27">
        <f t="shared" si="2"/>
        <v>2.1200137859226262</v>
      </c>
      <c r="O44" s="27">
        <f t="shared" si="3"/>
        <v>6.3433033835969095</v>
      </c>
      <c r="P44" s="27">
        <f t="shared" si="4"/>
        <v>38.700288031640483</v>
      </c>
      <c r="Q44" s="27">
        <f t="shared" si="5"/>
        <v>0</v>
      </c>
      <c r="T44" s="27">
        <f t="shared" si="6"/>
        <v>69.750220936848081</v>
      </c>
    </row>
    <row r="45" spans="2:20">
      <c r="B45" s="27" t="s">
        <v>53</v>
      </c>
      <c r="C45" s="44">
        <f t="shared" si="7"/>
        <v>9.9216192082547886E-5</v>
      </c>
      <c r="D45" s="44"/>
      <c r="E45" s="44">
        <f t="shared" si="8"/>
        <v>0</v>
      </c>
      <c r="F45" s="44">
        <f t="shared" si="9"/>
        <v>4.413387274733358E-3</v>
      </c>
      <c r="G45" s="44">
        <f t="shared" si="0"/>
        <v>2.2927891780350797E-3</v>
      </c>
      <c r="H45" s="44">
        <f t="shared" si="10"/>
        <v>0</v>
      </c>
      <c r="J45" s="74">
        <v>18</v>
      </c>
      <c r="K45" s="27" t="s">
        <v>53</v>
      </c>
      <c r="L45" s="27">
        <f t="shared" si="1"/>
        <v>0.30115487647584094</v>
      </c>
      <c r="M45" s="27"/>
      <c r="N45" s="27">
        <f t="shared" si="2"/>
        <v>0</v>
      </c>
      <c r="O45" s="27">
        <f t="shared" si="3"/>
        <v>7.6119640603162919</v>
      </c>
      <c r="P45" s="27">
        <f t="shared" si="4"/>
        <v>6.1920460850624774</v>
      </c>
      <c r="Q45" s="27">
        <f t="shared" si="5"/>
        <v>0</v>
      </c>
      <c r="T45" s="27">
        <f t="shared" si="6"/>
        <v>14.10516502185461</v>
      </c>
    </row>
    <row r="46" spans="2:20">
      <c r="B46" s="27" t="s">
        <v>54</v>
      </c>
      <c r="C46" s="44">
        <f t="shared" si="7"/>
        <v>0</v>
      </c>
      <c r="D46" s="44"/>
      <c r="E46" s="44">
        <f t="shared" si="8"/>
        <v>0</v>
      </c>
      <c r="F46" s="44">
        <f t="shared" si="9"/>
        <v>0</v>
      </c>
      <c r="G46" s="44">
        <f t="shared" si="0"/>
        <v>0</v>
      </c>
      <c r="H46" s="44">
        <f t="shared" si="10"/>
        <v>0</v>
      </c>
      <c r="J46" s="74">
        <v>19</v>
      </c>
      <c r="K46" s="27" t="s">
        <v>54</v>
      </c>
      <c r="L46" s="27">
        <f t="shared" si="1"/>
        <v>0</v>
      </c>
      <c r="M46" s="27"/>
      <c r="N46" s="27">
        <f t="shared" si="2"/>
        <v>0</v>
      </c>
      <c r="O46" s="27">
        <f t="shared" si="3"/>
        <v>0</v>
      </c>
      <c r="P46" s="27">
        <f t="shared" si="4"/>
        <v>0</v>
      </c>
      <c r="Q46" s="27">
        <f t="shared" si="5"/>
        <v>0</v>
      </c>
      <c r="T46" s="27">
        <f>SUM(L46:S46)</f>
        <v>0</v>
      </c>
    </row>
    <row r="47" spans="2:20">
      <c r="B47" s="3"/>
      <c r="C47" s="41">
        <f>SUM(C28:C46)</f>
        <v>0.99999999999999978</v>
      </c>
      <c r="D47" s="41"/>
      <c r="E47" s="41">
        <f>SUM(E28:E46)</f>
        <v>1</v>
      </c>
      <c r="F47" s="41">
        <f>SUM(F28:F46)</f>
        <v>1</v>
      </c>
      <c r="G47" s="41">
        <f>SUM(G28:G46)</f>
        <v>1</v>
      </c>
      <c r="H47" s="41">
        <f>SUM(H28:H46)</f>
        <v>1</v>
      </c>
      <c r="I47" s="3"/>
      <c r="J47" s="3"/>
      <c r="L47" s="45">
        <f>SUM(L28:L46)</f>
        <v>3035.34</v>
      </c>
      <c r="M47" s="45"/>
      <c r="N47" s="45">
        <f>SUM(N28:N46)</f>
        <v>657.58973068800003</v>
      </c>
      <c r="O47" s="45">
        <f>SUM(O28:O46)</f>
        <v>1724.7441899999997</v>
      </c>
      <c r="P47" s="45">
        <f>SUM(P28:P46)</f>
        <v>2700.6608999999989</v>
      </c>
      <c r="Q47" s="45">
        <f>SUM(Q28:Q46)</f>
        <v>248.90601599999994</v>
      </c>
      <c r="R47" s="127"/>
      <c r="T47" s="45">
        <f>SUM(T28:T46)</f>
        <v>8367.240836687999</v>
      </c>
    </row>
    <row r="48" spans="2:20">
      <c r="B48" s="27" t="s">
        <v>110</v>
      </c>
      <c r="C48" s="47">
        <f>'【全国】能源相关-二氧化碳排放量'!I15/1000</f>
        <v>3035.34</v>
      </c>
      <c r="D48" s="47"/>
      <c r="E48" s="47">
        <f>'【全国】能源相关-二氧化碳排放量'!I17/1000</f>
        <v>657.58973068799992</v>
      </c>
      <c r="F48" s="47">
        <f>'【全国】能源相关-二氧化碳排放量'!I18/1000</f>
        <v>1724.7441899999997</v>
      </c>
      <c r="G48" s="47">
        <f>'【全国】能源相关-二氧化碳排放量'!I19/1000</f>
        <v>2700.6608999999994</v>
      </c>
      <c r="H48" s="47">
        <f>'【全国】能源相关-二氧化碳排放量'!I20/1000</f>
        <v>248.90601599999997</v>
      </c>
      <c r="I48" s="127"/>
    </row>
    <row r="49" spans="3:9">
      <c r="C49" s="54" t="s">
        <v>122</v>
      </c>
      <c r="D49" s="54"/>
      <c r="E49" s="54"/>
      <c r="F49" s="54"/>
      <c r="G49" s="54"/>
      <c r="H49" s="54"/>
      <c r="I49" s="54"/>
    </row>
  </sheetData>
  <mergeCells count="3">
    <mergeCell ref="B1:J1"/>
    <mergeCell ref="B25:J25"/>
    <mergeCell ref="L25:S2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82"/>
  <sheetViews>
    <sheetView topLeftCell="B1" zoomScale="85" zoomScaleNormal="85" workbookViewId="0">
      <selection activeCell="N2" sqref="N2:U9"/>
    </sheetView>
  </sheetViews>
  <sheetFormatPr defaultRowHeight="13.8"/>
  <cols>
    <col min="1" max="1" width="23.33203125" style="3" customWidth="1"/>
    <col min="2" max="2" width="16.6640625" style="3" customWidth="1"/>
    <col min="3" max="3" width="9.5546875" style="3" customWidth="1"/>
    <col min="4" max="4" width="13.5546875" style="3" bestFit="1" customWidth="1"/>
    <col min="5" max="8" width="9.6640625" style="3" bestFit="1" customWidth="1"/>
    <col min="9" max="10" width="9.77734375" style="3" bestFit="1" customWidth="1"/>
    <col min="11" max="11" width="9.6640625" style="3" bestFit="1" customWidth="1"/>
    <col min="12" max="12" width="13.44140625" style="3" customWidth="1"/>
    <col min="13" max="13" width="12" style="3" customWidth="1"/>
    <col min="14" max="14" width="8.88671875" style="3"/>
    <col min="15" max="15" width="12.6640625" style="8" customWidth="1"/>
    <col min="16" max="16" width="8.88671875" style="3"/>
    <col min="17" max="17" width="22.5546875" style="3" customWidth="1"/>
    <col min="18" max="18" width="13.6640625" style="9" customWidth="1"/>
    <col min="19" max="19" width="13.21875" style="3" customWidth="1"/>
    <col min="20" max="20" width="9.77734375" style="3" customWidth="1"/>
    <col min="21" max="16384" width="8.88671875" style="3"/>
  </cols>
  <sheetData>
    <row r="1" spans="1:21" ht="13.8" customHeight="1">
      <c r="B1" s="170" t="s">
        <v>101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21">
      <c r="A2" s="29" t="s">
        <v>100</v>
      </c>
      <c r="C2" s="4">
        <v>2006</v>
      </c>
      <c r="D2" s="4">
        <v>2007</v>
      </c>
      <c r="E2" s="4">
        <v>2008</v>
      </c>
      <c r="F2" s="4">
        <v>2009</v>
      </c>
      <c r="G2" s="4">
        <v>2010</v>
      </c>
      <c r="H2" s="4">
        <v>2011</v>
      </c>
      <c r="I2" s="4">
        <v>2012</v>
      </c>
      <c r="J2" s="4">
        <v>2013</v>
      </c>
      <c r="K2" s="4">
        <v>2014</v>
      </c>
      <c r="L2" s="4">
        <v>2015</v>
      </c>
      <c r="N2" s="56" t="s">
        <v>10</v>
      </c>
      <c r="O2" s="57" t="s">
        <v>11</v>
      </c>
      <c r="P2" s="56" t="s">
        <v>12</v>
      </c>
      <c r="Q2" s="56" t="s">
        <v>13</v>
      </c>
      <c r="R2" s="58" t="s">
        <v>14</v>
      </c>
      <c r="S2" s="56" t="s">
        <v>12</v>
      </c>
      <c r="T2" s="56" t="s">
        <v>7</v>
      </c>
      <c r="U2" s="59"/>
    </row>
    <row r="3" spans="1:21">
      <c r="A3" s="3" t="s">
        <v>63</v>
      </c>
      <c r="B3" s="6" t="s">
        <v>15</v>
      </c>
      <c r="C3" s="11">
        <v>1245.8</v>
      </c>
      <c r="D3" s="11">
        <v>1297.4231999999997</v>
      </c>
      <c r="E3" s="11">
        <v>1722.5</v>
      </c>
      <c r="F3" s="11">
        <v>1672.9</v>
      </c>
      <c r="G3" s="11">
        <v>1556.1000000000001</v>
      </c>
      <c r="H3" s="11">
        <v>1787.7</v>
      </c>
      <c r="I3" s="11">
        <v>2007.5</v>
      </c>
      <c r="J3" s="11">
        <v>1999.3</v>
      </c>
      <c r="K3" s="11">
        <v>2655.5</v>
      </c>
      <c r="L3" s="11">
        <v>2536.1000000000004</v>
      </c>
      <c r="N3" s="23" t="s">
        <v>16</v>
      </c>
      <c r="O3" s="60">
        <v>15</v>
      </c>
      <c r="P3" s="23" t="s">
        <v>5</v>
      </c>
      <c r="Q3" s="61" t="s">
        <v>41</v>
      </c>
      <c r="R3" s="62">
        <f>(94600+107000)/2</f>
        <v>100800</v>
      </c>
      <c r="S3" s="23" t="s">
        <v>0</v>
      </c>
      <c r="T3" s="23" t="s">
        <v>17</v>
      </c>
      <c r="U3" s="59"/>
    </row>
    <row r="4" spans="1:21">
      <c r="A4" s="3" t="s">
        <v>64</v>
      </c>
      <c r="B4" s="6" t="s">
        <v>18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N4" s="23" t="s">
        <v>18</v>
      </c>
      <c r="O4" s="57">
        <v>42.08</v>
      </c>
      <c r="P4" s="23" t="s">
        <v>3</v>
      </c>
      <c r="Q4" s="23" t="s">
        <v>19</v>
      </c>
      <c r="R4" s="63">
        <v>73300</v>
      </c>
      <c r="S4" s="23" t="s">
        <v>0</v>
      </c>
      <c r="T4" s="23" t="s">
        <v>20</v>
      </c>
      <c r="U4" s="59"/>
    </row>
    <row r="5" spans="1:21">
      <c r="A5" s="3" t="s">
        <v>69</v>
      </c>
      <c r="B5" s="6" t="s">
        <v>21</v>
      </c>
      <c r="C5" s="11">
        <v>474.05791999999997</v>
      </c>
      <c r="D5" s="11">
        <v>480.98011260000004</v>
      </c>
      <c r="E5" s="11">
        <v>459.06425999999993</v>
      </c>
      <c r="F5" s="11">
        <v>182.57830000000001</v>
      </c>
      <c r="G5" s="11">
        <v>169.6651</v>
      </c>
      <c r="H5" s="11">
        <v>204.67421999999999</v>
      </c>
      <c r="I5" s="11">
        <v>244.20295999999996</v>
      </c>
      <c r="J5" s="11">
        <v>190.97188000000003</v>
      </c>
      <c r="K5" s="11">
        <v>167.94334000000001</v>
      </c>
      <c r="L5" s="11">
        <v>182.21960000000001</v>
      </c>
      <c r="N5" s="23" t="s">
        <v>22</v>
      </c>
      <c r="O5" s="60">
        <v>48</v>
      </c>
      <c r="P5" s="23" t="s">
        <v>4</v>
      </c>
      <c r="Q5" s="61" t="s">
        <v>23</v>
      </c>
      <c r="R5" s="64">
        <v>56100</v>
      </c>
      <c r="S5" s="61" t="s">
        <v>0</v>
      </c>
      <c r="T5" s="23" t="s">
        <v>24</v>
      </c>
      <c r="U5" s="59"/>
    </row>
    <row r="6" spans="1:21">
      <c r="A6" s="3" t="s">
        <v>65</v>
      </c>
      <c r="B6" s="6" t="s">
        <v>25</v>
      </c>
      <c r="C6" s="11">
        <v>140.57999999999998</v>
      </c>
      <c r="D6" s="11">
        <v>259.8</v>
      </c>
      <c r="E6" s="11">
        <v>270.79999999999995</v>
      </c>
      <c r="F6" s="11">
        <v>327.3</v>
      </c>
      <c r="G6" s="11">
        <v>314.8</v>
      </c>
      <c r="H6" s="11">
        <v>443</v>
      </c>
      <c r="I6" s="11">
        <v>541.29999999999995</v>
      </c>
      <c r="J6" s="11">
        <v>679.19999999999993</v>
      </c>
      <c r="K6" s="11">
        <v>525.80000000000007</v>
      </c>
      <c r="L6" s="11">
        <v>536.4</v>
      </c>
      <c r="N6" s="23" t="s">
        <v>26</v>
      </c>
      <c r="O6" s="60">
        <v>43</v>
      </c>
      <c r="P6" s="23" t="s">
        <v>1</v>
      </c>
      <c r="Q6" s="61" t="s">
        <v>27</v>
      </c>
      <c r="R6" s="64">
        <v>74100</v>
      </c>
      <c r="S6" s="23" t="s">
        <v>0</v>
      </c>
      <c r="T6" s="23" t="s">
        <v>28</v>
      </c>
      <c r="U6" s="59"/>
    </row>
    <row r="7" spans="1:21">
      <c r="A7" s="3" t="s">
        <v>66</v>
      </c>
      <c r="B7" s="6" t="s">
        <v>29</v>
      </c>
      <c r="C7" s="11">
        <v>276.47000000000003</v>
      </c>
      <c r="D7" s="11">
        <v>405.3</v>
      </c>
      <c r="E7" s="11">
        <v>454.8</v>
      </c>
      <c r="F7" s="11">
        <v>508.2</v>
      </c>
      <c r="G7" s="11">
        <v>432.09999999999997</v>
      </c>
      <c r="H7" s="11">
        <v>587.80000000000007</v>
      </c>
      <c r="I7" s="11">
        <v>870.9</v>
      </c>
      <c r="J7" s="11">
        <v>802</v>
      </c>
      <c r="K7" s="11">
        <v>643.5</v>
      </c>
      <c r="L7" s="11">
        <v>687.7</v>
      </c>
      <c r="N7" s="23" t="s">
        <v>29</v>
      </c>
      <c r="O7" s="60">
        <v>44.3</v>
      </c>
      <c r="P7" s="23" t="s">
        <v>2</v>
      </c>
      <c r="Q7" s="61" t="s">
        <v>30</v>
      </c>
      <c r="R7" s="62">
        <v>70000</v>
      </c>
      <c r="S7" s="23" t="s">
        <v>0</v>
      </c>
      <c r="T7" s="23" t="s">
        <v>31</v>
      </c>
      <c r="U7" s="59"/>
    </row>
    <row r="8" spans="1:21">
      <c r="A8" s="3" t="s">
        <v>70</v>
      </c>
      <c r="B8" s="6" t="s">
        <v>55</v>
      </c>
      <c r="C8" s="11">
        <v>49.300000000000004</v>
      </c>
      <c r="D8" s="11">
        <v>43.4</v>
      </c>
      <c r="E8" s="11">
        <v>41.8</v>
      </c>
      <c r="F8" s="11">
        <v>167.89999999999998</v>
      </c>
      <c r="G8" s="11">
        <v>129.5</v>
      </c>
      <c r="H8" s="11">
        <v>132.70000000000002</v>
      </c>
      <c r="I8" s="11">
        <v>79.599999999999994</v>
      </c>
      <c r="J8" s="11">
        <v>50.400000000000006</v>
      </c>
      <c r="K8" s="11">
        <v>203.1</v>
      </c>
      <c r="L8" s="11">
        <v>280.89999999999998</v>
      </c>
      <c r="N8" s="23" t="s">
        <v>56</v>
      </c>
      <c r="O8" s="60">
        <v>40.4</v>
      </c>
      <c r="P8" s="23" t="s">
        <v>1</v>
      </c>
      <c r="Q8" s="61" t="s">
        <v>32</v>
      </c>
      <c r="R8" s="64">
        <v>77400</v>
      </c>
      <c r="S8" s="23" t="s">
        <v>0</v>
      </c>
      <c r="T8" s="23" t="s">
        <v>9</v>
      </c>
      <c r="U8" s="59"/>
    </row>
    <row r="9" spans="1:21" ht="14.4" customHeight="1">
      <c r="A9" s="3" t="s">
        <v>67</v>
      </c>
      <c r="B9" s="1" t="s">
        <v>117</v>
      </c>
      <c r="C9" s="11">
        <v>7192.2000000000007</v>
      </c>
      <c r="D9" s="11">
        <v>7672.7</v>
      </c>
      <c r="E9" s="11">
        <v>7334</v>
      </c>
      <c r="F9" s="11">
        <v>7134.4999999999982</v>
      </c>
      <c r="G9" s="11">
        <v>7447.3000000000011</v>
      </c>
      <c r="H9" s="11">
        <v>9131.7999999999993</v>
      </c>
      <c r="I9" s="11">
        <v>10143</v>
      </c>
      <c r="J9" s="11">
        <v>10510.8</v>
      </c>
      <c r="K9" s="11">
        <v>11327.000000000002</v>
      </c>
      <c r="L9" s="11">
        <v>10907.4</v>
      </c>
      <c r="N9" s="171" t="s">
        <v>130</v>
      </c>
      <c r="O9" s="172"/>
      <c r="P9" s="172"/>
      <c r="Q9" s="172"/>
      <c r="R9" s="172"/>
      <c r="S9" s="172"/>
      <c r="T9" s="172"/>
      <c r="U9" s="172"/>
    </row>
    <row r="10" spans="1:21">
      <c r="A10" s="3" t="s">
        <v>68</v>
      </c>
      <c r="B10" s="6" t="s">
        <v>33</v>
      </c>
      <c r="C10" s="11">
        <v>2556.9</v>
      </c>
      <c r="D10" s="11">
        <v>2600.6999999999998</v>
      </c>
      <c r="E10" s="11">
        <v>2604.2999999999997</v>
      </c>
      <c r="F10" s="11">
        <v>2384.4</v>
      </c>
      <c r="G10" s="11">
        <v>2393.8999999999996</v>
      </c>
      <c r="H10" s="11">
        <v>2439.6000000000004</v>
      </c>
      <c r="I10" s="11">
        <v>2465.6</v>
      </c>
      <c r="J10" s="11">
        <v>2137.3000000000002</v>
      </c>
      <c r="K10" s="11">
        <v>2374.4</v>
      </c>
      <c r="L10" s="11">
        <v>2744.2000000000003</v>
      </c>
      <c r="O10" s="6"/>
    </row>
    <row r="11" spans="1:21" ht="14.4">
      <c r="B11" s="6"/>
      <c r="C11" s="6" t="s">
        <v>35</v>
      </c>
      <c r="O11" s="14" t="s">
        <v>34</v>
      </c>
      <c r="Q11" s="1" t="s">
        <v>42</v>
      </c>
      <c r="R11"/>
      <c r="S11"/>
    </row>
    <row r="12" spans="1:21">
      <c r="O12" s="12">
        <v>15</v>
      </c>
      <c r="Q12" s="6" t="s">
        <v>123</v>
      </c>
      <c r="R12" s="6" t="s">
        <v>126</v>
      </c>
      <c r="S12" s="6" t="s">
        <v>2</v>
      </c>
    </row>
    <row r="13" spans="1:21">
      <c r="B13" s="170" t="s">
        <v>114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O13" s="13">
        <v>42.08</v>
      </c>
      <c r="Q13" s="6" t="s">
        <v>124</v>
      </c>
      <c r="R13" s="6" t="s">
        <v>127</v>
      </c>
      <c r="S13" s="6" t="s">
        <v>128</v>
      </c>
    </row>
    <row r="14" spans="1:21" ht="14.4">
      <c r="B14" s="15"/>
      <c r="C14" s="16">
        <v>2006</v>
      </c>
      <c r="D14" s="16">
        <v>2007</v>
      </c>
      <c r="E14" s="16">
        <v>2008</v>
      </c>
      <c r="F14" s="16">
        <v>2009</v>
      </c>
      <c r="G14" s="16">
        <v>2010</v>
      </c>
      <c r="H14" s="16">
        <v>2011</v>
      </c>
      <c r="I14" s="16">
        <v>2012</v>
      </c>
      <c r="J14" s="16">
        <v>2013</v>
      </c>
      <c r="K14" s="16">
        <v>2014</v>
      </c>
      <c r="L14" s="16">
        <v>2015</v>
      </c>
      <c r="O14" s="12">
        <v>48</v>
      </c>
      <c r="Q14"/>
      <c r="R14" s="6"/>
      <c r="S14" s="6"/>
    </row>
    <row r="15" spans="1:21">
      <c r="B15" s="15" t="s">
        <v>36</v>
      </c>
      <c r="C15" s="15">
        <f t="shared" ref="C15:L15" si="0">C3*$O$3*$R$3/10^3</f>
        <v>1883649.6</v>
      </c>
      <c r="D15" s="15">
        <f t="shared" si="0"/>
        <v>1961703.8783999993</v>
      </c>
      <c r="E15" s="15">
        <f t="shared" si="0"/>
        <v>2604420</v>
      </c>
      <c r="F15" s="15">
        <f t="shared" si="0"/>
        <v>2529424.7999999998</v>
      </c>
      <c r="G15" s="15">
        <f t="shared" si="0"/>
        <v>2352823.2000000007</v>
      </c>
      <c r="H15" s="15">
        <f t="shared" si="0"/>
        <v>2703002.4</v>
      </c>
      <c r="I15" s="15">
        <f t="shared" si="0"/>
        <v>3035340</v>
      </c>
      <c r="J15" s="15">
        <f t="shared" si="0"/>
        <v>3022941.6</v>
      </c>
      <c r="K15" s="15">
        <f t="shared" si="0"/>
        <v>4015116</v>
      </c>
      <c r="L15" s="15">
        <f t="shared" si="0"/>
        <v>3834583.2000000011</v>
      </c>
      <c r="O15" s="12">
        <v>43</v>
      </c>
      <c r="Q15" s="6" t="s">
        <v>125</v>
      </c>
      <c r="R15" s="6" t="s">
        <v>129</v>
      </c>
      <c r="S15" s="6" t="s">
        <v>2</v>
      </c>
    </row>
    <row r="16" spans="1:21">
      <c r="B16" s="15" t="s">
        <v>37</v>
      </c>
      <c r="C16" s="15">
        <f t="shared" ref="C16:L16" si="1">C4*$O$4*$R$4/10^3</f>
        <v>0</v>
      </c>
      <c r="D16" s="15">
        <f t="shared" si="1"/>
        <v>0</v>
      </c>
      <c r="E16" s="15">
        <f t="shared" si="1"/>
        <v>0</v>
      </c>
      <c r="F16" s="15">
        <f t="shared" si="1"/>
        <v>0</v>
      </c>
      <c r="G16" s="15">
        <f t="shared" si="1"/>
        <v>0</v>
      </c>
      <c r="H16" s="15">
        <f t="shared" si="1"/>
        <v>0</v>
      </c>
      <c r="I16" s="15">
        <f t="shared" si="1"/>
        <v>0</v>
      </c>
      <c r="J16" s="15">
        <f t="shared" si="1"/>
        <v>0</v>
      </c>
      <c r="K16" s="15">
        <f t="shared" si="1"/>
        <v>0</v>
      </c>
      <c r="L16" s="15">
        <f t="shared" si="1"/>
        <v>0</v>
      </c>
      <c r="O16" s="12">
        <v>44.3</v>
      </c>
    </row>
    <row r="17" spans="2:22">
      <c r="B17" s="15" t="s">
        <v>38</v>
      </c>
      <c r="C17" s="15">
        <f t="shared" ref="C17:L17" si="2">C5*$O$5*$R$5/10^3</f>
        <v>1276543.1669759997</v>
      </c>
      <c r="D17" s="15">
        <f t="shared" si="2"/>
        <v>1295183.2472092803</v>
      </c>
      <c r="E17" s="15">
        <f t="shared" si="2"/>
        <v>1236168.2393279998</v>
      </c>
      <c r="F17" s="15">
        <f t="shared" si="2"/>
        <v>491646.84623999998</v>
      </c>
      <c r="G17" s="15">
        <f t="shared" si="2"/>
        <v>456874.18127999996</v>
      </c>
      <c r="H17" s="15">
        <f t="shared" si="2"/>
        <v>551146.73961599998</v>
      </c>
      <c r="I17" s="15">
        <f t="shared" si="2"/>
        <v>657589.73068799987</v>
      </c>
      <c r="J17" s="15">
        <f t="shared" si="2"/>
        <v>514249.07846400002</v>
      </c>
      <c r="K17" s="15">
        <f t="shared" si="2"/>
        <v>452237.82595199998</v>
      </c>
      <c r="L17" s="15">
        <f t="shared" si="2"/>
        <v>490680.93888000003</v>
      </c>
      <c r="O17" s="12">
        <v>40.4</v>
      </c>
    </row>
    <row r="18" spans="2:22">
      <c r="B18" s="15" t="s">
        <v>8</v>
      </c>
      <c r="C18" s="15">
        <f t="shared" ref="C18:L18" si="3">C6*$O$6*$R$6/10^3</f>
        <v>447930.054</v>
      </c>
      <c r="D18" s="15">
        <f t="shared" si="3"/>
        <v>827800.74</v>
      </c>
      <c r="E18" s="15">
        <f t="shared" si="3"/>
        <v>862850.03999999992</v>
      </c>
      <c r="F18" s="15">
        <f t="shared" si="3"/>
        <v>1042875.99</v>
      </c>
      <c r="G18" s="15">
        <f t="shared" si="3"/>
        <v>1003047.24</v>
      </c>
      <c r="H18" s="15">
        <f t="shared" si="3"/>
        <v>1411530.9</v>
      </c>
      <c r="I18" s="15">
        <f t="shared" si="3"/>
        <v>1724744.1899999997</v>
      </c>
      <c r="J18" s="15">
        <f t="shared" si="3"/>
        <v>2164134.96</v>
      </c>
      <c r="K18" s="15">
        <f t="shared" si="3"/>
        <v>1675356.54</v>
      </c>
      <c r="L18" s="15">
        <f t="shared" si="3"/>
        <v>1709131.32</v>
      </c>
    </row>
    <row r="19" spans="2:22">
      <c r="B19" s="15" t="s">
        <v>39</v>
      </c>
      <c r="C19" s="15">
        <f t="shared" ref="C19:L19" si="4">C7*$O$7*$R$7/10^3</f>
        <v>857333.47000000009</v>
      </c>
      <c r="D19" s="15">
        <f t="shared" si="4"/>
        <v>1256835.3</v>
      </c>
      <c r="E19" s="15">
        <f t="shared" si="4"/>
        <v>1410334.8</v>
      </c>
      <c r="F19" s="15">
        <f t="shared" si="4"/>
        <v>1575928.2</v>
      </c>
      <c r="G19" s="15">
        <f t="shared" si="4"/>
        <v>1339942.1000000001</v>
      </c>
      <c r="H19" s="15">
        <f t="shared" si="4"/>
        <v>1822767.8</v>
      </c>
      <c r="I19" s="15">
        <f t="shared" si="4"/>
        <v>2700660.8999999994</v>
      </c>
      <c r="J19" s="15">
        <f t="shared" si="4"/>
        <v>2487002</v>
      </c>
      <c r="K19" s="15">
        <f t="shared" si="4"/>
        <v>1995493.5</v>
      </c>
      <c r="L19" s="15">
        <f t="shared" si="4"/>
        <v>2132557.7000000002</v>
      </c>
    </row>
    <row r="20" spans="2:22">
      <c r="B20" s="15" t="s">
        <v>40</v>
      </c>
      <c r="C20" s="15">
        <f t="shared" ref="C20:L20" si="5">C8*$O$8*$R$8/10^3</f>
        <v>154159.128</v>
      </c>
      <c r="D20" s="15">
        <f t="shared" si="5"/>
        <v>135710.06400000001</v>
      </c>
      <c r="E20" s="15">
        <f t="shared" si="5"/>
        <v>130706.92799999999</v>
      </c>
      <c r="F20" s="15">
        <f t="shared" si="5"/>
        <v>525016.58399999992</v>
      </c>
      <c r="G20" s="15">
        <f t="shared" si="5"/>
        <v>404941.32</v>
      </c>
      <c r="H20" s="15">
        <f t="shared" si="5"/>
        <v>414947.59200000006</v>
      </c>
      <c r="I20" s="15">
        <f t="shared" si="5"/>
        <v>248906.01599999997</v>
      </c>
      <c r="J20" s="15">
        <f t="shared" si="5"/>
        <v>157598.78400000001</v>
      </c>
      <c r="K20" s="15">
        <f t="shared" si="5"/>
        <v>635085.576</v>
      </c>
      <c r="L20" s="15">
        <f t="shared" si="5"/>
        <v>878363.0639999999</v>
      </c>
    </row>
    <row r="21" spans="2:22">
      <c r="B21" s="15" t="s">
        <v>6</v>
      </c>
      <c r="C21" s="15">
        <f t="shared" ref="C21:L21" si="6">SUM(C15:C20)</f>
        <v>4619615.4189759996</v>
      </c>
      <c r="D21" s="15">
        <f t="shared" si="6"/>
        <v>5477233.2296092799</v>
      </c>
      <c r="E21" s="15">
        <f t="shared" si="6"/>
        <v>6244480.0073279999</v>
      </c>
      <c r="F21" s="15">
        <f t="shared" si="6"/>
        <v>6164892.4202399999</v>
      </c>
      <c r="G21" s="15">
        <f t="shared" si="6"/>
        <v>5557628.0412800014</v>
      </c>
      <c r="H21" s="15">
        <f t="shared" si="6"/>
        <v>6903395.4316159999</v>
      </c>
      <c r="I21" s="15">
        <f t="shared" si="6"/>
        <v>8367240.8366879988</v>
      </c>
      <c r="J21" s="15">
        <f t="shared" si="6"/>
        <v>8345926.4224640001</v>
      </c>
      <c r="K21" s="15">
        <f t="shared" si="6"/>
        <v>8773289.4419519994</v>
      </c>
      <c r="L21" s="15">
        <f t="shared" si="6"/>
        <v>9045316.2228800021</v>
      </c>
    </row>
    <row r="22" spans="2:22">
      <c r="B22" s="17" t="s">
        <v>57</v>
      </c>
      <c r="C22" s="17">
        <f t="shared" ref="C22:L22" si="7">C21/10^3</f>
        <v>4619.615418976</v>
      </c>
      <c r="D22" s="17">
        <f t="shared" si="7"/>
        <v>5477.23322960928</v>
      </c>
      <c r="E22" s="17">
        <f t="shared" si="7"/>
        <v>6244.4800073280003</v>
      </c>
      <c r="F22" s="17">
        <f t="shared" si="7"/>
        <v>6164.8924202400003</v>
      </c>
      <c r="G22" s="17">
        <f t="shared" si="7"/>
        <v>5557.6280412800015</v>
      </c>
      <c r="H22" s="17">
        <f t="shared" si="7"/>
        <v>6903.3954316159998</v>
      </c>
      <c r="I22" s="17">
        <f t="shared" si="7"/>
        <v>8367.240836687999</v>
      </c>
      <c r="J22" s="17">
        <f t="shared" si="7"/>
        <v>8345.9264224639992</v>
      </c>
      <c r="K22" s="17">
        <f t="shared" si="7"/>
        <v>8773.2894419519998</v>
      </c>
      <c r="L22" s="17">
        <f t="shared" si="7"/>
        <v>9045.3162228800029</v>
      </c>
    </row>
    <row r="23" spans="2:22">
      <c r="M23" s="53">
        <v>2016</v>
      </c>
      <c r="N23" s="53">
        <v>2017</v>
      </c>
      <c r="O23" s="53">
        <v>2018</v>
      </c>
      <c r="P23" s="53">
        <v>2019</v>
      </c>
      <c r="Q23" s="53">
        <v>2020</v>
      </c>
      <c r="R23" s="53">
        <v>2021</v>
      </c>
      <c r="S23" s="53">
        <v>2022</v>
      </c>
      <c r="T23" s="53">
        <v>2023</v>
      </c>
      <c r="U23" s="53">
        <v>2024</v>
      </c>
      <c r="V23" s="53">
        <v>2025</v>
      </c>
    </row>
    <row r="24" spans="2:22" ht="13.8" customHeight="1">
      <c r="B24" s="170" t="s">
        <v>115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3">
        <v>9668.1714285885701</v>
      </c>
      <c r="N24" s="3">
        <v>9773.7566344592396</v>
      </c>
      <c r="O24" s="3">
        <v>9850.4016641029102</v>
      </c>
      <c r="P24" s="3">
        <v>9906.0388200911893</v>
      </c>
      <c r="Q24" s="3">
        <v>9946.4262156060104</v>
      </c>
      <c r="R24" s="3">
        <v>9975.7437047460699</v>
      </c>
      <c r="S24" s="3">
        <v>9997.0254724491097</v>
      </c>
      <c r="T24" s="3">
        <v>10012.474054501999</v>
      </c>
      <c r="U24" s="3">
        <v>10023.6882868335</v>
      </c>
      <c r="V24" s="3">
        <v>10031.8287754786</v>
      </c>
    </row>
    <row r="25" spans="2:22" ht="14.4">
      <c r="B25" s="48"/>
      <c r="D25" s="53">
        <v>2007</v>
      </c>
      <c r="E25" s="53">
        <v>2008</v>
      </c>
      <c r="F25" s="53">
        <v>2009</v>
      </c>
      <c r="G25" s="53">
        <v>2010</v>
      </c>
      <c r="H25" s="53">
        <v>2011</v>
      </c>
      <c r="I25" s="53">
        <v>2012</v>
      </c>
      <c r="J25" s="53">
        <v>2013</v>
      </c>
      <c r="K25" s="53">
        <v>2014</v>
      </c>
      <c r="L25" s="53">
        <v>2015</v>
      </c>
      <c r="M25" s="177" t="s">
        <v>187</v>
      </c>
      <c r="N25" s="177"/>
      <c r="O25" s="177"/>
      <c r="P25" s="177"/>
      <c r="Q25" s="177"/>
      <c r="R25" s="177"/>
      <c r="S25" s="177"/>
      <c r="T25" s="177"/>
      <c r="U25" s="177"/>
      <c r="V25" s="177"/>
    </row>
    <row r="26" spans="2:22">
      <c r="D26" s="11">
        <f>'过程相关-二氧化碳排放量'!B8</f>
        <v>609.41624999999999</v>
      </c>
      <c r="E26" s="11">
        <f>'过程相关-二氧化碳排放量'!C8</f>
        <v>607.22284999999999</v>
      </c>
      <c r="F26" s="11">
        <f>'过程相关-二氧化碳排放量'!D8</f>
        <v>288.83089999999999</v>
      </c>
      <c r="G26" s="11">
        <f>'过程相关-二氧化碳排放量'!E8</f>
        <v>378.71045000000004</v>
      </c>
      <c r="H26" s="11">
        <f>'过程相关-二氧化碳排放量'!F8</f>
        <v>506.77510000000001</v>
      </c>
      <c r="I26" s="11">
        <f>'过程相关-二氧化碳排放量'!G8</f>
        <v>618.0403</v>
      </c>
      <c r="J26" s="11">
        <f>'过程相关-二氧化碳排放量'!H8</f>
        <v>835.38630000000001</v>
      </c>
      <c r="K26" s="11">
        <f>'过程相关-二氧化碳排放量'!I8</f>
        <v>862.45484999999996</v>
      </c>
      <c r="L26" s="11">
        <f>'过程相关-二氧化碳排放量'!J8</f>
        <v>745.95540000000005</v>
      </c>
      <c r="M26" s="53">
        <v>2016</v>
      </c>
      <c r="N26" s="53">
        <v>2017</v>
      </c>
      <c r="O26" s="53">
        <v>2018</v>
      </c>
      <c r="P26" s="53">
        <v>2019</v>
      </c>
      <c r="Q26" s="53">
        <v>2020</v>
      </c>
      <c r="R26" s="53">
        <v>2021</v>
      </c>
      <c r="S26" s="53">
        <v>2022</v>
      </c>
      <c r="T26" s="53">
        <v>2023</v>
      </c>
      <c r="U26" s="53">
        <v>2024</v>
      </c>
      <c r="V26" s="53">
        <v>2025</v>
      </c>
    </row>
    <row r="27" spans="2:22">
      <c r="B27" s="23" t="s">
        <v>116</v>
      </c>
      <c r="C27" s="11">
        <f>C22+C26</f>
        <v>4619.615418976</v>
      </c>
      <c r="D27" s="52">
        <f t="shared" ref="D27:L27" si="8">D22+D26</f>
        <v>6086.6494796092802</v>
      </c>
      <c r="E27" s="52">
        <f t="shared" si="8"/>
        <v>6851.7028573280004</v>
      </c>
      <c r="F27" s="52">
        <f t="shared" si="8"/>
        <v>6453.7233202400002</v>
      </c>
      <c r="G27" s="52">
        <f t="shared" si="8"/>
        <v>5936.3384912800011</v>
      </c>
      <c r="H27" s="52">
        <f t="shared" si="8"/>
        <v>7410.1705316159996</v>
      </c>
      <c r="I27" s="52">
        <f t="shared" si="8"/>
        <v>8985.2811366879996</v>
      </c>
      <c r="J27" s="52">
        <f t="shared" si="8"/>
        <v>9181.3127224639993</v>
      </c>
      <c r="K27" s="52">
        <f t="shared" si="8"/>
        <v>9635.7442919519999</v>
      </c>
      <c r="L27" s="52">
        <f t="shared" si="8"/>
        <v>9791.2716228800036</v>
      </c>
      <c r="M27" s="140">
        <v>10919.5828013028</v>
      </c>
      <c r="N27" s="140">
        <v>11727.695579928301</v>
      </c>
      <c r="O27" s="141">
        <v>12595.6134147414</v>
      </c>
      <c r="P27" s="140">
        <v>13527.7622285096</v>
      </c>
      <c r="Q27" s="140">
        <v>14528.895488084499</v>
      </c>
      <c r="R27" s="142">
        <v>15604.118444572699</v>
      </c>
      <c r="S27" s="140">
        <v>16758.914167422201</v>
      </c>
      <c r="T27" s="140">
        <v>17999.171505180999</v>
      </c>
      <c r="U27" s="140">
        <v>19331.215115516799</v>
      </c>
      <c r="V27" s="140">
        <v>20761.837717631501</v>
      </c>
    </row>
    <row r="28" spans="2:22" ht="14.4">
      <c r="D28" s="175" t="s">
        <v>186</v>
      </c>
      <c r="E28" s="176"/>
      <c r="F28" s="176"/>
      <c r="G28" s="176"/>
      <c r="H28" s="176"/>
      <c r="I28" s="176"/>
      <c r="J28" s="176"/>
      <c r="K28" s="176"/>
      <c r="L28" s="176"/>
      <c r="M28" s="173" t="s">
        <v>185</v>
      </c>
      <c r="N28" s="174"/>
      <c r="O28" s="174"/>
      <c r="P28" s="174"/>
      <c r="Q28" s="174"/>
      <c r="R28" s="174"/>
      <c r="S28" s="174"/>
      <c r="T28" s="174"/>
      <c r="U28" s="174"/>
      <c r="V28" s="174"/>
    </row>
    <row r="29" spans="2:22">
      <c r="D29" s="139"/>
      <c r="E29" s="139"/>
      <c r="F29" s="139"/>
      <c r="G29" s="139"/>
      <c r="H29" s="139"/>
      <c r="I29" s="139"/>
      <c r="J29" s="139"/>
      <c r="K29" s="139"/>
      <c r="L29" s="139"/>
      <c r="O29" s="3"/>
    </row>
    <row r="30" spans="2:22" ht="14.4">
      <c r="B30" s="10" t="s">
        <v>58</v>
      </c>
      <c r="C30" s="55">
        <v>4880</v>
      </c>
      <c r="D30" s="55">
        <v>5960</v>
      </c>
      <c r="E30" s="55">
        <v>7010</v>
      </c>
      <c r="F30" s="55">
        <v>6520</v>
      </c>
      <c r="G30" s="55">
        <v>6040</v>
      </c>
      <c r="H30" s="55">
        <v>7210</v>
      </c>
      <c r="I30" s="55">
        <v>9570</v>
      </c>
      <c r="J30" s="55">
        <v>8880</v>
      </c>
      <c r="K30" s="55">
        <v>9030</v>
      </c>
      <c r="L30" s="55">
        <v>9880</v>
      </c>
      <c r="N30" s="48" t="s">
        <v>119</v>
      </c>
      <c r="O30" s="3"/>
      <c r="P30" s="3" t="s">
        <v>118</v>
      </c>
    </row>
    <row r="31" spans="2:22" ht="14.4">
      <c r="B31" s="10" t="s">
        <v>59</v>
      </c>
      <c r="C31" s="55">
        <v>4001.5198442799997</v>
      </c>
      <c r="D31" s="55">
        <v>4975.4712532380008</v>
      </c>
      <c r="E31" s="55">
        <v>5369.5675729260001</v>
      </c>
      <c r="F31" s="55">
        <v>4099.5405967400002</v>
      </c>
      <c r="G31" s="55">
        <v>4963.3030818100005</v>
      </c>
      <c r="H31" s="55">
        <v>5173.5563626420007</v>
      </c>
      <c r="I31" s="55">
        <v>7289.8375862519997</v>
      </c>
      <c r="J31" s="55">
        <v>6976.7138736475827</v>
      </c>
      <c r="K31" s="55">
        <v>6831.677194810195</v>
      </c>
      <c r="L31" s="55">
        <v>7049.8718101925288</v>
      </c>
      <c r="N31" s="48" t="s">
        <v>120</v>
      </c>
      <c r="O31" s="3"/>
    </row>
    <row r="32" spans="2:22" ht="14.4">
      <c r="B32" s="10" t="s">
        <v>60</v>
      </c>
      <c r="C32" s="55">
        <v>5507.8339999999998</v>
      </c>
      <c r="D32" s="55">
        <v>6629.9359999999997</v>
      </c>
      <c r="E32" s="55">
        <v>7660.3630000000003</v>
      </c>
      <c r="F32" s="55">
        <v>6791.2839999999997</v>
      </c>
      <c r="G32" s="55">
        <v>6384.2470000000003</v>
      </c>
      <c r="H32" s="55">
        <v>7656.6959999999999</v>
      </c>
      <c r="I32" s="55">
        <v>10131.921</v>
      </c>
      <c r="J32" s="55">
        <v>9842.2279999999992</v>
      </c>
      <c r="K32" s="55">
        <v>9607.5400000000009</v>
      </c>
      <c r="L32" s="55"/>
      <c r="N32" s="48" t="s">
        <v>120</v>
      </c>
      <c r="O32" s="3"/>
    </row>
    <row r="33" spans="2:15" ht="14.4">
      <c r="B33" s="10" t="s">
        <v>61</v>
      </c>
      <c r="C33" s="55">
        <v>5309.333333333333</v>
      </c>
      <c r="D33" s="55">
        <v>5672.333333333333</v>
      </c>
      <c r="E33" s="55">
        <v>7659.6666666666661</v>
      </c>
      <c r="F33" s="55">
        <v>6790.666666666667</v>
      </c>
      <c r="G33" s="55">
        <v>6383.666666666667</v>
      </c>
      <c r="H33" s="55">
        <v>7656</v>
      </c>
      <c r="I33" s="55">
        <v>10120.000000000002</v>
      </c>
      <c r="J33" s="55">
        <v>9841.3333333333339</v>
      </c>
      <c r="K33" s="55">
        <v>9600.8615544364202</v>
      </c>
      <c r="L33" s="55">
        <v>9861.4013434499993</v>
      </c>
      <c r="N33" s="48" t="s">
        <v>121</v>
      </c>
      <c r="O33" s="3"/>
    </row>
    <row r="34" spans="2:15">
      <c r="O34" s="3"/>
    </row>
    <row r="35" spans="2:15" ht="14.4">
      <c r="D35" s="3" t="s">
        <v>134</v>
      </c>
      <c r="E35" s="3" t="s">
        <v>135</v>
      </c>
      <c r="O35" s="3"/>
    </row>
    <row r="36" spans="2:15">
      <c r="C36" s="16">
        <v>2006</v>
      </c>
      <c r="D36" s="16">
        <v>2007</v>
      </c>
      <c r="E36" s="16">
        <v>2008</v>
      </c>
      <c r="F36" s="16">
        <v>2009</v>
      </c>
      <c r="G36" s="16">
        <v>2010</v>
      </c>
      <c r="H36" s="16">
        <v>2011</v>
      </c>
      <c r="I36" s="16">
        <v>2012</v>
      </c>
      <c r="J36" s="16">
        <v>2013</v>
      </c>
      <c r="K36" s="16">
        <v>2014</v>
      </c>
      <c r="L36" s="16">
        <v>2015</v>
      </c>
      <c r="M36" s="7"/>
      <c r="N36" s="24"/>
      <c r="O36" s="3"/>
    </row>
    <row r="37" spans="2:15" ht="14.4">
      <c r="B37" s="68" t="s">
        <v>131</v>
      </c>
      <c r="C37" s="69">
        <v>113800.1</v>
      </c>
      <c r="D37" s="69">
        <v>141897.70000000001</v>
      </c>
      <c r="E37" s="69">
        <v>187991.9</v>
      </c>
      <c r="F37" s="69">
        <v>201222.9</v>
      </c>
      <c r="G37" s="69">
        <v>220369.3</v>
      </c>
      <c r="H37" s="70">
        <v>285989.09999999998</v>
      </c>
      <c r="I37" s="70">
        <v>310471.3</v>
      </c>
      <c r="J37" s="70">
        <v>355294.8</v>
      </c>
      <c r="K37" s="70">
        <v>400694</v>
      </c>
      <c r="L37" s="70">
        <v>430489.4</v>
      </c>
      <c r="M37" s="67"/>
      <c r="N37" s="24"/>
    </row>
    <row r="38" spans="2:15" ht="14.4">
      <c r="B38" s="68" t="s">
        <v>133</v>
      </c>
      <c r="C38" s="69"/>
      <c r="D38" s="69">
        <v>123521.9</v>
      </c>
      <c r="E38" s="69">
        <v>153819.4</v>
      </c>
      <c r="F38" s="69">
        <v>193417.9</v>
      </c>
      <c r="G38" s="69">
        <v>200274</v>
      </c>
      <c r="H38" s="70">
        <v>233495.1</v>
      </c>
      <c r="I38" s="70">
        <v>285737</v>
      </c>
      <c r="J38" s="70">
        <v>344360.7</v>
      </c>
      <c r="K38" s="70">
        <v>369592</v>
      </c>
      <c r="L38" s="70">
        <v>416224.2</v>
      </c>
      <c r="M38" s="67"/>
      <c r="N38" s="24"/>
    </row>
    <row r="39" spans="2:15" ht="14.4">
      <c r="B39" s="48" t="s">
        <v>136</v>
      </c>
      <c r="D39" s="11">
        <f>D37/D38</f>
        <v>1.148765522551062</v>
      </c>
      <c r="E39" s="73">
        <f t="shared" ref="E39:L39" si="9">E37/E38</f>
        <v>1.2221598836037586</v>
      </c>
      <c r="F39" s="73">
        <f t="shared" si="9"/>
        <v>1.0403530386794604</v>
      </c>
      <c r="G39" s="73">
        <f t="shared" si="9"/>
        <v>1.1003390355213356</v>
      </c>
      <c r="H39" s="73">
        <f t="shared" si="9"/>
        <v>1.2248184223137872</v>
      </c>
      <c r="I39" s="73">
        <f t="shared" si="9"/>
        <v>1.0865631682281258</v>
      </c>
      <c r="J39" s="73">
        <f t="shared" si="9"/>
        <v>1.0317518810944453</v>
      </c>
      <c r="K39" s="73">
        <f t="shared" si="9"/>
        <v>1.0841522543778004</v>
      </c>
      <c r="L39" s="11">
        <f t="shared" si="9"/>
        <v>1.0342728750514747</v>
      </c>
      <c r="M39" s="7"/>
      <c r="N39" s="24"/>
    </row>
    <row r="40" spans="2:15" ht="14.4">
      <c r="B40" s="48" t="s">
        <v>137</v>
      </c>
      <c r="C40" s="71"/>
      <c r="D40" s="72">
        <v>141897.70000000001</v>
      </c>
      <c r="E40" s="72">
        <v>153819.4</v>
      </c>
      <c r="F40" s="132">
        <f>F38/E39</f>
        <v>158259.08098838301</v>
      </c>
      <c r="G40" s="132">
        <f>G38/F39/E39</f>
        <v>157512.78401149879</v>
      </c>
      <c r="H40" s="132">
        <f>H38/G39/F39/E39</f>
        <v>166894.67749837803</v>
      </c>
      <c r="I40" s="132">
        <f>I38/H39/G39/F39/E39</f>
        <v>166747.55948514841</v>
      </c>
      <c r="J40" s="132">
        <f>J38/I39/H39/G39/F39/E39</f>
        <v>184948.83845172593</v>
      </c>
      <c r="K40" s="132">
        <f>K38/J39/I39/H39/G39/F39/E39</f>
        <v>192391.25115552021</v>
      </c>
      <c r="L40" s="132">
        <f>L38/K39/J39/I39/H39/G39/F39/E39</f>
        <v>199848.00021763606</v>
      </c>
      <c r="M40" s="7"/>
      <c r="N40" s="24"/>
      <c r="O40" s="3"/>
    </row>
    <row r="41" spans="2:15">
      <c r="L41" s="11"/>
      <c r="M41" s="7"/>
      <c r="N41" s="24"/>
      <c r="O41" s="3"/>
    </row>
    <row r="42" spans="2:15" ht="14.4">
      <c r="B42" s="48" t="s">
        <v>132</v>
      </c>
      <c r="C42" s="11"/>
      <c r="D42" s="11">
        <f t="shared" ref="D42:L42" si="10">10*D22/D40</f>
        <v>0.38599873215769387</v>
      </c>
      <c r="E42" s="11">
        <f t="shared" si="10"/>
        <v>0.4059617972328588</v>
      </c>
      <c r="F42" s="11">
        <f t="shared" si="10"/>
        <v>0.38954430808886942</v>
      </c>
      <c r="G42" s="11">
        <f t="shared" si="10"/>
        <v>0.35283663330300108</v>
      </c>
      <c r="H42" s="11">
        <f t="shared" si="10"/>
        <v>0.4136378424460595</v>
      </c>
      <c r="I42" s="11">
        <f t="shared" si="10"/>
        <v>0.50179090251892045</v>
      </c>
      <c r="J42" s="11">
        <f t="shared" si="10"/>
        <v>0.45125595231258486</v>
      </c>
      <c r="K42" s="11">
        <f t="shared" si="10"/>
        <v>0.45601291063178739</v>
      </c>
      <c r="L42" s="11">
        <f t="shared" si="10"/>
        <v>0.4526097940949913</v>
      </c>
      <c r="M42" s="7"/>
      <c r="N42" s="24"/>
      <c r="O42" s="9"/>
    </row>
    <row r="43" spans="2:15" ht="41.4" customHeight="1">
      <c r="M43" s="7"/>
      <c r="N43" s="24"/>
      <c r="O43" s="3"/>
    </row>
    <row r="44" spans="2:15">
      <c r="M44" s="7"/>
      <c r="N44" s="24"/>
      <c r="O44" s="3"/>
    </row>
    <row r="45" spans="2:15">
      <c r="M45" s="7"/>
      <c r="N45" s="24"/>
      <c r="O45" s="3"/>
    </row>
    <row r="46" spans="2:15">
      <c r="M46" s="7"/>
      <c r="N46" s="24"/>
      <c r="O46" s="3"/>
    </row>
    <row r="47" spans="2:15">
      <c r="M47" s="7"/>
      <c r="N47" s="24"/>
      <c r="O47" s="3"/>
    </row>
    <row r="48" spans="2:15">
      <c r="M48" s="7"/>
      <c r="N48" s="24"/>
    </row>
    <row r="49" spans="3:15">
      <c r="M49" s="7"/>
      <c r="N49" s="24"/>
    </row>
    <row r="50" spans="3:15">
      <c r="M50" s="7"/>
      <c r="N50" s="24"/>
    </row>
    <row r="51" spans="3:15">
      <c r="M51" s="7"/>
      <c r="N51" s="24"/>
    </row>
    <row r="52" spans="3:15">
      <c r="O52" s="3"/>
    </row>
    <row r="53" spans="3:15">
      <c r="O53" s="3"/>
    </row>
    <row r="54" spans="3:15">
      <c r="O54" s="3"/>
    </row>
    <row r="55" spans="3:15">
      <c r="O55" s="3"/>
    </row>
    <row r="56" spans="3:15">
      <c r="O56" s="3"/>
    </row>
    <row r="57" spans="3:15">
      <c r="O57" s="3"/>
    </row>
    <row r="58" spans="3:15">
      <c r="O58" s="3"/>
    </row>
    <row r="59" spans="3:15">
      <c r="O59" s="3"/>
    </row>
    <row r="60" spans="3:15">
      <c r="O60" s="3"/>
    </row>
    <row r="61" spans="3:15">
      <c r="O61" s="3"/>
    </row>
    <row r="62" spans="3:15">
      <c r="O62" s="3"/>
    </row>
    <row r="63" spans="3:15">
      <c r="O63" s="3"/>
    </row>
    <row r="64" spans="3:15">
      <c r="C64" s="16">
        <v>2006</v>
      </c>
      <c r="D64" s="16">
        <v>2007</v>
      </c>
      <c r="E64" s="16">
        <v>2008</v>
      </c>
      <c r="F64" s="16">
        <v>2009</v>
      </c>
      <c r="G64" s="16">
        <v>2010</v>
      </c>
      <c r="H64" s="16">
        <v>2011</v>
      </c>
      <c r="I64" s="16">
        <v>2012</v>
      </c>
      <c r="J64" s="16">
        <v>2013</v>
      </c>
      <c r="K64" s="16">
        <v>2014</v>
      </c>
      <c r="L64" s="16">
        <v>2015</v>
      </c>
      <c r="O64" s="3"/>
    </row>
    <row r="65" spans="2:15" ht="14.4">
      <c r="B65" s="48" t="s">
        <v>209</v>
      </c>
      <c r="C65" s="11"/>
      <c r="D65" s="11">
        <f t="shared" ref="D65:K65" si="11">10*D27/D40</f>
        <v>0.42894630988446464</v>
      </c>
      <c r="E65" s="11">
        <f t="shared" si="11"/>
        <v>0.44543814742015636</v>
      </c>
      <c r="F65" s="11">
        <f t="shared" si="11"/>
        <v>0.40779481846692484</v>
      </c>
      <c r="G65" s="11">
        <f t="shared" si="11"/>
        <v>0.37687978969672931</v>
      </c>
      <c r="H65" s="11">
        <f t="shared" si="11"/>
        <v>0.44400280720084767</v>
      </c>
      <c r="I65" s="11">
        <f t="shared" si="11"/>
        <v>0.53885533104238836</v>
      </c>
      <c r="J65" s="11">
        <f t="shared" si="11"/>
        <v>0.49642445983030287</v>
      </c>
      <c r="K65" s="11">
        <f t="shared" si="11"/>
        <v>0.50084108472078637</v>
      </c>
      <c r="L65" s="11">
        <f>10*L27/L40</f>
        <v>0.4899359319191201</v>
      </c>
      <c r="O65" s="3"/>
    </row>
    <row r="66" spans="2:15">
      <c r="O66" s="3"/>
    </row>
    <row r="67" spans="2:15">
      <c r="O67" s="3"/>
    </row>
    <row r="68" spans="2:15">
      <c r="O68" s="3"/>
    </row>
    <row r="69" spans="2:15">
      <c r="O69" s="3"/>
    </row>
    <row r="70" spans="2:15">
      <c r="O70" s="3"/>
    </row>
    <row r="71" spans="2:15">
      <c r="O71" s="3"/>
    </row>
    <row r="72" spans="2:15">
      <c r="O72" s="3"/>
    </row>
    <row r="73" spans="2:15">
      <c r="O73" s="3"/>
    </row>
    <row r="74" spans="2:15">
      <c r="O74" s="3"/>
    </row>
    <row r="75" spans="2:15">
      <c r="O75" s="3"/>
    </row>
    <row r="76" spans="2:15">
      <c r="O76" s="3"/>
    </row>
    <row r="77" spans="2:15">
      <c r="O77" s="3"/>
    </row>
    <row r="78" spans="2:15">
      <c r="O78" s="3"/>
    </row>
    <row r="79" spans="2:15">
      <c r="O79" s="3"/>
    </row>
    <row r="80" spans="2:15">
      <c r="O80" s="3"/>
    </row>
    <row r="81" spans="15:15">
      <c r="O81" s="3"/>
    </row>
    <row r="82" spans="15:15">
      <c r="O82" s="3"/>
    </row>
  </sheetData>
  <mergeCells count="7">
    <mergeCell ref="B13:L13"/>
    <mergeCell ref="B1:L1"/>
    <mergeCell ref="B24:L24"/>
    <mergeCell ref="N9:U9"/>
    <mergeCell ref="M28:V28"/>
    <mergeCell ref="D28:L28"/>
    <mergeCell ref="M25:V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L16" sqref="L16"/>
    </sheetView>
  </sheetViews>
  <sheetFormatPr defaultRowHeight="13.8"/>
  <cols>
    <col min="1" max="1" width="17.44140625" style="5" customWidth="1"/>
    <col min="2" max="11" width="8.88671875" style="5"/>
    <col min="12" max="12" width="15.6640625" style="5" customWidth="1"/>
    <col min="13" max="16384" width="8.88671875" style="5"/>
  </cols>
  <sheetData>
    <row r="1" spans="1:21" ht="14.4">
      <c r="A1" s="143" t="s">
        <v>198</v>
      </c>
      <c r="B1" s="53">
        <v>2007</v>
      </c>
      <c r="C1" s="53">
        <v>2008</v>
      </c>
      <c r="D1" s="53">
        <v>2009</v>
      </c>
      <c r="E1" s="53">
        <v>2010</v>
      </c>
      <c r="F1" s="53">
        <v>2011</v>
      </c>
      <c r="G1" s="53">
        <v>2012</v>
      </c>
      <c r="H1" s="53">
        <v>2013</v>
      </c>
      <c r="I1" s="53">
        <v>2014</v>
      </c>
      <c r="J1" s="53">
        <v>2015</v>
      </c>
      <c r="L1" s="143" t="s">
        <v>199</v>
      </c>
      <c r="M1" s="53">
        <v>2007</v>
      </c>
      <c r="N1" s="53">
        <v>2008</v>
      </c>
      <c r="O1" s="53">
        <v>2009</v>
      </c>
      <c r="P1" s="53">
        <v>2010</v>
      </c>
      <c r="Q1" s="53">
        <v>2011</v>
      </c>
      <c r="R1" s="53">
        <v>2012</v>
      </c>
      <c r="S1" s="53">
        <v>2013</v>
      </c>
      <c r="T1" s="53">
        <v>2014</v>
      </c>
      <c r="U1" s="53">
        <v>2015</v>
      </c>
    </row>
    <row r="2" spans="1:21">
      <c r="A2" s="144" t="s">
        <v>188</v>
      </c>
      <c r="B2" s="5">
        <v>13.1</v>
      </c>
      <c r="C2" s="5">
        <v>16.2</v>
      </c>
      <c r="D2" s="5">
        <v>16.5</v>
      </c>
      <c r="E2" s="5">
        <v>20.2</v>
      </c>
      <c r="F2" s="5">
        <v>32.299999999999997</v>
      </c>
      <c r="G2" s="5">
        <v>33.799999999999997</v>
      </c>
      <c r="H2" s="5">
        <v>36.4</v>
      </c>
      <c r="I2" s="5">
        <v>38.799999999999997</v>
      </c>
      <c r="J2" s="5">
        <v>39.1</v>
      </c>
      <c r="L2" s="144" t="s">
        <v>188</v>
      </c>
      <c r="M2" s="11">
        <f>B2/$B$12</f>
        <v>5.4109871953738127</v>
      </c>
      <c r="N2" s="11">
        <f>C2/$C$12</f>
        <v>5.0404480398257618</v>
      </c>
      <c r="O2" s="11">
        <f>D2/$D$12</f>
        <v>4.9504950495049505</v>
      </c>
      <c r="P2" s="11">
        <f>E2/$E$12</f>
        <v>5.5327307586962471</v>
      </c>
      <c r="Q2" s="11">
        <f>F2/$F$12</f>
        <v>7.053941908713691</v>
      </c>
      <c r="R2" s="11">
        <f>G2/$G$12</f>
        <v>6.7103434584077819</v>
      </c>
      <c r="S2" s="11">
        <f>H2/$H$12</f>
        <v>6.3139635732870776</v>
      </c>
      <c r="T2" s="11">
        <f>I2/$I$12</f>
        <v>6.0681889271191736</v>
      </c>
      <c r="U2" s="11">
        <f>J2/$J$12</f>
        <v>5.8576779026217221</v>
      </c>
    </row>
    <row r="3" spans="1:21">
      <c r="A3" s="144" t="s">
        <v>189</v>
      </c>
      <c r="B3" s="5">
        <v>17.399999999999999</v>
      </c>
      <c r="C3" s="5">
        <v>24.3</v>
      </c>
      <c r="D3" s="5">
        <v>24.7</v>
      </c>
      <c r="E3" s="5">
        <v>27.6</v>
      </c>
      <c r="F3" s="5">
        <v>33.700000000000003</v>
      </c>
      <c r="G3" s="5">
        <v>37.1</v>
      </c>
      <c r="H3" s="5">
        <v>36.9</v>
      </c>
      <c r="I3" s="5">
        <v>41.4</v>
      </c>
      <c r="J3" s="5">
        <v>46.3</v>
      </c>
      <c r="L3" s="144" t="s">
        <v>189</v>
      </c>
      <c r="M3" s="11">
        <f t="shared" ref="M3:M10" si="0">B3/$B$12</f>
        <v>7.1871127633209415</v>
      </c>
      <c r="N3" s="11">
        <f t="shared" ref="N3:N10" si="1">C3/$C$12</f>
        <v>7.5606720597386436</v>
      </c>
      <c r="O3" s="11">
        <f t="shared" ref="O3:O10" si="2">D3/$D$12</f>
        <v>7.4107410741074098</v>
      </c>
      <c r="P3" s="11">
        <f t="shared" ref="P3:P10" si="3">E3/$E$12</f>
        <v>7.5595727198027936</v>
      </c>
      <c r="Q3" s="11">
        <f t="shared" ref="Q3:Q10" si="4">F3/$F$12</f>
        <v>7.3596855208560816</v>
      </c>
      <c r="R3" s="11">
        <f t="shared" ref="R3:R10" si="5">G3/$G$12</f>
        <v>7.3654953345245193</v>
      </c>
      <c r="S3" s="11">
        <f t="shared" ref="S3:S10" si="6">H3/$H$12</f>
        <v>6.4006938421509112</v>
      </c>
      <c r="T3" s="11">
        <f t="shared" ref="T3:T10" si="7">I3/$I$12</f>
        <v>6.4748201438848918</v>
      </c>
      <c r="U3" s="11">
        <f t="shared" ref="U3:U10" si="8">J3/$J$12</f>
        <v>6.9363295880149805</v>
      </c>
    </row>
    <row r="4" spans="1:21">
      <c r="A4" s="144" t="s">
        <v>190</v>
      </c>
      <c r="B4" s="5">
        <v>36.5</v>
      </c>
      <c r="C4" s="5">
        <v>50.2</v>
      </c>
      <c r="D4" s="5">
        <v>64.7</v>
      </c>
      <c r="E4" s="5">
        <v>82.5</v>
      </c>
      <c r="F4" s="5">
        <v>99.7</v>
      </c>
      <c r="G4" s="5">
        <v>82.4</v>
      </c>
      <c r="H4" s="5">
        <v>114.5</v>
      </c>
      <c r="I4" s="5">
        <v>116</v>
      </c>
      <c r="J4" s="5">
        <v>111</v>
      </c>
      <c r="L4" s="144" t="s">
        <v>190</v>
      </c>
      <c r="M4" s="11">
        <f t="shared" si="0"/>
        <v>15.076414704667494</v>
      </c>
      <c r="N4" s="11">
        <f t="shared" si="1"/>
        <v>15.619166148102055</v>
      </c>
      <c r="O4" s="11">
        <f t="shared" si="2"/>
        <v>19.411941194119411</v>
      </c>
      <c r="P4" s="11">
        <f t="shared" si="3"/>
        <v>22.596548890714871</v>
      </c>
      <c r="Q4" s="11">
        <f t="shared" si="4"/>
        <v>21.773312950425854</v>
      </c>
      <c r="R4" s="11">
        <f t="shared" si="5"/>
        <v>16.358943815763354</v>
      </c>
      <c r="S4" s="11">
        <f t="shared" si="6"/>
        <v>19.861231569817868</v>
      </c>
      <c r="T4" s="11">
        <f t="shared" si="7"/>
        <v>18.142008132624333</v>
      </c>
      <c r="U4" s="11">
        <f t="shared" si="8"/>
        <v>16.629213483146067</v>
      </c>
    </row>
    <row r="5" spans="1:21">
      <c r="A5" s="144" t="s">
        <v>191</v>
      </c>
      <c r="B5" s="5">
        <v>25.4</v>
      </c>
      <c r="C5" s="5">
        <v>32.4</v>
      </c>
      <c r="D5" s="5">
        <v>28.9</v>
      </c>
      <c r="E5" s="5">
        <v>29.3</v>
      </c>
      <c r="F5" s="5">
        <v>30.3</v>
      </c>
      <c r="G5" s="5">
        <v>35.6</v>
      </c>
      <c r="H5" s="5">
        <v>37.799999999999997</v>
      </c>
      <c r="I5" s="5">
        <v>43.5</v>
      </c>
      <c r="J5" s="5">
        <v>49.2</v>
      </c>
      <c r="L5" s="144" t="s">
        <v>191</v>
      </c>
      <c r="M5" s="11">
        <f t="shared" si="0"/>
        <v>10.491532424617926</v>
      </c>
      <c r="N5" s="11">
        <f t="shared" si="1"/>
        <v>10.080896079651524</v>
      </c>
      <c r="O5" s="11">
        <f t="shared" si="2"/>
        <v>8.6708670867086699</v>
      </c>
      <c r="P5" s="11">
        <f t="shared" si="3"/>
        <v>8.0251985757326754</v>
      </c>
      <c r="Q5" s="11">
        <f t="shared" si="4"/>
        <v>6.6171653199388505</v>
      </c>
      <c r="R5" s="11">
        <f t="shared" si="5"/>
        <v>7.0676990271987297</v>
      </c>
      <c r="S5" s="11">
        <f t="shared" si="6"/>
        <v>6.556808326105811</v>
      </c>
      <c r="T5" s="11">
        <f t="shared" si="7"/>
        <v>6.8032530497341259</v>
      </c>
      <c r="U5" s="11">
        <f t="shared" si="8"/>
        <v>7.3707865168539319</v>
      </c>
    </row>
    <row r="6" spans="1:21">
      <c r="A6" s="144" t="s">
        <v>192</v>
      </c>
      <c r="B6" s="5">
        <v>14.8</v>
      </c>
      <c r="C6" s="5">
        <v>18.3</v>
      </c>
      <c r="D6" s="5">
        <v>18.899999999999999</v>
      </c>
      <c r="E6" s="5">
        <v>20</v>
      </c>
      <c r="F6" s="5">
        <v>27.4</v>
      </c>
      <c r="G6" s="5">
        <v>25.5</v>
      </c>
      <c r="H6" s="5">
        <v>25.3</v>
      </c>
      <c r="I6" s="5">
        <v>27.8</v>
      </c>
      <c r="J6" s="5">
        <v>27.8</v>
      </c>
      <c r="L6" s="144" t="s">
        <v>192</v>
      </c>
      <c r="M6" s="11">
        <f t="shared" si="0"/>
        <v>6.1131763733994227</v>
      </c>
      <c r="N6" s="11">
        <f t="shared" si="1"/>
        <v>5.6938394523957685</v>
      </c>
      <c r="O6" s="11">
        <f t="shared" si="2"/>
        <v>5.6705670567056696</v>
      </c>
      <c r="P6" s="11">
        <f t="shared" si="3"/>
        <v>5.4779512462339079</v>
      </c>
      <c r="Q6" s="11">
        <f t="shared" si="4"/>
        <v>5.9838392662153295</v>
      </c>
      <c r="R6" s="11">
        <f t="shared" si="5"/>
        <v>5.0625372245384161</v>
      </c>
      <c r="S6" s="11">
        <f t="shared" si="6"/>
        <v>4.3885516045099742</v>
      </c>
      <c r="T6" s="11">
        <f t="shared" si="7"/>
        <v>4.3478260869565215</v>
      </c>
      <c r="U6" s="11">
        <f t="shared" si="8"/>
        <v>4.1647940074906362</v>
      </c>
    </row>
    <row r="7" spans="1:21">
      <c r="A7" s="144" t="s">
        <v>193</v>
      </c>
      <c r="B7" s="5">
        <v>26.9</v>
      </c>
      <c r="C7" s="5">
        <v>38.799999999999997</v>
      </c>
      <c r="D7" s="5">
        <v>27.4</v>
      </c>
      <c r="E7" s="5">
        <v>32.9</v>
      </c>
      <c r="F7" s="5">
        <v>29.3</v>
      </c>
      <c r="G7" s="5">
        <v>41.1</v>
      </c>
      <c r="H7" s="5">
        <v>47.4</v>
      </c>
      <c r="I7" s="5">
        <v>57.1</v>
      </c>
      <c r="J7" s="5">
        <v>59.9</v>
      </c>
      <c r="L7" s="144" t="s">
        <v>193</v>
      </c>
      <c r="M7" s="11">
        <f t="shared" si="0"/>
        <v>11.111111111111111</v>
      </c>
      <c r="N7" s="11">
        <f t="shared" si="1"/>
        <v>12.072184194150591</v>
      </c>
      <c r="O7" s="11">
        <f t="shared" si="2"/>
        <v>8.2208220822082207</v>
      </c>
      <c r="P7" s="11">
        <f t="shared" si="3"/>
        <v>9.0112298000547781</v>
      </c>
      <c r="Q7" s="11">
        <f t="shared" si="4"/>
        <v>6.3987770255514294</v>
      </c>
      <c r="R7" s="11">
        <f t="shared" si="5"/>
        <v>8.1596188207266227</v>
      </c>
      <c r="S7" s="11">
        <f t="shared" si="6"/>
        <v>8.2220294882914136</v>
      </c>
      <c r="T7" s="11">
        <f t="shared" si="7"/>
        <v>8.9302471066624953</v>
      </c>
      <c r="U7" s="11">
        <f t="shared" si="8"/>
        <v>8.9737827715355802</v>
      </c>
    </row>
    <row r="8" spans="1:21">
      <c r="A8" s="144" t="s">
        <v>194</v>
      </c>
      <c r="B8" s="5">
        <v>30.2</v>
      </c>
      <c r="C8" s="5">
        <v>37.1</v>
      </c>
      <c r="D8" s="5">
        <v>39.9</v>
      </c>
      <c r="E8" s="5">
        <v>37.299999999999997</v>
      </c>
      <c r="F8" s="5">
        <v>52.4</v>
      </c>
      <c r="G8" s="5">
        <v>51.5</v>
      </c>
      <c r="H8" s="5">
        <v>58</v>
      </c>
      <c r="I8" s="5">
        <v>69.400000000000006</v>
      </c>
      <c r="J8" s="5">
        <v>84.8</v>
      </c>
      <c r="L8" s="144" t="s">
        <v>194</v>
      </c>
      <c r="M8" s="11">
        <f t="shared" si="0"/>
        <v>12.474184221396118</v>
      </c>
      <c r="N8" s="11">
        <f t="shared" si="1"/>
        <v>11.543248288736777</v>
      </c>
      <c r="O8" s="11">
        <f t="shared" si="2"/>
        <v>11.97119711971197</v>
      </c>
      <c r="P8" s="11">
        <f t="shared" si="3"/>
        <v>10.216379074226237</v>
      </c>
      <c r="Q8" s="11">
        <f t="shared" si="4"/>
        <v>11.443546625900851</v>
      </c>
      <c r="R8" s="11">
        <f t="shared" si="5"/>
        <v>10.224339884852094</v>
      </c>
      <c r="S8" s="11">
        <f t="shared" si="6"/>
        <v>10.060711188204683</v>
      </c>
      <c r="T8" s="11">
        <f t="shared" si="7"/>
        <v>10.853925555208008</v>
      </c>
      <c r="U8" s="11">
        <f t="shared" si="8"/>
        <v>12.704119850187265</v>
      </c>
    </row>
    <row r="9" spans="1:21">
      <c r="A9" s="144" t="s">
        <v>195</v>
      </c>
      <c r="B9" s="5">
        <v>59.6</v>
      </c>
      <c r="C9" s="5">
        <v>79.7</v>
      </c>
      <c r="D9" s="5">
        <v>84.6</v>
      </c>
      <c r="E9" s="5">
        <v>90.2</v>
      </c>
      <c r="F9" s="5">
        <v>115.2</v>
      </c>
      <c r="G9" s="5">
        <v>131.69999999999999</v>
      </c>
      <c r="H9" s="5">
        <v>146.80000000000001</v>
      </c>
      <c r="I9" s="5">
        <v>159.9</v>
      </c>
      <c r="J9" s="5">
        <v>162.30000000000001</v>
      </c>
      <c r="L9" s="144" t="s">
        <v>195</v>
      </c>
      <c r="M9" s="11">
        <f t="shared" si="0"/>
        <v>24.617926476662539</v>
      </c>
      <c r="N9" s="11">
        <f t="shared" si="1"/>
        <v>24.797759800871191</v>
      </c>
      <c r="O9" s="11">
        <f t="shared" si="2"/>
        <v>25.382538253825381</v>
      </c>
      <c r="P9" s="11">
        <f t="shared" si="3"/>
        <v>24.705560120514928</v>
      </c>
      <c r="Q9" s="11">
        <f t="shared" si="4"/>
        <v>25.158331513430877</v>
      </c>
      <c r="R9" s="11">
        <f t="shared" si="5"/>
        <v>26.146515783204286</v>
      </c>
      <c r="S9" s="11">
        <f t="shared" si="6"/>
        <v>25.464006938421512</v>
      </c>
      <c r="T9" s="11">
        <f t="shared" si="7"/>
        <v>25.007819831091648</v>
      </c>
      <c r="U9" s="11">
        <f t="shared" si="8"/>
        <v>24.314606741573034</v>
      </c>
    </row>
    <row r="10" spans="1:21" ht="14.4" thickBot="1">
      <c r="A10" s="145" t="s">
        <v>196</v>
      </c>
      <c r="B10" s="5">
        <v>18.2</v>
      </c>
      <c r="C10" s="5">
        <v>24.4</v>
      </c>
      <c r="D10" s="5">
        <v>27.7</v>
      </c>
      <c r="E10" s="5">
        <v>25.1</v>
      </c>
      <c r="F10" s="5">
        <v>37.6</v>
      </c>
      <c r="G10" s="5">
        <v>65</v>
      </c>
      <c r="H10" s="5">
        <v>73.400000000000006</v>
      </c>
      <c r="I10" s="5">
        <v>85.5</v>
      </c>
      <c r="J10" s="5">
        <v>87.1</v>
      </c>
      <c r="L10" s="145" t="s">
        <v>196</v>
      </c>
      <c r="M10" s="11">
        <f t="shared" si="0"/>
        <v>7.5175547294506408</v>
      </c>
      <c r="N10" s="11">
        <f t="shared" si="1"/>
        <v>7.5917859365276907</v>
      </c>
      <c r="O10" s="11">
        <f t="shared" si="2"/>
        <v>8.3108310831083099</v>
      </c>
      <c r="P10" s="11">
        <f t="shared" si="3"/>
        <v>6.8748288140235552</v>
      </c>
      <c r="Q10" s="11">
        <f t="shared" si="4"/>
        <v>8.2113998689670229</v>
      </c>
      <c r="R10" s="11">
        <f t="shared" si="5"/>
        <v>12.904506650784198</v>
      </c>
      <c r="S10" s="11">
        <f t="shared" si="6"/>
        <v>12.732003469210756</v>
      </c>
      <c r="T10" s="11">
        <f t="shared" si="7"/>
        <v>13.371911166718798</v>
      </c>
      <c r="U10" s="11">
        <f t="shared" si="8"/>
        <v>13.048689138576776</v>
      </c>
    </row>
    <row r="11" spans="1:21">
      <c r="A11" s="148" t="s">
        <v>197</v>
      </c>
      <c r="B11" s="149">
        <f>SUM(B2:B10)</f>
        <v>242.09999999999997</v>
      </c>
      <c r="C11" s="149">
        <f t="shared" ref="C11:J11" si="9">SUM(C2:C10)</f>
        <v>321.39999999999998</v>
      </c>
      <c r="D11" s="149">
        <f t="shared" si="9"/>
        <v>333.3</v>
      </c>
      <c r="E11" s="149">
        <f t="shared" si="9"/>
        <v>365.1</v>
      </c>
      <c r="F11" s="149">
        <f t="shared" si="9"/>
        <v>457.90000000000003</v>
      </c>
      <c r="G11" s="149">
        <f t="shared" si="9"/>
        <v>503.7</v>
      </c>
      <c r="H11" s="149">
        <f t="shared" si="9"/>
        <v>576.5</v>
      </c>
      <c r="I11" s="149">
        <f t="shared" si="9"/>
        <v>639.4</v>
      </c>
      <c r="J11" s="149">
        <f t="shared" si="9"/>
        <v>667.50000000000011</v>
      </c>
      <c r="L11" s="148" t="s">
        <v>197</v>
      </c>
      <c r="M11" s="149">
        <f>SUM(M2:M10)</f>
        <v>100</v>
      </c>
      <c r="N11" s="149">
        <f t="shared" ref="N11:U11" si="10">SUM(N2:N10)</f>
        <v>100</v>
      </c>
      <c r="O11" s="149">
        <f t="shared" si="10"/>
        <v>99.999999999999986</v>
      </c>
      <c r="P11" s="149">
        <f t="shared" si="10"/>
        <v>100</v>
      </c>
      <c r="Q11" s="149">
        <f t="shared" si="10"/>
        <v>99.999999999999986</v>
      </c>
      <c r="R11" s="149">
        <f t="shared" si="10"/>
        <v>100</v>
      </c>
      <c r="S11" s="149">
        <f t="shared" si="10"/>
        <v>100</v>
      </c>
      <c r="T11" s="149">
        <f t="shared" si="10"/>
        <v>100</v>
      </c>
      <c r="U11" s="149">
        <f t="shared" si="10"/>
        <v>99.999999999999986</v>
      </c>
    </row>
    <row r="12" spans="1:21">
      <c r="B12" s="11">
        <f>B11/100</f>
        <v>2.4209999999999998</v>
      </c>
      <c r="C12" s="11">
        <f t="shared" ref="C12:J12" si="11">C11/100</f>
        <v>3.214</v>
      </c>
      <c r="D12" s="11">
        <f t="shared" si="11"/>
        <v>3.3330000000000002</v>
      </c>
      <c r="E12" s="11">
        <f t="shared" si="11"/>
        <v>3.6510000000000002</v>
      </c>
      <c r="F12" s="11">
        <f t="shared" si="11"/>
        <v>4.5790000000000006</v>
      </c>
      <c r="G12" s="11">
        <f t="shared" si="11"/>
        <v>5.0369999999999999</v>
      </c>
      <c r="H12" s="11">
        <f t="shared" si="11"/>
        <v>5.7649999999999997</v>
      </c>
      <c r="I12" s="11">
        <f t="shared" si="11"/>
        <v>6.3940000000000001</v>
      </c>
      <c r="J12" s="11">
        <f t="shared" si="11"/>
        <v>6.6750000000000007</v>
      </c>
    </row>
    <row r="14" spans="1:21" ht="14.4">
      <c r="A14" s="147" t="s">
        <v>200</v>
      </c>
      <c r="B14" s="53">
        <v>2007</v>
      </c>
      <c r="C14" s="53">
        <v>2008</v>
      </c>
      <c r="D14" s="53">
        <v>2009</v>
      </c>
      <c r="E14" s="53">
        <v>2010</v>
      </c>
      <c r="F14" s="53">
        <v>2011</v>
      </c>
      <c r="G14" s="53">
        <v>2012</v>
      </c>
      <c r="H14" s="53">
        <v>2013</v>
      </c>
      <c r="I14" s="53">
        <v>2014</v>
      </c>
      <c r="J14" s="53">
        <v>2015</v>
      </c>
    </row>
    <row r="15" spans="1:21">
      <c r="A15" s="151" t="s">
        <v>188</v>
      </c>
      <c r="B15" s="152">
        <f>M2*'【全国】能源相关-二氧化碳排放量'!$D$27/100</f>
        <v>329.34782396894497</v>
      </c>
      <c r="C15" s="152">
        <f>'【全国】能源相关-二氧化碳排放量'!$E$27*【区域】二氧化碳!N2/100</f>
        <v>345.35652236687491</v>
      </c>
      <c r="D15" s="152">
        <f>'【全国】能源相关-二氧化碳排放量'!$F$27*【区域】二氧化碳!O2/100</f>
        <v>319.4912534772277</v>
      </c>
      <c r="E15" s="152">
        <f>'【全国】能源相关-二氧化碳排放量'!$G$27*【区域】二氧化碳!P2/100</f>
        <v>328.44162564737337</v>
      </c>
      <c r="F15" s="152">
        <f>'【全国】能源相关-二氧化碳排放量'!$H$27*【区域】二氧化碳!Q2/100</f>
        <v>522.70912463681316</v>
      </c>
      <c r="G15" s="152">
        <f>'【全国】能源相关-二氧化碳排放量'!$I$27*【区域】二氧化碳!R2/100</f>
        <v>602.94322497529163</v>
      </c>
      <c r="H15" s="152">
        <f>'【全国】能源相关-二氧化碳排放量'!$J$27*【区域】二氧化碳!S2/100</f>
        <v>579.704740845949</v>
      </c>
      <c r="I15" s="152">
        <f>'【全国】能源相关-二氧化碳排放量'!$K$27*【区域】二氧化碳!T2/100</f>
        <v>584.71516816974906</v>
      </c>
      <c r="J15" s="152">
        <f>'【全国】能源相关-二氧化碳排放量'!$L$27*【区域】二氧化碳!U2/100</f>
        <v>573.54115423911321</v>
      </c>
    </row>
    <row r="16" spans="1:21">
      <c r="A16" s="151" t="s">
        <v>189</v>
      </c>
      <c r="B16" s="152">
        <f>M3*'【全国】能源相关-二氧化碳排放量'!$D$27/100</f>
        <v>437.45436160760624</v>
      </c>
      <c r="C16" s="152">
        <f>'【全国】能源相关-二氧化碳排放量'!$E$27*【区域】二氧化碳!N3/100</f>
        <v>518.03478355031245</v>
      </c>
      <c r="D16" s="152">
        <f>'【全国】能源相关-二氧化碳排放量'!$F$27*【区域】二氧化碳!O3/100</f>
        <v>478.26872490227419</v>
      </c>
      <c r="E16" s="152">
        <f>'【全国】能源相关-二氧化碳排放量'!$G$27*【区域】二氧化碳!P3/100</f>
        <v>448.76182514195568</v>
      </c>
      <c r="F16" s="152">
        <f>'【全国】能源相关-二氧化碳排放量'!$H$27*【区域】二氧化碳!Q3/100</f>
        <v>545.36524768608683</v>
      </c>
      <c r="G16" s="152">
        <f>'【全国】能源相关-二氧化碳排放量'!$I$27*【区域】二氧化碳!R3/100</f>
        <v>661.81046291666632</v>
      </c>
      <c r="H16" s="152">
        <f>'【全国】能源相关-二氧化碳排放量'!$J$27*【区域】二氧化碳!S3/100</f>
        <v>587.66771805537132</v>
      </c>
      <c r="I16" s="152">
        <f>'【全国】能源相关-二氧化碳排放量'!$K$27*【区域】二氧化碳!T3/100</f>
        <v>623.89711242854673</v>
      </c>
      <c r="J16" s="152">
        <f>'【全国】能源相关-二氧化碳排放量'!$L$27*【区域】二氧化碳!U3/100</f>
        <v>679.15487062074021</v>
      </c>
    </row>
    <row r="17" spans="1:13">
      <c r="A17" s="151" t="s">
        <v>190</v>
      </c>
      <c r="B17" s="152">
        <f>M4*'【全国】能源相关-二氧化碳排放量'!$D$27/100</f>
        <v>917.64851716538101</v>
      </c>
      <c r="C17" s="152">
        <f>'【全国】能源相关-二氧化碳排放量'!$E$27*【区域】二氧化碳!N4/100</f>
        <v>1070.1788532603161</v>
      </c>
      <c r="D17" s="152">
        <f>'【全国】能源相关-二氧化碳排放量'!$F$27*【区域】二氧化碳!O4/100</f>
        <v>1252.7929757561596</v>
      </c>
      <c r="E17" s="152">
        <f>'【全国】能源相关-二氧化碳排放量'!$G$27*【区域】二氧化碳!P4/100</f>
        <v>1341.4076295004111</v>
      </c>
      <c r="F17" s="152">
        <f>'【全国】能源相关-二氧化碳排放量'!$H$27*【区域】二氧化碳!Q4/100</f>
        <v>1613.4396200089866</v>
      </c>
      <c r="G17" s="152">
        <f>'【全国】能源相关-二氧化碳排放量'!$I$27*【区域】二氧化碳!R4/100</f>
        <v>1469.8970928391727</v>
      </c>
      <c r="H17" s="152">
        <f>'【全国】能源相关-二氧化碳排放量'!$J$27*【区域】二氧化碳!S4/100</f>
        <v>1823.5217809577243</v>
      </c>
      <c r="I17" s="152">
        <f>'【全国】能源相关-二氧化碳排放量'!$K$27*【区域】二氧化碳!T4/100</f>
        <v>1748.1175130848167</v>
      </c>
      <c r="J17" s="152">
        <f>'【全国】能源相关-二氧化碳排放量'!$L$27*【区域】二氧化碳!U4/100</f>
        <v>1628.2114608834163</v>
      </c>
    </row>
    <row r="18" spans="1:13">
      <c r="A18" s="151" t="s">
        <v>191</v>
      </c>
      <c r="B18" s="152">
        <f>M5*'【全国】能源相关-二氧化碳排放量'!$D$27/100</f>
        <v>638.58280372604588</v>
      </c>
      <c r="C18" s="152">
        <f>'【全国】能源相关-二氧化碳排放量'!$E$27*【区域】二氧化碳!N5/100</f>
        <v>690.71304473374983</v>
      </c>
      <c r="D18" s="152">
        <f>'【全国】能源相关-二氧化碳排放量'!$F$27*【区域】二氧化碳!O5/100</f>
        <v>559.59377124193213</v>
      </c>
      <c r="E18" s="152">
        <f>'【全国】能源相关-二氧化碳排放量'!$G$27*【区域】二氧化碳!P5/100</f>
        <v>476.40295205287322</v>
      </c>
      <c r="F18" s="152">
        <f>'【全国】能源相关-二氧化碳排放量'!$H$27*【区域】二氧化碳!Q5/100</f>
        <v>490.34323456642227</v>
      </c>
      <c r="G18" s="152">
        <f>'【全国】能源相关-二氧化碳排放量'!$I$27*【区域】二氧化碳!R5/100</f>
        <v>635.05262748876874</v>
      </c>
      <c r="H18" s="152">
        <f>'【全国】能源相关-二氧化碳排放量'!$J$27*【区域】二氧化碳!S5/100</f>
        <v>602.00107703233164</v>
      </c>
      <c r="I18" s="152">
        <f>'【全国】能源相关-二氧化碳排放量'!$K$27*【区域】二氧化碳!T5/100</f>
        <v>655.54406740680645</v>
      </c>
      <c r="J18" s="152">
        <f>'【全国】能源相关-二氧化碳排放量'!$L$27*【区域】二氧化碳!U5/100</f>
        <v>721.69372860778446</v>
      </c>
    </row>
    <row r="19" spans="1:13">
      <c r="A19" s="151" t="s">
        <v>192</v>
      </c>
      <c r="B19" s="152">
        <f>M6*'【全国】能源相关-二氧化碳排放量'!$D$27/100</f>
        <v>372.08761791911343</v>
      </c>
      <c r="C19" s="152">
        <f>'【全国】能源相关-二氧化碳排放量'!$E$27*【区域】二氧化碳!N6/100</f>
        <v>390.1249604514698</v>
      </c>
      <c r="D19" s="152">
        <f>'【全国】能源相关-二氧化碳排放量'!$F$27*【区域】二氧化碳!O6/100</f>
        <v>365.96270852846078</v>
      </c>
      <c r="E19" s="152">
        <f>'【全国】能源相关-二氧化碳排放量'!$G$27*【区域】二氧化碳!P6/100</f>
        <v>325.18972836373598</v>
      </c>
      <c r="F19" s="152">
        <f>'【全国】能源相关-二氧化碳排放量'!$H$27*【区域】二氧化碳!Q6/100</f>
        <v>443.41269396435541</v>
      </c>
      <c r="G19" s="152">
        <f>'【全国】能源相关-二氧化碳排放量'!$I$27*【区域】二氧化碳!R6/100</f>
        <v>454.88320227425851</v>
      </c>
      <c r="H19" s="152">
        <f>'【全国】能源相关-二氧化碳排放量'!$J$27*【区域】二氧化碳!S6/100</f>
        <v>402.92664679677227</v>
      </c>
      <c r="I19" s="152">
        <f>'【全国】能源相关-二氧化碳排放量'!$K$27*【区域】二氧化碳!T6/100</f>
        <v>418.94540399791299</v>
      </c>
      <c r="J19" s="152">
        <f>'【全国】能源相关-二氧化碳排放量'!$L$27*【区域】二氧化碳!U6/100</f>
        <v>407.78629380683759</v>
      </c>
    </row>
    <row r="20" spans="1:13">
      <c r="A20" s="151" t="s">
        <v>193</v>
      </c>
      <c r="B20" s="152">
        <f>M7*'【全国】能源相关-二氧化碳排放量'!$D$27/100</f>
        <v>676.29438662325333</v>
      </c>
      <c r="C20" s="152">
        <f>'【全国】能源相关-二氧化碳排放量'!$E$27*【区域】二氧化碳!N7/100</f>
        <v>827.15018937251534</v>
      </c>
      <c r="D20" s="152">
        <f>'【全国】能源相关-二氧化碳排放量'!$F$27*【区域】二氧化碳!O7/100</f>
        <v>530.54911183491151</v>
      </c>
      <c r="E20" s="152">
        <f>'【全国】能源相关-二氧化碳排放量'!$G$27*【区域】二氧化碳!P7/100</f>
        <v>534.93710315834574</v>
      </c>
      <c r="F20" s="152">
        <f>'【全国】能源相关-二氧化碳排放量'!$H$27*【区域】二氧化碳!Q7/100</f>
        <v>474.16028953122679</v>
      </c>
      <c r="G20" s="152">
        <f>'【全国】能源相关-二氧化碳排放量'!$I$27*【区域】二氧化碳!R7/100</f>
        <v>733.16469072439304</v>
      </c>
      <c r="H20" s="152">
        <f>'【全国】能源相关-二氧化碳排放量'!$J$27*【区域】二氧化碳!S7/100</f>
        <v>754.89023945324118</v>
      </c>
      <c r="I20" s="152">
        <f>'【全国】能源相关-二氧化碳排放量'!$K$27*【区域】二氧化碳!T7/100</f>
        <v>860.49577583743996</v>
      </c>
      <c r="J20" s="152">
        <f>'【全国】能源相关-二氧化碳排放量'!$L$27*【区域】二氧化碳!U7/100</f>
        <v>878.64744600825793</v>
      </c>
    </row>
    <row r="21" spans="1:13">
      <c r="A21" s="151" t="s">
        <v>194</v>
      </c>
      <c r="B21" s="152">
        <f>M8*'【全国】能源相关-二氧化碳排放量'!$D$27/100</f>
        <v>759.25986899710972</v>
      </c>
      <c r="C21" s="152">
        <f>'【全国】能源相关-二氧化碳排放量'!$E$27*【区域】二氧化碳!N8/100</f>
        <v>790.90907282784315</v>
      </c>
      <c r="D21" s="152">
        <f>'【全国】能源相关-二氧化碳排放量'!$F$27*【区域】二氧化碳!O8/100</f>
        <v>772.58794022675067</v>
      </c>
      <c r="E21" s="152">
        <f>'【全国】能源相关-二氧化碳排放量'!$G$27*【区域】二氧化碳!P8/100</f>
        <v>606.47884339836753</v>
      </c>
      <c r="F21" s="152">
        <f>'【全国】能源相关-二氧化碳排放量'!$H$27*【区域】二氧化碳!Q8/100</f>
        <v>847.98631984424185</v>
      </c>
      <c r="G21" s="152">
        <f>'【全国】能源相关-二氧化碳排放量'!$I$27*【区域】二氧化碳!R8/100</f>
        <v>918.68568302448273</v>
      </c>
      <c r="H21" s="152">
        <f>'【全国】能源相关-二氧化碳排放量'!$J$27*【区域】二氧化碳!S8/100</f>
        <v>923.70535629299559</v>
      </c>
      <c r="I21" s="152">
        <f>'【全国】能源相关-二氧化碳排放量'!$K$27*【区域】二氧化碳!T8/100</f>
        <v>1045.856512138675</v>
      </c>
      <c r="J21" s="152">
        <f>'【全国】能源相关-二氧化碳排放量'!$L$27*【区域】二氧化碳!U8/100</f>
        <v>1243.8948818280512</v>
      </c>
    </row>
    <row r="22" spans="1:13">
      <c r="A22" s="151" t="s">
        <v>195</v>
      </c>
      <c r="B22" s="152">
        <f>M9*'【全国】能源相关-二氧化碳排放量'!$D$27/100</f>
        <v>1498.4068937823756</v>
      </c>
      <c r="C22" s="152">
        <f>'【全国】能源相关-二氧化碳排放量'!$E$27*【区域】二氧化碳!N9/100</f>
        <v>1699.0688168296256</v>
      </c>
      <c r="D22" s="152">
        <f>'【全国】能源相关-二氧化碳排放量'!$F$27*【区域】二氧化碳!O9/100</f>
        <v>1638.1187905559675</v>
      </c>
      <c r="E22" s="152">
        <f>'【全国】能源相关-二氧化碳排放量'!$G$27*【区域】二氧化碳!P9/100</f>
        <v>1466.6056749204495</v>
      </c>
      <c r="F22" s="152">
        <f>'【全国】能源相关-二氧化碳排放量'!$H$27*【区域】二氧化碳!Q9/100</f>
        <v>1864.2752680545163</v>
      </c>
      <c r="G22" s="152">
        <f>'【全国】能源相关-二氧化碳排放量'!$I$27*【区域】二氧化碳!R9/100</f>
        <v>2349.3379505694052</v>
      </c>
      <c r="H22" s="152">
        <f>'【全国】能源相关-二氧化碳排放量'!$J$27*【区域】二氧化碳!S9/100</f>
        <v>2337.9301086864098</v>
      </c>
      <c r="I22" s="152">
        <f>'【全国】能源相关-二氧化碳排放量'!$K$27*【区域】二氧化碳!T9/100</f>
        <v>2409.6895719160539</v>
      </c>
      <c r="J22" s="152">
        <f>'【全国】能源相关-二氧化碳排放量'!$L$27*【区域】二氧化碳!U9/100</f>
        <v>2380.7091901025087</v>
      </c>
    </row>
    <row r="23" spans="1:13" ht="14.4" thickBot="1">
      <c r="A23" s="153" t="s">
        <v>196</v>
      </c>
      <c r="B23" s="152">
        <f>M10*'【全国】能源相关-二氧化碳排放量'!$D$27/100</f>
        <v>457.56720581945024</v>
      </c>
      <c r="C23" s="152">
        <f>'【全国】能源相关-二氧化碳排放量'!$E$27*【区域】二氧化碳!N10/100</f>
        <v>520.16661393529307</v>
      </c>
      <c r="D23" s="152">
        <f>'【全国】能源相关-二氧化碳排放量'!$F$27*【区域】二氧化碳!O10/100</f>
        <v>536.35804371631559</v>
      </c>
      <c r="E23" s="152">
        <f>'【全国】能源相关-二氧化碳排放量'!$G$27*【区域】二氧化碳!P10/100</f>
        <v>408.1131090964887</v>
      </c>
      <c r="F23" s="152">
        <f>'【全国】能源相关-二氧化碳排放量'!$H$27*【区域】二氧化碳!Q10/100</f>
        <v>608.47873332334916</v>
      </c>
      <c r="G23" s="152">
        <f>'【全国】能源相关-二氧化碳排放量'!$I$27*【区域】二氧化碳!R10/100</f>
        <v>1159.5062018755607</v>
      </c>
      <c r="H23" s="152">
        <f>'【全国】能源相关-二氧化碳排放量'!$J$27*【区域】二氧化碳!S10/100</f>
        <v>1168.9650543432049</v>
      </c>
      <c r="I23" s="152">
        <f>'【全国】能源相关-二氧化碳排放量'!$K$27*【区域】二氧化碳!T10/100</f>
        <v>1288.4831669719986</v>
      </c>
      <c r="J23" s="152">
        <f>'【全国】能源相关-二氧化碳排放量'!$L$27*【区域】二氧化碳!U10/100</f>
        <v>1277.6325967832931</v>
      </c>
    </row>
    <row r="24" spans="1:13">
      <c r="A24" s="146" t="s">
        <v>197</v>
      </c>
      <c r="B24" s="150">
        <f>SUM(B15:B23)</f>
        <v>6086.6494796092811</v>
      </c>
      <c r="C24" s="150">
        <f t="shared" ref="C24:J24" si="12">SUM(C15:C23)</f>
        <v>6851.7028573279995</v>
      </c>
      <c r="D24" s="150">
        <f t="shared" si="12"/>
        <v>6453.7233202399993</v>
      </c>
      <c r="E24" s="150">
        <f t="shared" si="12"/>
        <v>5936.338491280002</v>
      </c>
      <c r="F24" s="150">
        <f t="shared" si="12"/>
        <v>7410.1705316159987</v>
      </c>
      <c r="G24" s="150">
        <f t="shared" si="12"/>
        <v>8985.2811366880014</v>
      </c>
      <c r="H24" s="150">
        <f t="shared" si="12"/>
        <v>9181.3127224640011</v>
      </c>
      <c r="I24" s="150">
        <f t="shared" si="12"/>
        <v>9635.7442919520017</v>
      </c>
      <c r="J24" s="150">
        <f t="shared" si="12"/>
        <v>9791.2716228800018</v>
      </c>
    </row>
    <row r="25" spans="1:13" ht="14.4">
      <c r="K25" s="49" t="s">
        <v>203</v>
      </c>
      <c r="M25" s="49" t="s">
        <v>202</v>
      </c>
    </row>
    <row r="26" spans="1:13" ht="14.4">
      <c r="A26" s="147" t="s">
        <v>201</v>
      </c>
      <c r="B26" s="53">
        <v>2007</v>
      </c>
      <c r="C26" s="53">
        <v>2008</v>
      </c>
      <c r="D26" s="53">
        <v>2009</v>
      </c>
      <c r="E26" s="53">
        <v>2010</v>
      </c>
      <c r="F26" s="53">
        <v>2011</v>
      </c>
      <c r="G26" s="53">
        <v>2012</v>
      </c>
      <c r="H26" s="53">
        <v>2013</v>
      </c>
      <c r="I26" s="53">
        <v>2014</v>
      </c>
      <c r="J26" s="157">
        <v>2015</v>
      </c>
      <c r="K26" s="155">
        <v>2015</v>
      </c>
      <c r="L26" s="49" t="s">
        <v>204</v>
      </c>
      <c r="M26" s="53">
        <v>2015</v>
      </c>
    </row>
    <row r="27" spans="1:13">
      <c r="A27" s="151" t="s">
        <v>188</v>
      </c>
      <c r="B27" s="11">
        <f>B15</f>
        <v>329.34782396894497</v>
      </c>
      <c r="C27" s="11">
        <f t="shared" ref="C27:J27" si="13">C15</f>
        <v>345.35652236687491</v>
      </c>
      <c r="D27" s="11">
        <f t="shared" si="13"/>
        <v>319.4912534772277</v>
      </c>
      <c r="E27" s="11">
        <f t="shared" si="13"/>
        <v>328.44162564737337</v>
      </c>
      <c r="F27" s="11">
        <f t="shared" si="13"/>
        <v>522.70912463681316</v>
      </c>
      <c r="G27" s="11">
        <f t="shared" si="13"/>
        <v>602.94322497529163</v>
      </c>
      <c r="H27" s="11">
        <f t="shared" si="13"/>
        <v>579.704740845949</v>
      </c>
      <c r="I27" s="11">
        <f t="shared" si="13"/>
        <v>584.71516816974906</v>
      </c>
      <c r="J27" s="158">
        <f t="shared" si="13"/>
        <v>573.54115423911321</v>
      </c>
      <c r="K27" s="156">
        <f>$J$24*M27</f>
        <v>560.06073682873614</v>
      </c>
      <c r="L27" s="11">
        <f>J27-K27</f>
        <v>13.480417410377072</v>
      </c>
      <c r="M27" s="154">
        <v>5.7200000000000001E-2</v>
      </c>
    </row>
    <row r="28" spans="1:13">
      <c r="A28" s="151" t="s">
        <v>189</v>
      </c>
      <c r="B28" s="11">
        <f t="shared" ref="B28:J30" si="14">B16</f>
        <v>437.45436160760624</v>
      </c>
      <c r="C28" s="11">
        <f t="shared" si="14"/>
        <v>518.03478355031245</v>
      </c>
      <c r="D28" s="11">
        <f t="shared" si="14"/>
        <v>478.26872490227419</v>
      </c>
      <c r="E28" s="11">
        <f t="shared" si="14"/>
        <v>448.76182514195568</v>
      </c>
      <c r="F28" s="11">
        <f t="shared" si="14"/>
        <v>545.36524768608683</v>
      </c>
      <c r="G28" s="11">
        <f t="shared" si="14"/>
        <v>661.81046291666632</v>
      </c>
      <c r="H28" s="11">
        <f t="shared" si="14"/>
        <v>587.66771805537132</v>
      </c>
      <c r="I28" s="11">
        <f t="shared" si="14"/>
        <v>623.89711242854673</v>
      </c>
      <c r="J28" s="158">
        <f t="shared" si="14"/>
        <v>679.15487062074021</v>
      </c>
      <c r="K28" s="156">
        <f t="shared" ref="K28:K33" si="15">$J$24*M28</f>
        <v>1651.7875227798565</v>
      </c>
      <c r="L28" s="11">
        <f t="shared" ref="L28:L33" si="16">J28-K28</f>
        <v>-972.63265215911633</v>
      </c>
      <c r="M28" s="154">
        <v>0.16870000000000002</v>
      </c>
    </row>
    <row r="29" spans="1:13">
      <c r="A29" s="151" t="s">
        <v>190</v>
      </c>
      <c r="B29" s="11">
        <f t="shared" si="14"/>
        <v>917.64851716538101</v>
      </c>
      <c r="C29" s="11">
        <f t="shared" si="14"/>
        <v>1070.1788532603161</v>
      </c>
      <c r="D29" s="11">
        <f t="shared" si="14"/>
        <v>1252.7929757561596</v>
      </c>
      <c r="E29" s="11">
        <f t="shared" si="14"/>
        <v>1341.4076295004111</v>
      </c>
      <c r="F29" s="11">
        <f t="shared" si="14"/>
        <v>1613.4396200089866</v>
      </c>
      <c r="G29" s="11">
        <f t="shared" si="14"/>
        <v>1469.8970928391727</v>
      </c>
      <c r="H29" s="11">
        <f t="shared" si="14"/>
        <v>1823.5217809577243</v>
      </c>
      <c r="I29" s="11">
        <f t="shared" si="14"/>
        <v>1748.1175130848167</v>
      </c>
      <c r="J29" s="158">
        <f t="shared" si="14"/>
        <v>1628.2114608834163</v>
      </c>
      <c r="K29" s="156">
        <f t="shared" si="15"/>
        <v>609.01709494313604</v>
      </c>
      <c r="L29" s="11">
        <f t="shared" si="16"/>
        <v>1019.1943659402802</v>
      </c>
      <c r="M29" s="154">
        <v>6.2199999999999998E-2</v>
      </c>
    </row>
    <row r="30" spans="1:13">
      <c r="A30" s="151" t="s">
        <v>191</v>
      </c>
      <c r="B30" s="11">
        <f t="shared" si="14"/>
        <v>638.58280372604588</v>
      </c>
      <c r="C30" s="11">
        <f t="shared" si="14"/>
        <v>690.71304473374983</v>
      </c>
      <c r="D30" s="11">
        <f t="shared" si="14"/>
        <v>559.59377124193213</v>
      </c>
      <c r="E30" s="11">
        <f t="shared" si="14"/>
        <v>476.40295205287322</v>
      </c>
      <c r="F30" s="11">
        <f t="shared" si="14"/>
        <v>490.34323456642227</v>
      </c>
      <c r="G30" s="11">
        <f t="shared" si="14"/>
        <v>635.05262748876874</v>
      </c>
      <c r="H30" s="11">
        <f t="shared" si="14"/>
        <v>602.00107703233164</v>
      </c>
      <c r="I30" s="11">
        <f t="shared" si="14"/>
        <v>655.54406740680645</v>
      </c>
      <c r="J30" s="158">
        <f t="shared" si="14"/>
        <v>721.69372860778446</v>
      </c>
      <c r="K30" s="156">
        <f t="shared" si="15"/>
        <v>305.4876746338561</v>
      </c>
      <c r="L30" s="11">
        <f t="shared" si="16"/>
        <v>416.20605397392836</v>
      </c>
      <c r="M30" s="154">
        <v>3.1200000000000002E-2</v>
      </c>
    </row>
    <row r="31" spans="1:13">
      <c r="A31" s="151" t="s">
        <v>192</v>
      </c>
      <c r="B31" s="11">
        <f>B19+B23</f>
        <v>829.65482373856366</v>
      </c>
      <c r="C31" s="11">
        <f t="shared" ref="C31:J31" si="17">C19+C23</f>
        <v>910.29157438676293</v>
      </c>
      <c r="D31" s="11">
        <f t="shared" si="17"/>
        <v>902.32075224477637</v>
      </c>
      <c r="E31" s="11">
        <f t="shared" si="17"/>
        <v>733.30283746022474</v>
      </c>
      <c r="F31" s="11">
        <f t="shared" si="17"/>
        <v>1051.8914272877046</v>
      </c>
      <c r="G31" s="11">
        <f t="shared" si="17"/>
        <v>1614.3894041498193</v>
      </c>
      <c r="H31" s="11">
        <f t="shared" si="17"/>
        <v>1571.8917011399772</v>
      </c>
      <c r="I31" s="11">
        <f t="shared" si="17"/>
        <v>1707.4285709699116</v>
      </c>
      <c r="J31" s="158">
        <f t="shared" si="17"/>
        <v>1685.4188905901308</v>
      </c>
      <c r="K31" s="156">
        <f t="shared" si="15"/>
        <v>2390.0494031450085</v>
      </c>
      <c r="L31" s="11">
        <f t="shared" si="16"/>
        <v>-704.63051255487767</v>
      </c>
      <c r="M31" s="154">
        <v>0.24410000000000001</v>
      </c>
    </row>
    <row r="32" spans="1:13">
      <c r="A32" s="151" t="s">
        <v>193</v>
      </c>
      <c r="B32" s="11">
        <f>B20</f>
        <v>676.29438662325333</v>
      </c>
      <c r="C32" s="11">
        <f t="shared" ref="C32:J32" si="18">C20</f>
        <v>827.15018937251534</v>
      </c>
      <c r="D32" s="11">
        <f t="shared" si="18"/>
        <v>530.54911183491151</v>
      </c>
      <c r="E32" s="11">
        <f t="shared" si="18"/>
        <v>534.93710315834574</v>
      </c>
      <c r="F32" s="11">
        <f t="shared" si="18"/>
        <v>474.16028953122679</v>
      </c>
      <c r="G32" s="11">
        <f t="shared" si="18"/>
        <v>733.16469072439304</v>
      </c>
      <c r="H32" s="11">
        <f t="shared" si="18"/>
        <v>754.89023945324118</v>
      </c>
      <c r="I32" s="11">
        <f t="shared" si="18"/>
        <v>860.49577583743996</v>
      </c>
      <c r="J32" s="158">
        <f t="shared" si="18"/>
        <v>878.64744600825793</v>
      </c>
      <c r="K32" s="156">
        <f t="shared" si="15"/>
        <v>548.31121088128009</v>
      </c>
      <c r="L32" s="11">
        <f t="shared" si="16"/>
        <v>330.33623512697784</v>
      </c>
      <c r="M32" s="154">
        <v>5.5999999999999994E-2</v>
      </c>
    </row>
    <row r="33" spans="1:13">
      <c r="A33" s="151" t="s">
        <v>194</v>
      </c>
      <c r="B33" s="11">
        <f>B21+B22</f>
        <v>2257.6667627794855</v>
      </c>
      <c r="C33" s="11">
        <f t="shared" ref="C33:J33" si="19">C21+C22</f>
        <v>2489.9778896574689</v>
      </c>
      <c r="D33" s="11">
        <f t="shared" si="19"/>
        <v>2410.7067307827183</v>
      </c>
      <c r="E33" s="11">
        <f t="shared" si="19"/>
        <v>2073.0845183188171</v>
      </c>
      <c r="F33" s="11">
        <f t="shared" si="19"/>
        <v>2712.2615878987581</v>
      </c>
      <c r="G33" s="11">
        <f t="shared" si="19"/>
        <v>3268.023633593888</v>
      </c>
      <c r="H33" s="11">
        <f t="shared" si="19"/>
        <v>3261.6354649794052</v>
      </c>
      <c r="I33" s="11">
        <f t="shared" si="19"/>
        <v>3455.5460840547289</v>
      </c>
      <c r="J33" s="158">
        <f t="shared" si="19"/>
        <v>3624.6040719305602</v>
      </c>
      <c r="K33" s="156">
        <f t="shared" si="15"/>
        <v>3726.5579796681291</v>
      </c>
      <c r="L33" s="11">
        <f t="shared" si="16"/>
        <v>-101.9539077375689</v>
      </c>
      <c r="M33" s="154">
        <v>0.38060000000000005</v>
      </c>
    </row>
    <row r="34" spans="1:13">
      <c r="B34" s="11"/>
      <c r="C34" s="11"/>
      <c r="D34" s="11"/>
      <c r="E34" s="11"/>
      <c r="F34" s="11"/>
      <c r="G34" s="11"/>
      <c r="H34" s="11"/>
      <c r="I34" s="11"/>
      <c r="J34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6" zoomScaleNormal="100" workbookViewId="0">
      <selection sqref="A1:E21"/>
    </sheetView>
  </sheetViews>
  <sheetFormatPr defaultRowHeight="14.4"/>
  <cols>
    <col min="1" max="1" width="55.109375" customWidth="1"/>
    <col min="2" max="5" width="9.5546875" bestFit="1" customWidth="1"/>
    <col min="8" max="8" width="23.6640625" customWidth="1"/>
    <col min="9" max="10" width="9.5546875" customWidth="1"/>
    <col min="11" max="11" width="9.33203125" customWidth="1"/>
  </cols>
  <sheetData>
    <row r="1" spans="1:12">
      <c r="B1" s="53">
        <v>2012</v>
      </c>
      <c r="C1" s="4">
        <v>2013</v>
      </c>
      <c r="D1" s="4">
        <v>2014</v>
      </c>
      <c r="E1" s="53">
        <v>2015</v>
      </c>
      <c r="G1" s="3" t="s">
        <v>230</v>
      </c>
      <c r="I1" s="53">
        <v>2012</v>
      </c>
      <c r="J1" s="53">
        <v>2013</v>
      </c>
      <c r="K1" s="53">
        <v>2014</v>
      </c>
      <c r="L1" s="53">
        <v>2015</v>
      </c>
    </row>
    <row r="2" spans="1:12">
      <c r="A2" s="28" t="s">
        <v>43</v>
      </c>
      <c r="B2" s="11">
        <f>【2012年】分行业能源消费二氧化碳排放量!T28</f>
        <v>252.99272653137231</v>
      </c>
      <c r="C2" s="11">
        <f>'【2013年】分行业能源消费二氧化碳排放量 '!T28</f>
        <v>177.23079052092058</v>
      </c>
      <c r="D2" s="11">
        <f>'【2014年】分行业能源消费二氧化碳排放量 '!T28</f>
        <v>459.45334898516347</v>
      </c>
      <c r="E2" s="11">
        <f>【2015年】分行业能源消费二氧化碳排放量!T28</f>
        <v>317.63306090375409</v>
      </c>
      <c r="G2" s="3" t="s">
        <v>211</v>
      </c>
      <c r="H2" s="3"/>
      <c r="I2" s="11">
        <v>30873.085221834714</v>
      </c>
      <c r="J2" s="11">
        <v>30379.461849099807</v>
      </c>
      <c r="K2" s="11">
        <v>31739.286453774486</v>
      </c>
      <c r="L2" s="11">
        <v>30781.650935839087</v>
      </c>
    </row>
    <row r="3" spans="1:12">
      <c r="A3" s="26" t="s">
        <v>91</v>
      </c>
      <c r="B3" s="11">
        <f>【2012年】分行业能源消费二氧化碳排放量!T29</f>
        <v>595.56418426936477</v>
      </c>
      <c r="C3" s="11">
        <f>'【2013年】分行业能源消费二氧化碳排放量 '!T29</f>
        <v>695.50460560209569</v>
      </c>
      <c r="D3" s="11">
        <f>'【2014年】分行业能源消费二氧化碳排放量 '!T29</f>
        <v>1199.7632906145052</v>
      </c>
      <c r="E3" s="11">
        <f>【2015年】分行业能源消费二氧化碳排放量!T29</f>
        <v>1000.6896543908283</v>
      </c>
      <c r="G3" s="3" t="s">
        <v>212</v>
      </c>
      <c r="H3" s="3"/>
      <c r="I3" s="11">
        <v>1626.7533228295995</v>
      </c>
      <c r="J3" s="11">
        <v>1487.3246556306758</v>
      </c>
      <c r="K3" s="11">
        <v>1408.1641753188765</v>
      </c>
      <c r="L3" s="11">
        <v>1690.2164908937598</v>
      </c>
    </row>
    <row r="4" spans="1:12">
      <c r="A4" s="26" t="s">
        <v>44</v>
      </c>
      <c r="B4" s="11">
        <f>【2012年】分行业能源消费二氧化碳排放量!T30+'过程相关-二氧化碳排放量'!G8</f>
        <v>1648.2038514572364</v>
      </c>
      <c r="C4" s="11">
        <f>'【2013年】分行业能源消费二氧化碳排放量 '!T30+'过程相关-二氧化碳排放量'!H8</f>
        <v>2426.9321389742281</v>
      </c>
      <c r="D4" s="11">
        <f>'【2014年】分行业能源消费二氧化碳排放量 '!T30+'过程相关-二氧化碳排放量'!I8</f>
        <v>2771.6926587983357</v>
      </c>
      <c r="E4" s="163">
        <f>【2015年】分行业能源消费二氧化碳排放量!T30+'过程相关-二氧化碳排放量'!J8</f>
        <v>2718.6372834006597</v>
      </c>
      <c r="G4" s="3" t="s">
        <v>213</v>
      </c>
      <c r="H4" s="3"/>
      <c r="I4" s="11">
        <v>22378.262364590719</v>
      </c>
      <c r="J4" s="11">
        <v>32725.114542191692</v>
      </c>
      <c r="K4" s="11">
        <v>29491.314820080192</v>
      </c>
      <c r="L4" s="11">
        <v>30759.783947510288</v>
      </c>
    </row>
    <row r="5" spans="1:12">
      <c r="A5" s="26" t="s">
        <v>98</v>
      </c>
      <c r="B5" s="11">
        <f>【2012年】分行业能源消费二氧化碳排放量!T31</f>
        <v>1886.1805738609376</v>
      </c>
      <c r="C5" s="11">
        <f>'【2013年】分行业能源消费二氧化碳排放量 '!T31</f>
        <v>2082.372560661317</v>
      </c>
      <c r="D5" s="11">
        <f>'【2014年】分行业能源消费二氧化碳排放量 '!T31</f>
        <v>2387.1795164898062</v>
      </c>
      <c r="E5" s="11">
        <f>【2015年】分行业能源消费二氧化碳排放量!T31</f>
        <v>2640.9806122426353</v>
      </c>
      <c r="G5" s="3" t="s">
        <v>214</v>
      </c>
      <c r="H5" s="3"/>
      <c r="I5" s="11">
        <v>4753.9768604768833</v>
      </c>
      <c r="J5" s="11">
        <v>3644.5937961968725</v>
      </c>
      <c r="K5" s="11">
        <v>4028.3311555126447</v>
      </c>
      <c r="L5" s="11">
        <v>3669.5349088787439</v>
      </c>
    </row>
    <row r="6" spans="1:12">
      <c r="A6" s="26" t="s">
        <v>93</v>
      </c>
      <c r="B6" s="11">
        <f>【2012年】分行业能源消费二氧化碳排放量!T32</f>
        <v>0</v>
      </c>
      <c r="C6" s="11">
        <f>'【2013年】分行业能源消费二氧化碳排放量 '!T32</f>
        <v>0</v>
      </c>
      <c r="D6" s="11">
        <f>'【2014年】分行业能源消费二氧化碳排放量 '!T32</f>
        <v>26.524003312208798</v>
      </c>
      <c r="E6" s="11">
        <f>【2015年】分行业能源消费二氧化碳排放量!T32</f>
        <v>32.096974585319089</v>
      </c>
      <c r="G6" s="3" t="s">
        <v>215</v>
      </c>
      <c r="H6" s="3"/>
      <c r="I6" s="11">
        <v>459.69439649348817</v>
      </c>
      <c r="J6" s="11">
        <v>579.92927425580672</v>
      </c>
      <c r="K6" s="11">
        <v>557.970120374001</v>
      </c>
      <c r="L6" s="11">
        <v>452.44324456123542</v>
      </c>
    </row>
    <row r="7" spans="1:12">
      <c r="A7" s="65" t="s">
        <v>94</v>
      </c>
      <c r="B7" s="11">
        <f>【2012年】分行业能源消费二氧化碳排放量!T33</f>
        <v>1116.9264507559642</v>
      </c>
      <c r="C7" s="11">
        <f>'【2013年】分行业能源消费二氧化碳排放量 '!T33</f>
        <v>233.40638897001244</v>
      </c>
      <c r="D7" s="11">
        <f>'【2014年】分行业能源消费二氧化碳排放量 '!T33</f>
        <v>196.66254274630859</v>
      </c>
      <c r="E7" s="11">
        <f>【2015年】分行业能源消费二氧化碳排放量!T33</f>
        <v>146.74240846772651</v>
      </c>
      <c r="G7" s="3" t="s">
        <v>216</v>
      </c>
      <c r="H7" s="3"/>
      <c r="I7" s="11">
        <v>12040.960005204091</v>
      </c>
      <c r="J7" s="11">
        <v>13123.470024242628</v>
      </c>
      <c r="K7" s="11">
        <v>16026.733772930038</v>
      </c>
      <c r="L7" s="11">
        <v>18328.604496432556</v>
      </c>
    </row>
    <row r="8" spans="1:12">
      <c r="A8" s="27" t="s">
        <v>95</v>
      </c>
      <c r="B8" s="11">
        <f>【2012年】分行业能源消费二氧化碳排放量!T34</f>
        <v>2846.1968473952065</v>
      </c>
      <c r="C8" s="11">
        <f>'【2013年】分行业能源消费二氧化碳排放量 '!T34</f>
        <v>3058.7755320488859</v>
      </c>
      <c r="D8" s="11">
        <f>'【2014年】分行业能源消费二氧化碳排放量 '!T34</f>
        <v>1453.7272006430073</v>
      </c>
      <c r="E8" s="11">
        <f>【2015年】分行业能源消费二氧化碳排放量!T34</f>
        <v>2354.8912053438457</v>
      </c>
      <c r="G8" s="3" t="s">
        <v>217</v>
      </c>
      <c r="H8" s="3"/>
      <c r="I8" s="11">
        <v>29492.091365944612</v>
      </c>
      <c r="J8" s="11">
        <v>34274.24068575172</v>
      </c>
      <c r="K8" s="11">
        <v>38308.297526615119</v>
      </c>
      <c r="L8" s="11">
        <v>41101.801504346731</v>
      </c>
    </row>
    <row r="9" spans="1:12">
      <c r="A9" s="27" t="s">
        <v>97</v>
      </c>
      <c r="B9" s="11">
        <f>【2012年】分行业能源消费二氧化碳排放量!T35</f>
        <v>146.30369922416816</v>
      </c>
      <c r="C9" s="11">
        <f>'【2013年】分行业能源消费二氧化碳排放量 '!T35</f>
        <v>211.05123777942919</v>
      </c>
      <c r="D9" s="11">
        <f>'【2014年】分行业能源消费二氧化碳排放量 '!T35</f>
        <v>344.65727802526118</v>
      </c>
      <c r="E9" s="11">
        <f>【2015年】分行业能源消费二氧化碳排放量!T35</f>
        <v>298.41428285696696</v>
      </c>
      <c r="G9" s="3" t="s">
        <v>218</v>
      </c>
      <c r="H9" s="3"/>
      <c r="I9" s="11">
        <v>8748.1055731714405</v>
      </c>
      <c r="J9" s="11">
        <v>8129.2906164012993</v>
      </c>
      <c r="K9" s="11">
        <v>8052.1955363347952</v>
      </c>
      <c r="L9" s="11">
        <v>8507.9366241236767</v>
      </c>
    </row>
    <row r="10" spans="1:12">
      <c r="A10" s="27" t="s">
        <v>96</v>
      </c>
      <c r="B10" s="11">
        <f>【2012年】分行业能源消费二氧化碳排放量!T36</f>
        <v>0.62676747343296946</v>
      </c>
      <c r="C10" s="11">
        <f>'【2013年】分行业能源消费二氧化碳排放量 '!T36</f>
        <v>1.2525443924087618</v>
      </c>
      <c r="D10" s="11">
        <f>'【2014年】分行业能源消费二氧化碳排放量 '!T36</f>
        <v>2.0239754650382742</v>
      </c>
      <c r="E10" s="11">
        <f>【2015年】分行业能源消费二氧化碳排放量!T36</f>
        <v>1.2516476725058816</v>
      </c>
      <c r="G10" s="3" t="s">
        <v>219</v>
      </c>
      <c r="H10" s="3"/>
      <c r="I10" s="11">
        <v>2557.9046559009007</v>
      </c>
      <c r="J10" s="11">
        <v>3306.0875366972355</v>
      </c>
      <c r="K10" s="11">
        <v>3900.6244526145442</v>
      </c>
      <c r="L10" s="11">
        <v>4080.5834359989494</v>
      </c>
    </row>
    <row r="11" spans="1:12">
      <c r="A11" s="27" t="s">
        <v>45</v>
      </c>
      <c r="B11" s="11">
        <f>【2012年】分行业能源消费二氧化碳排放量!T37</f>
        <v>0</v>
      </c>
      <c r="C11" s="11">
        <f>'【2013年】分行业能源消费二氧化碳排放量 '!T37</f>
        <v>0</v>
      </c>
      <c r="D11" s="11">
        <f>'【2014年】分行业能源消费二氧化碳排放量 '!T37</f>
        <v>11.290691254687983</v>
      </c>
      <c r="E11" s="11">
        <f>【2015年】分行业能源消费二氧化碳排放量!T37</f>
        <v>9.7948719557820461</v>
      </c>
      <c r="G11" s="3" t="s">
        <v>220</v>
      </c>
      <c r="H11" s="3"/>
      <c r="I11" s="11">
        <v>8930.1562570146198</v>
      </c>
      <c r="J11" s="11">
        <v>9194.5777008697878</v>
      </c>
      <c r="K11" s="11">
        <v>9233.6305336891965</v>
      </c>
      <c r="L11" s="11">
        <v>9368.9365762048619</v>
      </c>
    </row>
    <row r="12" spans="1:12">
      <c r="A12" s="27" t="s">
        <v>46</v>
      </c>
      <c r="B12" s="11">
        <f>【2012年】分行业能源消费二氧化碳排放量!T38</f>
        <v>3.2457159179185981</v>
      </c>
      <c r="C12" s="11">
        <f>'【2013年】分行业能源消费二氧化碳排放量 '!T38</f>
        <v>2.7827359660352293</v>
      </c>
      <c r="D12" s="11">
        <f>'【2014年】分行业能源消费二氧化碳排放量 '!T38</f>
        <v>8.6530696012294843</v>
      </c>
      <c r="E12" s="11">
        <f>【2015年】分行业能源消费二氧化碳排放量!T38</f>
        <v>3.6337065895560818</v>
      </c>
      <c r="G12" s="3" t="s">
        <v>221</v>
      </c>
      <c r="H12" s="3"/>
      <c r="I12" s="11">
        <v>6786.209420426535</v>
      </c>
      <c r="J12" s="11">
        <v>7840.3190088526026</v>
      </c>
      <c r="K12" s="11">
        <v>8391.6165962498053</v>
      </c>
      <c r="L12" s="11">
        <v>7864.2335118772899</v>
      </c>
    </row>
    <row r="13" spans="1:12">
      <c r="A13" s="27" t="s">
        <v>47</v>
      </c>
      <c r="B13" s="11">
        <f>【2012年】分行业能源消费二氧化碳排放量!T39</f>
        <v>239.53415383191518</v>
      </c>
      <c r="C13" s="11">
        <f>'【2013年】分行业能源消费二氧化碳排放量 '!T39</f>
        <v>53.033722466163468</v>
      </c>
      <c r="D13" s="11">
        <f>'【2014年】分行业能源消费二氧化碳排放量 '!T39</f>
        <v>26.531609710191013</v>
      </c>
      <c r="E13" s="11">
        <f>【2015年】分行业能源消费二氧化碳排放量!T39</f>
        <v>13.440819113003446</v>
      </c>
      <c r="G13" s="3" t="s">
        <v>222</v>
      </c>
      <c r="H13" s="3"/>
      <c r="I13" s="11">
        <v>4336.3171249953994</v>
      </c>
      <c r="J13" s="11">
        <v>4858.952144555451</v>
      </c>
      <c r="K13" s="11">
        <v>5307.9275629328431</v>
      </c>
      <c r="L13" s="11">
        <v>5718.0140341362112</v>
      </c>
    </row>
    <row r="14" spans="1:12">
      <c r="A14" s="27" t="s">
        <v>48</v>
      </c>
      <c r="B14" s="11">
        <f>【2012年】分行业能源消费二氧化碳排放量!T40</f>
        <v>0</v>
      </c>
      <c r="C14" s="11">
        <f>'【2013年】分行业能源消费二氧化碳排放量 '!T40</f>
        <v>0</v>
      </c>
      <c r="D14" s="11">
        <f>'【2014年】分行业能源消费二氧化碳排放量 '!T40</f>
        <v>10.61417158940413</v>
      </c>
      <c r="E14" s="11">
        <f>【2015年】分行业能源消费二氧化碳排放量!T40</f>
        <v>26.734250719903866</v>
      </c>
      <c r="G14" s="3" t="s">
        <v>223</v>
      </c>
      <c r="H14" s="3"/>
      <c r="I14" s="11">
        <v>3101.4295411171911</v>
      </c>
      <c r="J14" s="11">
        <v>3039.6635419469594</v>
      </c>
      <c r="K14" s="11">
        <v>3630.4653086834592</v>
      </c>
      <c r="L14" s="11">
        <v>3422.7939149919152</v>
      </c>
    </row>
    <row r="15" spans="1:12">
      <c r="A15" s="27" t="s">
        <v>49</v>
      </c>
      <c r="B15" s="11">
        <f>【2012年】分行业能源消费二氧化碳排放量!T41</f>
        <v>0</v>
      </c>
      <c r="C15" s="11">
        <f>'【2013年】分行业能源消费二氧化碳排放量 '!T41</f>
        <v>0</v>
      </c>
      <c r="D15" s="11">
        <f>'【2014年】分行业能源消费二氧化碳排放量 '!T41</f>
        <v>2.4350530007430153</v>
      </c>
      <c r="E15" s="11">
        <f>【2015年】分行业能源消费二氧化碳排放量!T41</f>
        <v>1.5447648511685608</v>
      </c>
      <c r="G15" s="3" t="s">
        <v>224</v>
      </c>
      <c r="H15" s="3"/>
      <c r="I15" s="11">
        <v>737.51723411969954</v>
      </c>
      <c r="J15" s="11">
        <v>929.65092664999634</v>
      </c>
      <c r="K15" s="11">
        <v>1046.8397744516847</v>
      </c>
      <c r="L15" s="11">
        <v>919.43057903418423</v>
      </c>
    </row>
    <row r="16" spans="1:12">
      <c r="A16" s="27" t="s">
        <v>50</v>
      </c>
      <c r="B16" s="11">
        <f>【2012年】分行业能源消费二氧化碳排放量!T42</f>
        <v>141.59049055924515</v>
      </c>
      <c r="C16" s="11">
        <f>'【2013年】分行业能源消费二氧化碳排放量 '!T42</f>
        <v>131.48894165795718</v>
      </c>
      <c r="D16" s="11">
        <f>'【2014年】分行业能源消费二氧化碳排放量 '!T42</f>
        <v>160.69825891432095</v>
      </c>
      <c r="E16" s="11">
        <f>【2015年】分行业能源消费二氧化碳排放量!T42</f>
        <v>155.00327848319657</v>
      </c>
      <c r="G16" s="3" t="s">
        <v>225</v>
      </c>
      <c r="H16" s="3"/>
      <c r="I16" s="11">
        <v>9478.9354748574115</v>
      </c>
      <c r="J16" s="11">
        <v>10374.939389516754</v>
      </c>
      <c r="K16" s="11">
        <v>11330.377626657124</v>
      </c>
      <c r="L16" s="11">
        <v>11783.204648088042</v>
      </c>
    </row>
    <row r="17" spans="1:12">
      <c r="A17" s="27" t="s">
        <v>51</v>
      </c>
      <c r="B17" s="11">
        <f>【2012年】分行业能源消费二氧化碳排放量!T43</f>
        <v>24.060289452534604</v>
      </c>
      <c r="C17" s="11">
        <f>'【2013年】分行业能源消费二氧化碳排放量 '!T43</f>
        <v>25.627902046915359</v>
      </c>
      <c r="D17" s="11">
        <f>'【2014年】分行业能源消费二氧化碳排放量 '!T43</f>
        <v>509.10846041303319</v>
      </c>
      <c r="E17" s="11">
        <f>【2015年】分行业能源消费二氧化碳排放量!T43</f>
        <v>36.848200685321764</v>
      </c>
      <c r="G17" s="3" t="s">
        <v>226</v>
      </c>
      <c r="H17" s="3"/>
      <c r="I17" s="11">
        <v>11099.598548506296</v>
      </c>
      <c r="J17" s="11">
        <v>11021.810540111919</v>
      </c>
      <c r="K17" s="11">
        <v>10617.577255866843</v>
      </c>
      <c r="L17" s="11">
        <v>11556.65247830943</v>
      </c>
    </row>
    <row r="18" spans="1:12">
      <c r="A18" s="27" t="s">
        <v>52</v>
      </c>
      <c r="B18" s="11">
        <f>【2012年】分行业能源消费二氧化碳排放量!T44</f>
        <v>69.750220936848081</v>
      </c>
      <c r="C18" s="11">
        <f>'【2013年】分行业能源消费二氧化碳排放量 '!T44</f>
        <v>64.618628017504733</v>
      </c>
      <c r="D18" s="11">
        <f>'【2014年】分行业能源消费二氧化碳排放量 '!T44</f>
        <v>62.601147619372632</v>
      </c>
      <c r="E18" s="11">
        <f>【2015年】分行业能源消费二氧化碳排放量!T44</f>
        <v>28.965635647204959</v>
      </c>
      <c r="G18" s="3" t="s">
        <v>227</v>
      </c>
      <c r="H18" s="3"/>
      <c r="I18" s="11">
        <v>6294.9890281740436</v>
      </c>
      <c r="J18" s="11">
        <v>6489.2730595916673</v>
      </c>
      <c r="K18" s="11">
        <v>6080.1952353254846</v>
      </c>
      <c r="L18" s="11">
        <v>6071.2930292994006</v>
      </c>
    </row>
    <row r="19" spans="1:12">
      <c r="A19" s="27" t="s">
        <v>53</v>
      </c>
      <c r="B19" s="11">
        <f>【2012年】分行业能源消费二氧化碳排放量!T45</f>
        <v>14.10516502185461</v>
      </c>
      <c r="C19" s="11">
        <f>'【2013年】分行业能源消费二氧化碳排放量 '!T45</f>
        <v>17.234993360126353</v>
      </c>
      <c r="D19" s="11">
        <f>'【2014年】分行业能源消费二氧化碳排放量 '!T45</f>
        <v>0.8896779556479768</v>
      </c>
      <c r="E19" s="11">
        <f>【2015年】分行业能源消费二氧化碳排放量!T45</f>
        <v>3.350563433721907</v>
      </c>
      <c r="G19" s="3" t="s">
        <v>228</v>
      </c>
      <c r="H19" s="3"/>
      <c r="I19" s="11">
        <v>1065.3756483482673</v>
      </c>
      <c r="J19" s="11">
        <v>1240.2355309225713</v>
      </c>
      <c r="K19" s="11">
        <v>1058.8946844597649</v>
      </c>
      <c r="L19" s="11">
        <v>1087.9589495496314</v>
      </c>
    </row>
    <row r="20" spans="1:12">
      <c r="A20" s="27" t="s">
        <v>54</v>
      </c>
      <c r="B20" s="11">
        <f>【2012年】分行业能源消费二氧化碳排放量!T46</f>
        <v>0</v>
      </c>
      <c r="C20" s="11">
        <f>'【2013年】分行业能源消费二氧化碳排放量 '!T46</f>
        <v>0</v>
      </c>
      <c r="D20" s="11">
        <f>'【2014年】分行业能源消费二氧化碳排放量 '!T46</f>
        <v>1.2383368137351081</v>
      </c>
      <c r="E20" s="11">
        <f>【2015年】分行业能源消费二氧化碳排放量!T46</f>
        <v>0.74505076402125758</v>
      </c>
      <c r="G20" s="3" t="s">
        <v>229</v>
      </c>
      <c r="H20" s="3"/>
      <c r="I20" s="11">
        <v>1986.1974411424708</v>
      </c>
      <c r="J20" s="11">
        <v>2309.9036282404936</v>
      </c>
      <c r="K20" s="11">
        <v>2180.8085636492715</v>
      </c>
      <c r="L20" s="11">
        <v>2682.9269075600382</v>
      </c>
    </row>
    <row r="21" spans="1:12">
      <c r="B21" s="11">
        <f>SUM(B2:B20)</f>
        <v>8985.2811366880014</v>
      </c>
      <c r="C21" s="11">
        <f>SUM(C2:C20)</f>
        <v>9181.3127224640029</v>
      </c>
      <c r="D21" s="11">
        <f t="shared" ref="D21:E21" si="0">SUM(D2:D20)</f>
        <v>9635.7442919519981</v>
      </c>
      <c r="E21" s="163">
        <f t="shared" si="0"/>
        <v>9791.3982721071225</v>
      </c>
    </row>
    <row r="22" spans="1:12">
      <c r="B22" s="162"/>
      <c r="C22" s="162"/>
      <c r="D22" s="162"/>
      <c r="E22" s="162"/>
    </row>
    <row r="23" spans="1:12">
      <c r="H23" s="168" t="s">
        <v>231</v>
      </c>
    </row>
    <row r="24" spans="1:12">
      <c r="A24" s="75" t="s">
        <v>208</v>
      </c>
      <c r="B24" s="53">
        <v>2012</v>
      </c>
      <c r="C24" s="4">
        <v>2013</v>
      </c>
      <c r="D24" s="4">
        <v>2014</v>
      </c>
      <c r="E24" s="53">
        <v>2015</v>
      </c>
      <c r="H24" s="164" t="s">
        <v>43</v>
      </c>
      <c r="I24" s="11">
        <f>((C2-B2)/B2)/((J2-I2)/I2)</f>
        <v>18.729550093003766</v>
      </c>
      <c r="J24" s="11">
        <f t="shared" ref="J24:K39" si="1">((D2-C2)/C2)/((K2-J2)/J2)</f>
        <v>35.575395040229061</v>
      </c>
      <c r="K24" s="11">
        <f t="shared" si="1"/>
        <v>10.23042922817173</v>
      </c>
      <c r="L24" s="11"/>
    </row>
    <row r="25" spans="1:12">
      <c r="A25" s="159" t="s">
        <v>206</v>
      </c>
      <c r="B25" s="11">
        <f>B2</f>
        <v>252.99272653137231</v>
      </c>
      <c r="C25" s="11">
        <f t="shared" ref="C25:E25" si="2">C2</f>
        <v>177.23079052092058</v>
      </c>
      <c r="D25" s="11">
        <f t="shared" si="2"/>
        <v>459.45334898516347</v>
      </c>
      <c r="E25" s="11">
        <f t="shared" si="2"/>
        <v>317.63306090375409</v>
      </c>
      <c r="H25" s="165" t="s">
        <v>91</v>
      </c>
      <c r="I25" s="11">
        <f t="shared" ref="I25:K42" si="3">((C3-B3)/B3)/((J3-I3)/I3)</f>
        <v>-1.957862688858157</v>
      </c>
      <c r="J25" s="11">
        <f t="shared" si="1"/>
        <v>-13.622309191964659</v>
      </c>
      <c r="K25" s="11">
        <f t="shared" si="1"/>
        <v>-0.82840326412834531</v>
      </c>
    </row>
    <row r="26" spans="1:12">
      <c r="A26" s="160" t="s">
        <v>205</v>
      </c>
      <c r="B26" s="11">
        <f>SUM(B3:B6)</f>
        <v>4129.9486095875391</v>
      </c>
      <c r="C26" s="11">
        <f t="shared" ref="C26:E26" si="4">SUM(C3:C6)</f>
        <v>5204.8093052376407</v>
      </c>
      <c r="D26" s="11">
        <f t="shared" si="4"/>
        <v>6385.1594692148565</v>
      </c>
      <c r="E26" s="11">
        <f t="shared" si="4"/>
        <v>6392.4045246194428</v>
      </c>
      <c r="H26" s="165" t="s">
        <v>44</v>
      </c>
      <c r="I26" s="11">
        <f t="shared" si="3"/>
        <v>1.0218641026128623</v>
      </c>
      <c r="J26" s="11">
        <f t="shared" si="1"/>
        <v>-1.4375665203396226</v>
      </c>
      <c r="K26" s="11">
        <f t="shared" si="1"/>
        <v>-0.44503949472335919</v>
      </c>
    </row>
    <row r="27" spans="1:12">
      <c r="A27" s="65" t="s">
        <v>94</v>
      </c>
      <c r="B27" s="11">
        <f>B7</f>
        <v>1116.9264507559642</v>
      </c>
      <c r="C27" s="11">
        <f t="shared" ref="C27:E27" si="5">C7</f>
        <v>233.40638897001244</v>
      </c>
      <c r="D27" s="11">
        <f t="shared" si="5"/>
        <v>196.66254274630859</v>
      </c>
      <c r="E27" s="11">
        <f t="shared" si="5"/>
        <v>146.74240846772651</v>
      </c>
      <c r="H27" s="165" t="s">
        <v>98</v>
      </c>
      <c r="I27" s="11">
        <f t="shared" si="3"/>
        <v>-0.44573170779917232</v>
      </c>
      <c r="J27" s="11">
        <f t="shared" si="1"/>
        <v>1.3902134633384655</v>
      </c>
      <c r="K27" s="11">
        <f t="shared" si="1"/>
        <v>-1.1936738710591663</v>
      </c>
    </row>
    <row r="28" spans="1:12">
      <c r="A28" s="161" t="s">
        <v>207</v>
      </c>
      <c r="B28" s="11">
        <f>SUM(B8:B20)</f>
        <v>3485.4133498131241</v>
      </c>
      <c r="C28" s="11">
        <f t="shared" ref="C28:E28" si="6">SUM(C8:C20)</f>
        <v>3565.8662377354262</v>
      </c>
      <c r="D28" s="11">
        <f t="shared" si="6"/>
        <v>2594.4689310056724</v>
      </c>
      <c r="E28" s="11">
        <f t="shared" si="6"/>
        <v>2934.6182781161992</v>
      </c>
      <c r="H28" s="165" t="s">
        <v>93</v>
      </c>
      <c r="I28" s="11"/>
      <c r="J28" s="11"/>
      <c r="K28" s="11">
        <f t="shared" si="1"/>
        <v>-1.1109527619467192</v>
      </c>
    </row>
    <row r="29" spans="1:12">
      <c r="B29" s="127"/>
      <c r="C29" s="127"/>
      <c r="D29" s="127"/>
      <c r="E29" s="127"/>
      <c r="H29" s="166" t="s">
        <v>94</v>
      </c>
      <c r="I29" s="11">
        <f t="shared" si="3"/>
        <v>-8.7987510225046393</v>
      </c>
      <c r="J29" s="11">
        <f t="shared" si="1"/>
        <v>-0.71159693267288349</v>
      </c>
      <c r="K29" s="11">
        <f t="shared" si="1"/>
        <v>-1.7673321918814937</v>
      </c>
    </row>
    <row r="30" spans="1:12">
      <c r="A30" s="75" t="s">
        <v>210</v>
      </c>
      <c r="B30" s="53">
        <v>2012</v>
      </c>
      <c r="C30" s="4">
        <v>2013</v>
      </c>
      <c r="D30" s="4">
        <v>2014</v>
      </c>
      <c r="E30" s="53">
        <v>2015</v>
      </c>
      <c r="H30" s="167" t="s">
        <v>95</v>
      </c>
      <c r="I30" s="11">
        <f t="shared" si="3"/>
        <v>0.46061409168653483</v>
      </c>
      <c r="J30" s="11">
        <f t="shared" si="1"/>
        <v>-4.458269685810329</v>
      </c>
      <c r="K30" s="11">
        <f t="shared" si="1"/>
        <v>8.500891583309313</v>
      </c>
    </row>
    <row r="31" spans="1:12">
      <c r="A31" s="159" t="s">
        <v>206</v>
      </c>
      <c r="B31" s="11">
        <f>B25*10/【分行业】GDP与碳强度!L29</f>
        <v>8.1946046115418836E-2</v>
      </c>
      <c r="C31" s="11">
        <f>C25*10/【分行业】GDP与碳强度!M29</f>
        <v>5.8339015813136337E-2</v>
      </c>
      <c r="D31" s="11">
        <f>D25*10/【分行业】GDP与碳强度!N29</f>
        <v>0.14475856275292054</v>
      </c>
      <c r="E31" s="11">
        <f>E25*10/【分行业】GDP与碳强度!O29</f>
        <v>0.10318909195800599</v>
      </c>
      <c r="H31" s="167" t="s">
        <v>97</v>
      </c>
      <c r="I31" s="11">
        <f t="shared" si="3"/>
        <v>-6.2563519105061651</v>
      </c>
      <c r="J31" s="11">
        <f t="shared" si="1"/>
        <v>-66.751983483015081</v>
      </c>
      <c r="K31" s="11">
        <f t="shared" si="1"/>
        <v>-2.3705800753852739</v>
      </c>
    </row>
    <row r="32" spans="1:12">
      <c r="A32" s="160" t="s">
        <v>205</v>
      </c>
      <c r="B32" s="11">
        <f>B26*10/SUM(【分行业】GDP与碳强度!L30:L33)</f>
        <v>1.4134613979908477</v>
      </c>
      <c r="C32" s="11">
        <f>C26*10/SUM(【分行业】GDP与碳强度!M30:M33)</f>
        <v>1.3541156735826563</v>
      </c>
      <c r="D32" s="11">
        <f>D26*10/SUM(【分行业】GDP与碳强度!N30:N33)</f>
        <v>1.7993572130585451</v>
      </c>
      <c r="E32" s="11">
        <f>E26*10/SUM(【分行业】GDP与碳强度!O30:O33)</f>
        <v>1.7478968244953046</v>
      </c>
      <c r="H32" s="167" t="s">
        <v>96</v>
      </c>
      <c r="I32" s="11">
        <f t="shared" si="3"/>
        <v>3.4134195842494237</v>
      </c>
      <c r="J32" s="11">
        <f t="shared" si="1"/>
        <v>3.424833976877625</v>
      </c>
      <c r="K32" s="11">
        <f t="shared" si="1"/>
        <v>-8.2709810852717265</v>
      </c>
    </row>
    <row r="33" spans="1:11">
      <c r="A33" s="65" t="s">
        <v>94</v>
      </c>
      <c r="B33" s="11">
        <f>B27/【分行业】GDP与碳强度!L34</f>
        <v>9.2760581404907061E-2</v>
      </c>
      <c r="C33" s="11">
        <f>C27/【分行业】GDP与碳强度!M34</f>
        <v>1.7785417160160171E-2</v>
      </c>
      <c r="D33" s="11">
        <f>D27/【分行业】GDP与碳强度!N34</f>
        <v>1.2270905945819201E-2</v>
      </c>
      <c r="E33" s="11">
        <f>E27/【分行业】GDP与碳强度!O34</f>
        <v>8.0061964617267056E-3</v>
      </c>
      <c r="H33" s="167" t="s">
        <v>45</v>
      </c>
      <c r="I33" s="11"/>
      <c r="J33" s="11"/>
      <c r="K33" s="11">
        <f t="shared" si="1"/>
        <v>-9.0409465496901404</v>
      </c>
    </row>
    <row r="34" spans="1:11">
      <c r="A34" s="161" t="s">
        <v>207</v>
      </c>
      <c r="B34" s="11">
        <f>B28/SUM(【分行业】GDP与碳强度!L35:L47)</f>
        <v>3.6837919053177286E-2</v>
      </c>
      <c r="C34" s="11">
        <f>C28/SUM(【分行业】GDP与碳强度!M35:M47)</f>
        <v>3.4617054486068555E-2</v>
      </c>
      <c r="D34" s="11">
        <f>D28/SUM(【分行业】GDP与碳强度!N35:N47)</f>
        <v>2.3772054150674526E-2</v>
      </c>
      <c r="E34" s="11">
        <f>E28/SUM(【分行业】GDP与碳强度!O35:O47)</f>
        <v>2.5704888391339484E-2</v>
      </c>
      <c r="H34" s="167" t="s">
        <v>46</v>
      </c>
      <c r="I34" s="11">
        <f t="shared" si="3"/>
        <v>-0.91831816266140875</v>
      </c>
      <c r="J34" s="11">
        <f t="shared" si="1"/>
        <v>30.001186126476998</v>
      </c>
      <c r="K34" s="11">
        <f t="shared" si="1"/>
        <v>9.2299180774552845</v>
      </c>
    </row>
    <row r="35" spans="1:11">
      <c r="H35" s="167" t="s">
        <v>47</v>
      </c>
      <c r="I35" s="11">
        <f t="shared" si="3"/>
        <v>-6.4600357875966274</v>
      </c>
      <c r="J35" s="11">
        <f t="shared" si="1"/>
        <v>-5.4081464523986673</v>
      </c>
      <c r="K35" s="11">
        <f t="shared" si="1"/>
        <v>-6.3863368396733486</v>
      </c>
    </row>
    <row r="36" spans="1:11">
      <c r="H36" s="167" t="s">
        <v>48</v>
      </c>
      <c r="I36" s="11"/>
      <c r="J36" s="11"/>
      <c r="K36" s="11">
        <f t="shared" si="1"/>
        <v>-26.550131647172538</v>
      </c>
    </row>
    <row r="37" spans="1:11">
      <c r="H37" s="167" t="s">
        <v>49</v>
      </c>
      <c r="I37" s="11"/>
      <c r="J37" s="11"/>
      <c r="K37" s="11">
        <f t="shared" si="1"/>
        <v>3.0040116753385853</v>
      </c>
    </row>
    <row r="38" spans="1:11">
      <c r="H38" s="167" t="s">
        <v>50</v>
      </c>
      <c r="I38" s="11">
        <f t="shared" si="3"/>
        <v>-0.75475073389509972</v>
      </c>
      <c r="J38" s="11">
        <f t="shared" si="1"/>
        <v>2.4122100707924146</v>
      </c>
      <c r="K38" s="11">
        <f t="shared" si="1"/>
        <v>-0.88673349740522756</v>
      </c>
    </row>
    <row r="39" spans="1:11">
      <c r="H39" s="167" t="s">
        <v>51</v>
      </c>
      <c r="I39" s="11">
        <f t="shared" si="3"/>
        <v>-9.2967791745716237</v>
      </c>
      <c r="J39" s="11">
        <f>((D17-C17)/C17)/((K17-J17)/J17)</f>
        <v>-514.38326518797226</v>
      </c>
      <c r="K39" s="11">
        <f t="shared" si="1"/>
        <v>-10.488083475235637</v>
      </c>
    </row>
    <row r="40" spans="1:11">
      <c r="H40" s="167" t="s">
        <v>52</v>
      </c>
      <c r="I40" s="11">
        <f>((C18-B18)/B18)/((J18-I18)/I18)</f>
        <v>-2.3837707175304219</v>
      </c>
      <c r="J40" s="11">
        <f t="shared" si="3"/>
        <v>0.49526963545150537</v>
      </c>
      <c r="K40" s="11">
        <f t="shared" si="3"/>
        <v>366.97428359524719</v>
      </c>
    </row>
    <row r="41" spans="1:11">
      <c r="H41" s="167" t="s">
        <v>53</v>
      </c>
      <c r="I41" s="11">
        <f t="shared" si="3"/>
        <v>1.3519322566339607</v>
      </c>
      <c r="J41" s="11">
        <f t="shared" si="3"/>
        <v>6.4862056672624524</v>
      </c>
      <c r="K41" s="11">
        <f t="shared" si="3"/>
        <v>100.77481182419963</v>
      </c>
    </row>
    <row r="42" spans="1:11">
      <c r="H42" s="167" t="s">
        <v>54</v>
      </c>
      <c r="I42" s="11">
        <v>0</v>
      </c>
      <c r="J42" s="11"/>
      <c r="K42" s="11">
        <f t="shared" si="3"/>
        <v>-1.7301011937765833</v>
      </c>
    </row>
    <row r="43" spans="1:11">
      <c r="I43" s="11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K69"/>
  <sheetViews>
    <sheetView topLeftCell="C25" zoomScale="85" zoomScaleNormal="85" workbookViewId="0">
      <selection activeCell="J28" sqref="J28:O47"/>
    </sheetView>
  </sheetViews>
  <sheetFormatPr defaultRowHeight="14.4"/>
  <cols>
    <col min="1" max="1" width="22.88671875" customWidth="1"/>
    <col min="2" max="2" width="10.6640625" bestFit="1" customWidth="1"/>
    <col min="3" max="4" width="11.6640625" customWidth="1"/>
    <col min="5" max="5" width="10.33203125" customWidth="1"/>
    <col min="6" max="8" width="9.77734375" bestFit="1" customWidth="1"/>
    <col min="10" max="10" width="33.44140625" customWidth="1"/>
    <col min="11" max="11" width="11.6640625" bestFit="1" customWidth="1"/>
    <col min="12" max="12" width="10.21875" bestFit="1" customWidth="1"/>
    <col min="13" max="13" width="9.44140625" bestFit="1" customWidth="1"/>
    <col min="14" max="17" width="10.21875" bestFit="1" customWidth="1"/>
  </cols>
  <sheetData>
    <row r="1" spans="1:37" ht="15" thickBot="1">
      <c r="A1" s="181" t="s">
        <v>164</v>
      </c>
      <c r="B1" s="181"/>
      <c r="C1" s="181"/>
      <c r="D1" s="181"/>
      <c r="E1" s="181"/>
      <c r="F1" s="181"/>
      <c r="G1" s="181"/>
      <c r="H1" s="181"/>
    </row>
    <row r="2" spans="1:37" ht="15" thickBot="1">
      <c r="A2" s="77" t="s">
        <v>140</v>
      </c>
      <c r="B2" s="78">
        <v>2011</v>
      </c>
      <c r="C2" s="78">
        <v>2012</v>
      </c>
      <c r="D2" s="78">
        <v>2013</v>
      </c>
      <c r="E2" s="79">
        <v>2014</v>
      </c>
      <c r="F2" s="79">
        <v>2015</v>
      </c>
      <c r="G2" s="79">
        <v>2016</v>
      </c>
      <c r="H2" s="79" t="s">
        <v>161</v>
      </c>
      <c r="J2" s="107" t="s">
        <v>163</v>
      </c>
      <c r="K2" s="78">
        <v>2011</v>
      </c>
      <c r="L2" s="78">
        <v>2012</v>
      </c>
      <c r="M2" s="78">
        <v>2013</v>
      </c>
      <c r="N2" s="79">
        <v>2014</v>
      </c>
      <c r="O2" s="79">
        <v>2015</v>
      </c>
      <c r="P2" s="79">
        <v>2016</v>
      </c>
      <c r="Q2" s="79" t="s">
        <v>161</v>
      </c>
    </row>
    <row r="3" spans="1:37">
      <c r="A3" s="80" t="s">
        <v>141</v>
      </c>
      <c r="B3" s="81">
        <v>285989.09999999998</v>
      </c>
      <c r="C3" s="81">
        <v>310471.3</v>
      </c>
      <c r="D3" s="81">
        <v>355294.8</v>
      </c>
      <c r="E3" s="81">
        <v>400694</v>
      </c>
      <c r="F3" s="81">
        <v>430489.4</v>
      </c>
      <c r="G3" s="81">
        <v>476331.2</v>
      </c>
      <c r="H3" s="81">
        <v>520958.6</v>
      </c>
      <c r="J3" s="80"/>
      <c r="K3" s="81"/>
      <c r="L3" s="81"/>
      <c r="M3" s="81"/>
      <c r="N3" s="81"/>
      <c r="O3" s="81"/>
      <c r="P3" s="81"/>
      <c r="Q3" s="81"/>
    </row>
    <row r="4" spans="1:37">
      <c r="A4" s="91" t="s">
        <v>142</v>
      </c>
      <c r="B4" s="92">
        <v>47375</v>
      </c>
      <c r="C4" s="92">
        <v>51706.5</v>
      </c>
      <c r="D4" s="92">
        <v>52007.6</v>
      </c>
      <c r="E4" s="92">
        <v>58976.800000000003</v>
      </c>
      <c r="F4" s="92">
        <v>60530.1</v>
      </c>
      <c r="G4" s="92">
        <v>61134.6</v>
      </c>
      <c r="H4" s="92">
        <v>64225.1</v>
      </c>
      <c r="J4" s="91" t="s">
        <v>142</v>
      </c>
      <c r="K4" s="108">
        <f>B4/$B$25</f>
        <v>0.18029342445619889</v>
      </c>
      <c r="L4" s="108">
        <f>C4/$C$25</f>
        <v>0.18514864815508419</v>
      </c>
      <c r="M4" s="108">
        <f>D4/$D$25</f>
        <v>0.16425873286589598</v>
      </c>
      <c r="N4" s="108">
        <f>E4/$E$25</f>
        <v>0.16497260797019256</v>
      </c>
      <c r="O4" s="108">
        <f>F4/$F$25</f>
        <v>0.15402531375003814</v>
      </c>
      <c r="P4" s="108">
        <f>G4/$G$25</f>
        <v>0.14335513474321829</v>
      </c>
      <c r="Q4" s="108">
        <f>H4/$H$25</f>
        <v>0.1382603229549452</v>
      </c>
    </row>
    <row r="5" spans="1:37">
      <c r="A5" s="93" t="s">
        <v>143</v>
      </c>
      <c r="B5" s="94">
        <v>2168.8000000000002</v>
      </c>
      <c r="C5" s="94">
        <v>2724.5</v>
      </c>
      <c r="D5" s="94">
        <v>2546.1999999999998</v>
      </c>
      <c r="E5" s="94">
        <v>2616.6</v>
      </c>
      <c r="F5" s="95">
        <v>3323.7</v>
      </c>
      <c r="G5" s="95">
        <v>3056</v>
      </c>
      <c r="H5" s="95">
        <v>5020.3</v>
      </c>
      <c r="J5" s="93" t="s">
        <v>143</v>
      </c>
      <c r="K5" s="112">
        <f t="shared" ref="K5:K22" si="0">B5/$B$25</f>
        <v>8.2537283157911173E-3</v>
      </c>
      <c r="L5" s="112">
        <f t="shared" ref="L5:L22" si="1">C5/$C$25</f>
        <v>9.7557848993555345E-3</v>
      </c>
      <c r="M5" s="112">
        <f t="shared" ref="M5:M22" si="2">D5/$D$25</f>
        <v>8.0418166887751864E-3</v>
      </c>
      <c r="N5" s="112">
        <f t="shared" ref="N5:N22" si="3">E5/$E$25</f>
        <v>7.3192734433676597E-3</v>
      </c>
      <c r="O5" s="112">
        <f t="shared" ref="O5:O21" si="4">F5/$F$25</f>
        <v>8.4575101529817693E-3</v>
      </c>
      <c r="P5" s="112">
        <f t="shared" ref="P5:P22" si="5">G5/$G$25</f>
        <v>7.1660449528626194E-3</v>
      </c>
      <c r="Q5" s="112">
        <f t="shared" ref="Q5:Q22" si="6">H5/$H$25</f>
        <v>1.0807430417869515E-2</v>
      </c>
    </row>
    <row r="6" spans="1:37">
      <c r="A6" s="93" t="s">
        <v>144</v>
      </c>
      <c r="B6" s="94">
        <v>52245.2</v>
      </c>
      <c r="C6" s="94">
        <v>37479.300000000003</v>
      </c>
      <c r="D6" s="94">
        <v>56023.199999999997</v>
      </c>
      <c r="E6" s="94">
        <v>54799.7</v>
      </c>
      <c r="F6" s="95">
        <v>60487.1</v>
      </c>
      <c r="G6" s="95">
        <v>73518.2</v>
      </c>
      <c r="H6" s="95">
        <v>78683.600000000006</v>
      </c>
      <c r="J6" s="93" t="s">
        <v>144</v>
      </c>
      <c r="K6" s="112">
        <f t="shared" si="0"/>
        <v>0.1988277787735937</v>
      </c>
      <c r="L6" s="112">
        <f t="shared" si="1"/>
        <v>0.13420443713650795</v>
      </c>
      <c r="M6" s="112">
        <f t="shared" si="2"/>
        <v>0.17694144400227399</v>
      </c>
      <c r="N6" s="112">
        <f t="shared" si="3"/>
        <v>0.15328823240637268</v>
      </c>
      <c r="O6" s="112">
        <f t="shared" si="4"/>
        <v>0.15391589565075775</v>
      </c>
      <c r="P6" s="112">
        <f t="shared" si="5"/>
        <v>0.172393562190296</v>
      </c>
      <c r="Q6" s="112">
        <f t="shared" si="6"/>
        <v>0.16938580005726309</v>
      </c>
    </row>
    <row r="7" spans="1:37" ht="24">
      <c r="A7" s="93" t="s">
        <v>145</v>
      </c>
      <c r="B7" s="94">
        <v>9196.7000000000007</v>
      </c>
      <c r="C7" s="94">
        <v>7962</v>
      </c>
      <c r="D7" s="94">
        <v>6239.3</v>
      </c>
      <c r="E7" s="94">
        <v>7485.3</v>
      </c>
      <c r="F7" s="95">
        <v>7215.9</v>
      </c>
      <c r="G7" s="95">
        <v>8902.2000000000007</v>
      </c>
      <c r="H7" s="95">
        <v>10115.299999999999</v>
      </c>
      <c r="J7" s="93" t="s">
        <v>145</v>
      </c>
      <c r="K7" s="112">
        <f t="shared" si="0"/>
        <v>3.4999568056914503E-2</v>
      </c>
      <c r="L7" s="112">
        <f t="shared" si="1"/>
        <v>2.8510023625864842E-2</v>
      </c>
      <c r="M7" s="112">
        <f t="shared" si="2"/>
        <v>1.9705956667298335E-2</v>
      </c>
      <c r="N7" s="112">
        <f t="shared" si="3"/>
        <v>2.0938224224428627E-2</v>
      </c>
      <c r="O7" s="112">
        <f t="shared" si="4"/>
        <v>1.8361629362728629E-2</v>
      </c>
      <c r="P7" s="112">
        <f t="shared" si="5"/>
        <v>2.0874857781208643E-2</v>
      </c>
      <c r="Q7" s="112">
        <f t="shared" si="6"/>
        <v>2.1775670957089318E-2</v>
      </c>
    </row>
    <row r="8" spans="1:37" ht="24">
      <c r="A8" s="93" t="s">
        <v>146</v>
      </c>
      <c r="B8" s="94">
        <v>812.4</v>
      </c>
      <c r="C8" s="94">
        <v>769.9</v>
      </c>
      <c r="D8" s="94">
        <v>992.8</v>
      </c>
      <c r="E8" s="94">
        <v>1036.8</v>
      </c>
      <c r="F8" s="95">
        <v>889.7</v>
      </c>
      <c r="G8" s="95">
        <v>1099.2</v>
      </c>
      <c r="H8" s="95">
        <v>1082.3</v>
      </c>
      <c r="I8" s="75"/>
      <c r="J8" s="93" t="s">
        <v>146</v>
      </c>
      <c r="K8" s="112">
        <f t="shared" si="0"/>
        <v>3.0917230190652448E-3</v>
      </c>
      <c r="L8" s="112">
        <f t="shared" si="1"/>
        <v>2.7568283332772346E-3</v>
      </c>
      <c r="M8" s="112">
        <f t="shared" si="2"/>
        <v>3.1356199861032144E-3</v>
      </c>
      <c r="N8" s="112">
        <f t="shared" si="3"/>
        <v>2.900184478362604E-3</v>
      </c>
      <c r="O8" s="112">
        <f t="shared" si="4"/>
        <v>2.2639368123199689E-3</v>
      </c>
      <c r="P8" s="112">
        <f t="shared" si="5"/>
        <v>2.5775250694327853E-3</v>
      </c>
      <c r="Q8" s="112">
        <f t="shared" si="6"/>
        <v>2.3299169255343657E-3</v>
      </c>
    </row>
    <row r="9" spans="1:37">
      <c r="A9" s="96" t="s">
        <v>138</v>
      </c>
      <c r="B9" s="97">
        <v>14078.3</v>
      </c>
      <c r="C9" s="97">
        <v>20166.3</v>
      </c>
      <c r="D9" s="97">
        <v>22466.5</v>
      </c>
      <c r="E9" s="97">
        <v>29780.3</v>
      </c>
      <c r="F9" s="98">
        <v>36042</v>
      </c>
      <c r="G9" s="98">
        <v>39873.300000000003</v>
      </c>
      <c r="H9" s="98">
        <v>42933.9</v>
      </c>
      <c r="I9" s="75"/>
      <c r="J9" s="96" t="s">
        <v>138</v>
      </c>
      <c r="K9" s="113">
        <f t="shared" si="0"/>
        <v>5.3577306966157354E-2</v>
      </c>
      <c r="L9" s="113">
        <f t="shared" si="1"/>
        <v>7.2210712063084423E-2</v>
      </c>
      <c r="M9" s="113">
        <f t="shared" si="2"/>
        <v>7.0957298970374574E-2</v>
      </c>
      <c r="N9" s="113">
        <f t="shared" si="3"/>
        <v>8.3302820043385281E-2</v>
      </c>
      <c r="O9" s="113">
        <f t="shared" si="4"/>
        <v>9.1712724052642816E-2</v>
      </c>
      <c r="P9" s="113">
        <f t="shared" si="5"/>
        <v>9.3499299809874703E-2</v>
      </c>
      <c r="Q9" s="113">
        <f t="shared" si="6"/>
        <v>9.2425778702023384E-2</v>
      </c>
    </row>
    <row r="10" spans="1:37">
      <c r="A10" s="99" t="s">
        <v>147</v>
      </c>
      <c r="B10" s="100">
        <v>43252</v>
      </c>
      <c r="C10" s="100">
        <v>49393.599999999999</v>
      </c>
      <c r="D10" s="100">
        <v>58675.199999999997</v>
      </c>
      <c r="E10" s="100">
        <v>71183.100000000006</v>
      </c>
      <c r="F10" s="101">
        <v>80824</v>
      </c>
      <c r="G10" s="101">
        <v>85226.8</v>
      </c>
      <c r="H10" s="101">
        <v>93236.800000000003</v>
      </c>
      <c r="I10" s="75"/>
      <c r="J10" s="99" t="s">
        <v>147</v>
      </c>
      <c r="K10" s="114">
        <f t="shared" si="0"/>
        <v>0.16460266373782617</v>
      </c>
      <c r="L10" s="114">
        <f t="shared" si="1"/>
        <v>0.17686670471822627</v>
      </c>
      <c r="M10" s="114">
        <f t="shared" si="2"/>
        <v>0.18531741519802913</v>
      </c>
      <c r="N10" s="114">
        <f t="shared" si="3"/>
        <v>0.1991166297663321</v>
      </c>
      <c r="O10" s="114">
        <f t="shared" si="4"/>
        <v>0.2056653129357639</v>
      </c>
      <c r="P10" s="114">
        <f t="shared" si="5"/>
        <v>0.19984917538895025</v>
      </c>
      <c r="Q10" s="114">
        <f t="shared" si="6"/>
        <v>0.20071514219963277</v>
      </c>
    </row>
    <row r="11" spans="1:37">
      <c r="A11" s="99" t="s">
        <v>148</v>
      </c>
      <c r="B11" s="100">
        <v>13101</v>
      </c>
      <c r="C11" s="100">
        <v>14651.4</v>
      </c>
      <c r="D11" s="100">
        <v>13916.8</v>
      </c>
      <c r="E11" s="100">
        <v>14962.3</v>
      </c>
      <c r="F11" s="101">
        <v>16730.3</v>
      </c>
      <c r="G11" s="101">
        <v>18214.3</v>
      </c>
      <c r="H11" s="101">
        <v>20176.7</v>
      </c>
      <c r="I11" s="75"/>
      <c r="J11" s="99" t="s">
        <v>148</v>
      </c>
      <c r="K11" s="114">
        <f t="shared" si="0"/>
        <v>4.9858029631676237E-2</v>
      </c>
      <c r="L11" s="114">
        <f t="shared" si="1"/>
        <v>5.2463170076864622E-2</v>
      </c>
      <c r="M11" s="114">
        <f t="shared" si="2"/>
        <v>4.3954266944602353E-2</v>
      </c>
      <c r="N11" s="114">
        <f t="shared" si="3"/>
        <v>4.1853231308453698E-2</v>
      </c>
      <c r="O11" s="114">
        <f t="shared" si="4"/>
        <v>4.2572037823037846E-2</v>
      </c>
      <c r="P11" s="114">
        <f t="shared" si="5"/>
        <v>4.2710894170459951E-2</v>
      </c>
      <c r="Q11" s="114">
        <f t="shared" si="6"/>
        <v>4.3435308908277959E-2</v>
      </c>
    </row>
    <row r="12" spans="1:37" ht="24">
      <c r="A12" s="99" t="s">
        <v>149</v>
      </c>
      <c r="B12" s="100">
        <v>4163.1000000000004</v>
      </c>
      <c r="C12" s="100">
        <v>4284</v>
      </c>
      <c r="D12" s="100">
        <v>5659.8</v>
      </c>
      <c r="E12" s="100">
        <v>7248</v>
      </c>
      <c r="F12" s="101">
        <v>8024.2</v>
      </c>
      <c r="G12" s="101">
        <v>8499.5</v>
      </c>
      <c r="H12" s="101">
        <v>8927.2000000000007</v>
      </c>
      <c r="I12" s="75"/>
      <c r="J12" s="99" t="s">
        <v>149</v>
      </c>
      <c r="K12" s="114">
        <f t="shared" si="0"/>
        <v>1.5843367923031169E-2</v>
      </c>
      <c r="L12" s="114">
        <f t="shared" si="1"/>
        <v>1.5339982568852674E-2</v>
      </c>
      <c r="M12" s="114">
        <f t="shared" si="2"/>
        <v>1.7875686943339016E-2</v>
      </c>
      <c r="N12" s="114">
        <f t="shared" si="3"/>
        <v>2.0274437788553392E-2</v>
      </c>
      <c r="O12" s="114">
        <f t="shared" si="4"/>
        <v>2.0418435168503869E-2</v>
      </c>
      <c r="P12" s="114">
        <f t="shared" si="5"/>
        <v>1.9930562525149159E-2</v>
      </c>
      <c r="Q12" s="114">
        <f t="shared" si="6"/>
        <v>1.9217993511623756E-2</v>
      </c>
    </row>
    <row r="13" spans="1:37">
      <c r="A13" s="99" t="s">
        <v>150</v>
      </c>
      <c r="B13" s="100">
        <v>11133.8</v>
      </c>
      <c r="C13" s="100">
        <v>14956.3</v>
      </c>
      <c r="D13" s="100">
        <v>15740.5</v>
      </c>
      <c r="E13" s="100">
        <v>17157.599999999999</v>
      </c>
      <c r="F13" s="101">
        <v>18423.400000000001</v>
      </c>
      <c r="G13" s="101">
        <v>16605.2</v>
      </c>
      <c r="H13" s="101">
        <v>18747.900000000001</v>
      </c>
      <c r="I13" s="75"/>
      <c r="J13" s="99" t="s">
        <v>150</v>
      </c>
      <c r="K13" s="114">
        <f t="shared" si="0"/>
        <v>4.2371523571724058E-2</v>
      </c>
      <c r="L13" s="114">
        <f t="shared" si="1"/>
        <v>5.3554944279769194E-2</v>
      </c>
      <c r="M13" s="114">
        <f t="shared" si="2"/>
        <v>4.9714168403764754E-2</v>
      </c>
      <c r="N13" s="114">
        <f t="shared" si="3"/>
        <v>4.7994025082903367E-2</v>
      </c>
      <c r="O13" s="114">
        <f t="shared" si="4"/>
        <v>4.6880311867029019E-2</v>
      </c>
      <c r="P13" s="114">
        <f t="shared" si="5"/>
        <v>3.8937699493218056E-2</v>
      </c>
      <c r="Q13" s="114">
        <f t="shared" si="6"/>
        <v>4.035946551623925E-2</v>
      </c>
    </row>
    <row r="14" spans="1:37">
      <c r="A14" s="99" t="s">
        <v>151</v>
      </c>
      <c r="B14" s="100">
        <v>9956</v>
      </c>
      <c r="C14" s="100">
        <v>11365.6</v>
      </c>
      <c r="D14" s="100">
        <v>13422.1</v>
      </c>
      <c r="E14" s="100">
        <v>15593</v>
      </c>
      <c r="F14" s="101">
        <v>15464.5</v>
      </c>
      <c r="G14" s="101">
        <v>15122.9</v>
      </c>
      <c r="H14" s="101">
        <v>15122.599999999999</v>
      </c>
      <c r="I14" s="75"/>
      <c r="J14" s="99" t="s">
        <v>151</v>
      </c>
      <c r="K14" s="114">
        <f t="shared" si="0"/>
        <v>3.7889210213950739E-2</v>
      </c>
      <c r="L14" s="114">
        <f t="shared" si="1"/>
        <v>4.0697503707878606E-2</v>
      </c>
      <c r="M14" s="114">
        <f t="shared" si="2"/>
        <v>4.2391826163855721E-2</v>
      </c>
      <c r="N14" s="114">
        <f t="shared" si="3"/>
        <v>4.3617454254540979E-2</v>
      </c>
      <c r="O14" s="114">
        <f t="shared" si="4"/>
        <v>3.9351074333058511E-2</v>
      </c>
      <c r="P14" s="114">
        <f t="shared" si="5"/>
        <v>3.5461839403680008E-2</v>
      </c>
      <c r="Q14" s="114">
        <f t="shared" si="6"/>
        <v>3.2555115677802823E-2</v>
      </c>
    </row>
    <row r="15" spans="1:37">
      <c r="A15" s="99" t="s">
        <v>152</v>
      </c>
      <c r="B15" s="100">
        <v>6225.8</v>
      </c>
      <c r="C15" s="100">
        <v>7262.5</v>
      </c>
      <c r="D15" s="100">
        <v>8318.2000000000007</v>
      </c>
      <c r="E15" s="100">
        <v>9863</v>
      </c>
      <c r="F15" s="101">
        <v>11244.1</v>
      </c>
      <c r="G15" s="101">
        <v>11815.9</v>
      </c>
      <c r="H15" s="101">
        <v>11883.1</v>
      </c>
      <c r="I15" s="75"/>
      <c r="J15" s="99" t="s">
        <v>152</v>
      </c>
      <c r="K15" s="114">
        <f t="shared" si="0"/>
        <v>2.3693315081359433E-2</v>
      </c>
      <c r="L15" s="114">
        <f t="shared" si="1"/>
        <v>2.6005280907164457E-2</v>
      </c>
      <c r="M15" s="114">
        <f t="shared" si="2"/>
        <v>2.6271871644242308E-2</v>
      </c>
      <c r="N15" s="114">
        <f t="shared" si="3"/>
        <v>2.7589235638590243E-2</v>
      </c>
      <c r="O15" s="114">
        <f t="shared" si="4"/>
        <v>2.861181511903671E-2</v>
      </c>
      <c r="P15" s="114">
        <f t="shared" si="5"/>
        <v>2.7707222041403606E-2</v>
      </c>
      <c r="Q15" s="114">
        <f t="shared" si="6"/>
        <v>2.5581295221119304E-2</v>
      </c>
    </row>
    <row r="16" spans="1:37" ht="24">
      <c r="A16" s="99" t="s">
        <v>153</v>
      </c>
      <c r="B16" s="100">
        <v>5148</v>
      </c>
      <c r="C16" s="100">
        <v>5194.3</v>
      </c>
      <c r="D16" s="100">
        <v>5203.7</v>
      </c>
      <c r="E16" s="100">
        <v>6746</v>
      </c>
      <c r="F16" s="101">
        <v>6730.7</v>
      </c>
      <c r="G16" s="101">
        <v>6887.2</v>
      </c>
      <c r="H16" s="101">
        <v>6881.1</v>
      </c>
      <c r="I16" s="75"/>
      <c r="J16" s="99" t="s">
        <v>153</v>
      </c>
      <c r="K16" s="114">
        <f t="shared" si="0"/>
        <v>1.9591568318744316E-2</v>
      </c>
      <c r="L16" s="114">
        <f t="shared" si="1"/>
        <v>1.8599549826655331E-2</v>
      </c>
      <c r="M16" s="114">
        <f t="shared" si="2"/>
        <v>1.6435158865517021E-2</v>
      </c>
      <c r="N16" s="114">
        <f t="shared" si="3"/>
        <v>1.8870220381012853E-2</v>
      </c>
      <c r="O16" s="114">
        <f t="shared" si="4"/>
        <v>1.7126986065732284E-2</v>
      </c>
      <c r="P16" s="114">
        <f t="shared" si="5"/>
        <v>1.6149864135914734E-2</v>
      </c>
      <c r="Q16" s="114">
        <f t="shared" si="6"/>
        <v>1.4813260053861707E-2</v>
      </c>
      <c r="AK16" t="s">
        <v>168</v>
      </c>
    </row>
    <row r="17" spans="1:17" ht="24">
      <c r="A17" s="99" t="s">
        <v>154</v>
      </c>
      <c r="B17" s="100">
        <v>1021.7</v>
      </c>
      <c r="C17" s="100">
        <v>1235.2</v>
      </c>
      <c r="D17" s="100">
        <v>1591.5</v>
      </c>
      <c r="E17" s="100">
        <v>1945.2</v>
      </c>
      <c r="F17" s="101">
        <v>1808</v>
      </c>
      <c r="G17" s="101">
        <v>2056.3000000000002</v>
      </c>
      <c r="H17" s="101">
        <v>2056.3000000000002</v>
      </c>
      <c r="I17" s="75"/>
      <c r="J17" s="99" t="s">
        <v>154</v>
      </c>
      <c r="K17" s="114">
        <f t="shared" si="0"/>
        <v>3.8882489027313649E-3</v>
      </c>
      <c r="L17" s="114">
        <f t="shared" si="1"/>
        <v>4.4229566921211074E-3</v>
      </c>
      <c r="M17" s="114">
        <f t="shared" si="2"/>
        <v>5.0265302255069156E-3</v>
      </c>
      <c r="N17" s="114">
        <f t="shared" si="3"/>
        <v>5.4412025919279875E-3</v>
      </c>
      <c r="O17" s="114">
        <f t="shared" si="4"/>
        <v>4.6006493836961938E-3</v>
      </c>
      <c r="P17" s="114">
        <f t="shared" si="5"/>
        <v>4.8218384281974499E-3</v>
      </c>
      <c r="Q17" s="114">
        <f t="shared" si="6"/>
        <v>4.4266914662998398E-3</v>
      </c>
    </row>
    <row r="18" spans="1:17" ht="24">
      <c r="A18" s="99" t="s">
        <v>155</v>
      </c>
      <c r="B18" s="100">
        <v>14455.4</v>
      </c>
      <c r="C18" s="100">
        <v>15875.4</v>
      </c>
      <c r="D18" s="100">
        <v>17761.2</v>
      </c>
      <c r="E18" s="100">
        <v>21053.7</v>
      </c>
      <c r="F18" s="101">
        <v>23170.9</v>
      </c>
      <c r="G18" s="101">
        <v>25642.6</v>
      </c>
      <c r="H18" s="101">
        <v>28456.3</v>
      </c>
      <c r="I18" s="75"/>
      <c r="J18" s="99" t="s">
        <v>155</v>
      </c>
      <c r="K18" s="114">
        <f t="shared" si="0"/>
        <v>5.5012423596498945E-2</v>
      </c>
      <c r="L18" s="114">
        <f t="shared" si="1"/>
        <v>5.6846022239393959E-2</v>
      </c>
      <c r="M18" s="114">
        <f t="shared" si="2"/>
        <v>5.6096266818267945E-2</v>
      </c>
      <c r="N18" s="114">
        <f t="shared" si="3"/>
        <v>5.8892374568000345E-2</v>
      </c>
      <c r="O18" s="114">
        <f t="shared" si="4"/>
        <v>5.8960833409671537E-2</v>
      </c>
      <c r="P18" s="114">
        <f t="shared" si="5"/>
        <v>6.012958910611093E-2</v>
      </c>
      <c r="Q18" s="114">
        <f t="shared" si="6"/>
        <v>6.1259184152345533E-2</v>
      </c>
    </row>
    <row r="19" spans="1:17">
      <c r="A19" s="99" t="s">
        <v>139</v>
      </c>
      <c r="B19" s="100">
        <v>15280.8</v>
      </c>
      <c r="C19" s="100">
        <v>18589.7</v>
      </c>
      <c r="D19" s="100">
        <v>18868.599999999999</v>
      </c>
      <c r="E19" s="100">
        <v>19729.2</v>
      </c>
      <c r="F19" s="101">
        <v>22725.4</v>
      </c>
      <c r="G19" s="101">
        <v>28251.3</v>
      </c>
      <c r="H19" s="101">
        <v>31855.3</v>
      </c>
      <c r="I19" s="74"/>
      <c r="J19" s="99" t="s">
        <v>139</v>
      </c>
      <c r="K19" s="114">
        <f t="shared" si="0"/>
        <v>5.8153620272934754E-2</v>
      </c>
      <c r="L19" s="114">
        <f t="shared" si="1"/>
        <v>6.6565283370728423E-2</v>
      </c>
      <c r="M19" s="114">
        <f t="shared" si="2"/>
        <v>5.9593834880929807E-2</v>
      </c>
      <c r="N19" s="114">
        <f t="shared" si="3"/>
        <v>5.5187422463842103E-2</v>
      </c>
      <c r="O19" s="114">
        <f t="shared" si="4"/>
        <v>5.782721100898755E-2</v>
      </c>
      <c r="P19" s="114">
        <f t="shared" si="5"/>
        <v>6.6246755817018235E-2</v>
      </c>
      <c r="Q19" s="114">
        <f t="shared" si="6"/>
        <v>6.8576367585673911E-2</v>
      </c>
    </row>
    <row r="20" spans="1:17" ht="24">
      <c r="A20" s="102" t="s">
        <v>156</v>
      </c>
      <c r="B20" s="100">
        <v>8308.2000000000007</v>
      </c>
      <c r="C20" s="100">
        <v>10542.9</v>
      </c>
      <c r="D20" s="100">
        <v>11109.2</v>
      </c>
      <c r="E20" s="100">
        <v>11298</v>
      </c>
      <c r="F20" s="101">
        <v>11938.8</v>
      </c>
      <c r="G20" s="101">
        <v>12922.5</v>
      </c>
      <c r="H20" s="101">
        <v>16940</v>
      </c>
      <c r="I20" s="75"/>
      <c r="J20" s="102" t="s">
        <v>156</v>
      </c>
      <c r="K20" s="114">
        <f t="shared" si="0"/>
        <v>3.1618233858933864E-2</v>
      </c>
      <c r="L20" s="114">
        <f t="shared" si="1"/>
        <v>3.7751611163668729E-2</v>
      </c>
      <c r="M20" s="114">
        <f t="shared" si="2"/>
        <v>3.5086854904933351E-2</v>
      </c>
      <c r="N20" s="114">
        <f t="shared" si="3"/>
        <v>3.1603283407157311E-2</v>
      </c>
      <c r="O20" s="114">
        <f t="shared" si="4"/>
        <v>3.0379553574154929E-2</v>
      </c>
      <c r="P20" s="114">
        <f t="shared" si="5"/>
        <v>3.0302099444819111E-2</v>
      </c>
      <c r="Q20" s="114">
        <f t="shared" si="6"/>
        <v>3.6467516140212652E-2</v>
      </c>
    </row>
    <row r="21" spans="1:17">
      <c r="A21" s="99" t="s">
        <v>157</v>
      </c>
      <c r="B21" s="100">
        <v>1973.3</v>
      </c>
      <c r="C21" s="100">
        <v>1784.3</v>
      </c>
      <c r="D21" s="100">
        <v>2123.1999999999998</v>
      </c>
      <c r="E21" s="100">
        <v>1967.6</v>
      </c>
      <c r="F21" s="101">
        <v>2139.4</v>
      </c>
      <c r="G21" s="101">
        <v>2254.5</v>
      </c>
      <c r="H21" s="101">
        <v>2722.4</v>
      </c>
      <c r="J21" s="99" t="s">
        <v>157</v>
      </c>
      <c r="K21" s="114">
        <f t="shared" si="0"/>
        <v>7.5097206222568286E-3</v>
      </c>
      <c r="L21" s="114">
        <f t="shared" si="1"/>
        <v>6.3891528705891281E-3</v>
      </c>
      <c r="M21" s="114">
        <f t="shared" si="2"/>
        <v>6.7058303328911611E-3</v>
      </c>
      <c r="N21" s="114">
        <f t="shared" si="3"/>
        <v>5.5038608985592784E-3</v>
      </c>
      <c r="O21" s="114">
        <f t="shared" si="4"/>
        <v>5.443932130243162E-3</v>
      </c>
      <c r="P21" s="114">
        <f t="shared" si="5"/>
        <v>5.2865995897345471E-3</v>
      </c>
      <c r="Q21" s="114">
        <f t="shared" si="6"/>
        <v>5.8606355336549548E-3</v>
      </c>
    </row>
    <row r="22" spans="1:17">
      <c r="A22" s="103" t="s">
        <v>158</v>
      </c>
      <c r="B22" s="104">
        <v>2870.6</v>
      </c>
      <c r="C22" s="104">
        <v>3326.5</v>
      </c>
      <c r="D22" s="104">
        <v>3954.4</v>
      </c>
      <c r="E22" s="104">
        <v>4052.3</v>
      </c>
      <c r="F22" s="105">
        <v>5275.8</v>
      </c>
      <c r="G22" s="105">
        <v>5373.1</v>
      </c>
      <c r="H22" s="105">
        <v>5456.8</v>
      </c>
      <c r="J22" s="103" t="s">
        <v>158</v>
      </c>
      <c r="K22" s="114">
        <f t="shared" si="0"/>
        <v>1.0924544680611388E-2</v>
      </c>
      <c r="L22" s="114">
        <f t="shared" si="1"/>
        <v>1.1911403364913262E-2</v>
      </c>
      <c r="M22" s="114">
        <f t="shared" si="2"/>
        <v>1.2489419493399025E-2</v>
      </c>
      <c r="N22" s="114">
        <f t="shared" si="3"/>
        <v>1.1335279284016958E-2</v>
      </c>
      <c r="O22" s="114">
        <f>F22/$F$25</f>
        <v>1.3424837399615254E-2</v>
      </c>
      <c r="P22" s="114">
        <f t="shared" si="5"/>
        <v>1.2599435908450963E-2</v>
      </c>
      <c r="Q22" s="114">
        <f t="shared" si="6"/>
        <v>1.174710401853084E-2</v>
      </c>
    </row>
    <row r="23" spans="1:17" ht="24">
      <c r="A23" s="82" t="s">
        <v>159</v>
      </c>
      <c r="B23" s="83">
        <v>-8344.6</v>
      </c>
      <c r="C23" s="84">
        <v>-9546.9</v>
      </c>
      <c r="D23" s="84">
        <v>-10740.7</v>
      </c>
      <c r="E23" s="85">
        <v>-12731.6</v>
      </c>
      <c r="F23" s="86">
        <v>-13225.8</v>
      </c>
      <c r="G23" s="86">
        <v>-12656.4</v>
      </c>
      <c r="H23" s="86">
        <v>-12656.4</v>
      </c>
      <c r="K23" s="76"/>
      <c r="L23" s="76"/>
      <c r="M23" s="76"/>
      <c r="N23" s="76"/>
      <c r="O23" s="76"/>
      <c r="P23" s="76"/>
      <c r="Q23" s="76"/>
    </row>
    <row r="24" spans="1:17" ht="15" thickBot="1">
      <c r="A24" s="87" t="s">
        <v>160</v>
      </c>
      <c r="B24" s="88">
        <v>31567.599999999999</v>
      </c>
      <c r="C24" s="89">
        <v>40748</v>
      </c>
      <c r="D24" s="89">
        <v>49415.5</v>
      </c>
      <c r="E24" s="90">
        <v>55931.1</v>
      </c>
      <c r="F24" s="90">
        <v>50727.199999999997</v>
      </c>
      <c r="G24" s="90">
        <v>62532</v>
      </c>
      <c r="H24" s="90">
        <v>69092</v>
      </c>
    </row>
    <row r="25" spans="1:17">
      <c r="A25" s="75" t="s">
        <v>162</v>
      </c>
      <c r="B25" s="106">
        <f>SUM(B4:B22)</f>
        <v>262766.09999999998</v>
      </c>
      <c r="C25" s="106">
        <f t="shared" ref="C25:H25" si="7">SUM(C4:C22)</f>
        <v>279270.2</v>
      </c>
      <c r="D25" s="106">
        <f t="shared" si="7"/>
        <v>316620.00000000006</v>
      </c>
      <c r="E25" s="106">
        <f t="shared" si="7"/>
        <v>357494.5</v>
      </c>
      <c r="F25" s="106">
        <f t="shared" si="7"/>
        <v>392988.00000000006</v>
      </c>
      <c r="G25" s="106">
        <f t="shared" si="7"/>
        <v>426455.6</v>
      </c>
      <c r="H25" s="106">
        <f t="shared" si="7"/>
        <v>464522.99999999994</v>
      </c>
      <c r="J25" s="120" t="s">
        <v>166</v>
      </c>
      <c r="K25" s="123">
        <v>2011</v>
      </c>
      <c r="L25" s="123">
        <v>2012</v>
      </c>
      <c r="M25" s="123">
        <v>2013</v>
      </c>
      <c r="N25" s="123">
        <v>2014</v>
      </c>
      <c r="O25" s="123">
        <v>2015</v>
      </c>
    </row>
    <row r="26" spans="1:17" ht="15" thickBot="1">
      <c r="J26" s="121" t="s">
        <v>167</v>
      </c>
      <c r="K26" s="121">
        <v>1.7135902971068646</v>
      </c>
      <c r="L26" s="121">
        <v>1.8619241022694102</v>
      </c>
      <c r="M26" s="121">
        <v>1.9210436949715501</v>
      </c>
      <c r="N26" s="121">
        <v>2.0827038526616657</v>
      </c>
      <c r="O26" s="121">
        <v>2.1540841015731638</v>
      </c>
    </row>
    <row r="27" spans="1:17" ht="15" thickBot="1">
      <c r="A27" s="107" t="s">
        <v>165</v>
      </c>
      <c r="B27" s="78">
        <v>2011</v>
      </c>
      <c r="C27" s="78">
        <v>2012</v>
      </c>
      <c r="D27" s="78">
        <v>2013</v>
      </c>
      <c r="E27" s="79">
        <v>2014</v>
      </c>
      <c r="F27" s="79">
        <v>2015</v>
      </c>
    </row>
    <row r="28" spans="1:17" ht="15" thickBot="1">
      <c r="A28" s="80"/>
      <c r="B28" s="81"/>
      <c r="C28" s="81"/>
      <c r="D28" s="81"/>
      <c r="E28" s="81"/>
      <c r="F28" s="81"/>
      <c r="J28" s="125" t="s">
        <v>169</v>
      </c>
      <c r="K28" s="78">
        <v>2011</v>
      </c>
      <c r="L28" s="78">
        <v>2012</v>
      </c>
      <c r="M28" s="78">
        <v>2013</v>
      </c>
      <c r="N28" s="78">
        <v>2014</v>
      </c>
      <c r="O28" s="78">
        <v>2015</v>
      </c>
    </row>
    <row r="29" spans="1:17">
      <c r="A29" s="91" t="s">
        <v>142</v>
      </c>
      <c r="B29" s="115">
        <f t="shared" ref="B29:B47" si="8">$B$3*K4</f>
        <v>51561.954196146304</v>
      </c>
      <c r="C29" s="115">
        <f t="shared" ref="C29:C47" si="9">$C$3*L4</f>
        <v>57483.341485951591</v>
      </c>
      <c r="D29" s="115">
        <f t="shared" ref="D29:D47" si="10">$D$3*M4</f>
        <v>58360.273641841937</v>
      </c>
      <c r="E29" s="115">
        <f t="shared" ref="E29:E47" si="11">$E$3*N4</f>
        <v>66103.53417800834</v>
      </c>
      <c r="F29" s="115">
        <f t="shared" ref="F29:F47" si="12">$F$3*O4</f>
        <v>66306.264901065675</v>
      </c>
      <c r="I29" s="74"/>
      <c r="J29" s="91" t="s">
        <v>142</v>
      </c>
      <c r="K29" s="124">
        <f t="shared" ref="K29:K47" si="13">B29/$K$26</f>
        <v>30090.012929695498</v>
      </c>
      <c r="L29" s="124">
        <f t="shared" ref="L29:L47" si="14">C29/$L$26</f>
        <v>30873.085221834714</v>
      </c>
      <c r="M29" s="124">
        <f t="shared" ref="M29:M47" si="15">D29/$M$26</f>
        <v>30379.461849099807</v>
      </c>
      <c r="N29" s="124">
        <f t="shared" ref="N29:N47" si="16">E29/$N$26</f>
        <v>31739.286453774486</v>
      </c>
      <c r="O29" s="124">
        <f t="shared" ref="O29:O47" si="17">F29/$O$26</f>
        <v>30781.650935839087</v>
      </c>
    </row>
    <row r="30" spans="1:17">
      <c r="A30" s="93" t="s">
        <v>143</v>
      </c>
      <c r="B30" s="116">
        <f t="shared" si="8"/>
        <v>2360.4763326776174</v>
      </c>
      <c r="C30" s="116">
        <f t="shared" si="9"/>
        <v>3028.8912202232818</v>
      </c>
      <c r="D30" s="116">
        <f t="shared" si="10"/>
        <v>2857.2156520750418</v>
      </c>
      <c r="E30" s="116">
        <f t="shared" si="11"/>
        <v>2932.7889531167611</v>
      </c>
      <c r="F30" s="116">
        <f t="shared" si="12"/>
        <v>3640.8684712510303</v>
      </c>
      <c r="I30" s="74"/>
      <c r="J30" s="93" t="s">
        <v>143</v>
      </c>
      <c r="K30" s="109">
        <f t="shared" si="13"/>
        <v>1377.5033254231896</v>
      </c>
      <c r="L30" s="109">
        <f t="shared" si="14"/>
        <v>1626.7533228295995</v>
      </c>
      <c r="M30" s="109">
        <f t="shared" si="15"/>
        <v>1487.3246556306758</v>
      </c>
      <c r="N30" s="109">
        <f t="shared" si="16"/>
        <v>1408.1641753188765</v>
      </c>
      <c r="O30" s="109">
        <f t="shared" si="17"/>
        <v>1690.2164908937598</v>
      </c>
    </row>
    <row r="31" spans="1:17">
      <c r="A31" s="93" t="s">
        <v>144</v>
      </c>
      <c r="B31" s="116">
        <f t="shared" si="8"/>
        <v>56862.577506459158</v>
      </c>
      <c r="C31" s="116">
        <f t="shared" si="9"/>
        <v>41666.626063539901</v>
      </c>
      <c r="D31" s="116">
        <f t="shared" si="10"/>
        <v>62866.374958499138</v>
      </c>
      <c r="E31" s="116">
        <f t="shared" si="11"/>
        <v>61421.674995839094</v>
      </c>
      <c r="F31" s="116">
        <f t="shared" si="12"/>
        <v>66259.161569157324</v>
      </c>
      <c r="I31" s="74"/>
      <c r="J31" s="93" t="s">
        <v>144</v>
      </c>
      <c r="K31" s="109">
        <f t="shared" si="13"/>
        <v>33183.298016137771</v>
      </c>
      <c r="L31" s="109">
        <f t="shared" si="14"/>
        <v>22378.262364590719</v>
      </c>
      <c r="M31" s="109">
        <f t="shared" si="15"/>
        <v>32725.114542191692</v>
      </c>
      <c r="N31" s="109">
        <f t="shared" si="16"/>
        <v>29491.314820080192</v>
      </c>
      <c r="O31" s="109">
        <f t="shared" si="17"/>
        <v>30759.783947510288</v>
      </c>
    </row>
    <row r="32" spans="1:17" ht="24">
      <c r="A32" s="93" t="s">
        <v>145</v>
      </c>
      <c r="B32" s="116">
        <f t="shared" si="8"/>
        <v>10009.494968985726</v>
      </c>
      <c r="C32" s="116">
        <f t="shared" si="9"/>
        <v>8851.54409815297</v>
      </c>
      <c r="D32" s="116">
        <f t="shared" si="10"/>
        <v>7001.4239329164284</v>
      </c>
      <c r="E32" s="116">
        <f t="shared" si="11"/>
        <v>8389.8208173832045</v>
      </c>
      <c r="F32" s="116">
        <f t="shared" si="12"/>
        <v>7904.4868073834305</v>
      </c>
      <c r="I32" s="74"/>
      <c r="J32" s="93" t="s">
        <v>145</v>
      </c>
      <c r="K32" s="109">
        <f t="shared" si="13"/>
        <v>5841.2416234412794</v>
      </c>
      <c r="L32" s="109">
        <f t="shared" si="14"/>
        <v>4753.9768604768833</v>
      </c>
      <c r="M32" s="109">
        <f t="shared" si="15"/>
        <v>3644.5937961968725</v>
      </c>
      <c r="N32" s="109">
        <f t="shared" si="16"/>
        <v>4028.3311555126447</v>
      </c>
      <c r="O32" s="109">
        <f t="shared" si="17"/>
        <v>3669.5349088787439</v>
      </c>
    </row>
    <row r="33" spans="1:17" ht="24">
      <c r="A33" s="93" t="s">
        <v>146</v>
      </c>
      <c r="B33" s="116">
        <f t="shared" si="8"/>
        <v>884.19908367175219</v>
      </c>
      <c r="C33" s="116">
        <f t="shared" si="9"/>
        <v>855.91607650941626</v>
      </c>
      <c r="D33" s="116">
        <f t="shared" si="10"/>
        <v>1114.0694758385443</v>
      </c>
      <c r="E33" s="116">
        <f t="shared" si="11"/>
        <v>1162.0865193730253</v>
      </c>
      <c r="F33" s="116">
        <f t="shared" si="12"/>
        <v>974.60079997353603</v>
      </c>
      <c r="I33" s="74"/>
      <c r="J33" s="93" t="s">
        <v>146</v>
      </c>
      <c r="K33" s="109">
        <f t="shared" si="13"/>
        <v>515.9921161812058</v>
      </c>
      <c r="L33" s="109">
        <f t="shared" si="14"/>
        <v>459.69439649348817</v>
      </c>
      <c r="M33" s="109">
        <f t="shared" si="15"/>
        <v>579.92927425580672</v>
      </c>
      <c r="N33" s="109">
        <f t="shared" si="16"/>
        <v>557.970120374001</v>
      </c>
      <c r="O33" s="109">
        <f t="shared" si="17"/>
        <v>452.44324456123542</v>
      </c>
    </row>
    <row r="34" spans="1:17">
      <c r="A34" s="96" t="s">
        <v>138</v>
      </c>
      <c r="B34" s="117">
        <f t="shared" si="8"/>
        <v>15322.525799675072</v>
      </c>
      <c r="C34" s="117">
        <f t="shared" si="9"/>
        <v>22419.3536481515</v>
      </c>
      <c r="D34" s="117">
        <f t="shared" si="10"/>
        <v>25210.759346219438</v>
      </c>
      <c r="E34" s="117">
        <f t="shared" si="11"/>
        <v>33378.940174464224</v>
      </c>
      <c r="F34" s="117">
        <f t="shared" si="12"/>
        <v>39481.355549787775</v>
      </c>
      <c r="I34" s="74"/>
      <c r="J34" s="96" t="s">
        <v>138</v>
      </c>
      <c r="K34" s="110">
        <f t="shared" si="13"/>
        <v>8941.7673673484351</v>
      </c>
      <c r="L34" s="110">
        <f t="shared" si="14"/>
        <v>12040.960005204091</v>
      </c>
      <c r="M34" s="110">
        <f t="shared" si="15"/>
        <v>13123.470024242628</v>
      </c>
      <c r="N34" s="110">
        <f t="shared" si="16"/>
        <v>16026.733772930038</v>
      </c>
      <c r="O34" s="110">
        <f t="shared" si="17"/>
        <v>18328.604496432556</v>
      </c>
    </row>
    <row r="35" spans="1:17">
      <c r="A35" s="99" t="s">
        <v>147</v>
      </c>
      <c r="B35" s="118">
        <f t="shared" si="8"/>
        <v>47074.567659983542</v>
      </c>
      <c r="C35" s="118">
        <f t="shared" si="9"/>
        <v>54912.035740583844</v>
      </c>
      <c r="D35" s="118">
        <f t="shared" si="10"/>
        <v>65842.313969300725</v>
      </c>
      <c r="E35" s="118">
        <f t="shared" si="11"/>
        <v>79784.838847590669</v>
      </c>
      <c r="F35" s="118">
        <f t="shared" si="12"/>
        <v>88536.737166529245</v>
      </c>
      <c r="I35" s="74"/>
      <c r="J35" s="99" t="s">
        <v>147</v>
      </c>
      <c r="K35" s="111">
        <f t="shared" si="13"/>
        <v>27471.308479898467</v>
      </c>
      <c r="L35" s="111">
        <f t="shared" si="14"/>
        <v>29492.091365944612</v>
      </c>
      <c r="M35" s="111">
        <f t="shared" si="15"/>
        <v>34274.24068575172</v>
      </c>
      <c r="N35" s="111">
        <f t="shared" si="16"/>
        <v>38308.297526615119</v>
      </c>
      <c r="O35" s="111">
        <f t="shared" si="17"/>
        <v>41101.801504346731</v>
      </c>
    </row>
    <row r="36" spans="1:17">
      <c r="A36" s="99" t="s">
        <v>148</v>
      </c>
      <c r="B36" s="118">
        <f t="shared" si="8"/>
        <v>14258.853022136418</v>
      </c>
      <c r="C36" s="118">
        <f t="shared" si="9"/>
        <v>16288.308615885258</v>
      </c>
      <c r="D36" s="118">
        <f t="shared" si="10"/>
        <v>15616.722483229103</v>
      </c>
      <c r="E36" s="118">
        <f t="shared" si="11"/>
        <v>16770.338665909545</v>
      </c>
      <c r="F36" s="118">
        <f t="shared" si="12"/>
        <v>18326.811019216868</v>
      </c>
      <c r="I36" s="74"/>
      <c r="J36" s="99" t="s">
        <v>148</v>
      </c>
      <c r="K36" s="111">
        <f t="shared" si="13"/>
        <v>8321.039776083182</v>
      </c>
      <c r="L36" s="111">
        <f t="shared" si="14"/>
        <v>8748.1055731714405</v>
      </c>
      <c r="M36" s="111">
        <f t="shared" si="15"/>
        <v>8129.2906164012993</v>
      </c>
      <c r="N36" s="111">
        <f t="shared" si="16"/>
        <v>8052.1955363347952</v>
      </c>
      <c r="O36" s="111">
        <f t="shared" si="17"/>
        <v>8507.9366241236767</v>
      </c>
    </row>
    <row r="37" spans="1:17" ht="24">
      <c r="A37" s="99" t="s">
        <v>149</v>
      </c>
      <c r="B37" s="118">
        <f t="shared" si="8"/>
        <v>4531.0305332765529</v>
      </c>
      <c r="C37" s="118">
        <f t="shared" si="9"/>
        <v>4762.6243301290287</v>
      </c>
      <c r="D37" s="118">
        <f t="shared" si="10"/>
        <v>6351.1386173962474</v>
      </c>
      <c r="E37" s="118">
        <f t="shared" si="11"/>
        <v>8123.8455752466125</v>
      </c>
      <c r="F37" s="118">
        <f t="shared" si="12"/>
        <v>8789.9199046281301</v>
      </c>
      <c r="I37" s="74"/>
      <c r="J37" s="99" t="s">
        <v>149</v>
      </c>
      <c r="K37" s="111">
        <f t="shared" si="13"/>
        <v>2644.1737800024343</v>
      </c>
      <c r="L37" s="111">
        <f t="shared" si="14"/>
        <v>2557.9046559009007</v>
      </c>
      <c r="M37" s="111">
        <f t="shared" si="15"/>
        <v>3306.0875366972355</v>
      </c>
      <c r="N37" s="111">
        <f t="shared" si="16"/>
        <v>3900.6244526145442</v>
      </c>
      <c r="O37" s="111">
        <f t="shared" si="17"/>
        <v>4080.5834359989494</v>
      </c>
    </row>
    <row r="38" spans="1:17">
      <c r="A38" s="99" t="s">
        <v>150</v>
      </c>
      <c r="B38" s="118">
        <f t="shared" si="8"/>
        <v>12117.793891906147</v>
      </c>
      <c r="C38" s="118">
        <f t="shared" si="9"/>
        <v>16627.273171967503</v>
      </c>
      <c r="D38" s="118">
        <f t="shared" si="10"/>
        <v>17663.185520181916</v>
      </c>
      <c r="E38" s="118">
        <f t="shared" si="11"/>
        <v>19230.917886568881</v>
      </c>
      <c r="F38" s="118">
        <f t="shared" si="12"/>
        <v>20181.477327450204</v>
      </c>
      <c r="I38" s="74"/>
      <c r="J38" s="99" t="s">
        <v>150</v>
      </c>
      <c r="K38" s="111">
        <f t="shared" si="13"/>
        <v>7071.5817616178092</v>
      </c>
      <c r="L38" s="111">
        <f t="shared" si="14"/>
        <v>8930.1562570146198</v>
      </c>
      <c r="M38" s="111">
        <f t="shared" si="15"/>
        <v>9194.5777008697878</v>
      </c>
      <c r="N38" s="111">
        <f t="shared" si="16"/>
        <v>9233.6305336891965</v>
      </c>
      <c r="O38" s="111">
        <f t="shared" si="17"/>
        <v>9368.9365762048619</v>
      </c>
    </row>
    <row r="39" spans="1:17">
      <c r="A39" s="99" t="s">
        <v>151</v>
      </c>
      <c r="B39" s="118">
        <f t="shared" si="8"/>
        <v>10835.901128798578</v>
      </c>
      <c r="C39" s="118">
        <f t="shared" si="9"/>
        <v>12635.406882939891</v>
      </c>
      <c r="D39" s="118">
        <f t="shared" si="10"/>
        <v>15061.595398521886</v>
      </c>
      <c r="E39" s="118">
        <f t="shared" si="11"/>
        <v>17477.252215069042</v>
      </c>
      <c r="F39" s="118">
        <f t="shared" si="12"/>
        <v>16940.220378993759</v>
      </c>
      <c r="I39" s="74"/>
      <c r="J39" s="99" t="s">
        <v>151</v>
      </c>
      <c r="K39" s="111">
        <f t="shared" si="13"/>
        <v>6323.5075193255598</v>
      </c>
      <c r="L39" s="111">
        <f t="shared" si="14"/>
        <v>6786.209420426535</v>
      </c>
      <c r="M39" s="111">
        <f t="shared" si="15"/>
        <v>7840.3190088526026</v>
      </c>
      <c r="N39" s="111">
        <f t="shared" si="16"/>
        <v>8391.6165962498053</v>
      </c>
      <c r="O39" s="111">
        <f t="shared" si="17"/>
        <v>7864.2335118772899</v>
      </c>
    </row>
    <row r="40" spans="1:17" ht="30" customHeight="1">
      <c r="A40" s="99" t="s">
        <v>152</v>
      </c>
      <c r="B40" s="118">
        <f t="shared" si="8"/>
        <v>6776.0298561344107</v>
      </c>
      <c r="C40" s="118">
        <f t="shared" si="9"/>
        <v>8073.8933701125279</v>
      </c>
      <c r="D40" s="118">
        <f t="shared" si="10"/>
        <v>9334.2593814667416</v>
      </c>
      <c r="E40" s="118">
        <f t="shared" si="11"/>
        <v>11054.841184969278</v>
      </c>
      <c r="F40" s="118">
        <f t="shared" si="12"/>
        <v>12317.083123505043</v>
      </c>
      <c r="I40" s="74"/>
      <c r="J40" s="99" t="s">
        <v>152</v>
      </c>
      <c r="K40" s="111">
        <f t="shared" si="13"/>
        <v>3954.2881793709394</v>
      </c>
      <c r="L40" s="111">
        <f t="shared" si="14"/>
        <v>4336.3171249953994</v>
      </c>
      <c r="M40" s="111">
        <f t="shared" si="15"/>
        <v>4858.952144555451</v>
      </c>
      <c r="N40" s="111">
        <f t="shared" si="16"/>
        <v>5307.9275629328431</v>
      </c>
      <c r="O40" s="111">
        <f t="shared" si="17"/>
        <v>5718.0140341362112</v>
      </c>
    </row>
    <row r="41" spans="1:17" ht="24">
      <c r="A41" s="99" t="s">
        <v>153</v>
      </c>
      <c r="B41" s="118">
        <f t="shared" si="8"/>
        <v>5602.9749910661994</v>
      </c>
      <c r="C41" s="118">
        <f t="shared" si="9"/>
        <v>5774.6264140964549</v>
      </c>
      <c r="D41" s="118">
        <f t="shared" si="10"/>
        <v>5839.3264820920967</v>
      </c>
      <c r="E41" s="118">
        <f t="shared" si="11"/>
        <v>7561.1840853495642</v>
      </c>
      <c r="F41" s="118">
        <f t="shared" si="12"/>
        <v>7372.9859552454518</v>
      </c>
      <c r="I41" s="74"/>
      <c r="J41" s="99" t="s">
        <v>153</v>
      </c>
      <c r="K41" s="111">
        <f t="shared" si="13"/>
        <v>3269.7284762442728</v>
      </c>
      <c r="L41" s="111">
        <f t="shared" si="14"/>
        <v>3101.4295411171911</v>
      </c>
      <c r="M41" s="111">
        <f t="shared" si="15"/>
        <v>3039.6635419469594</v>
      </c>
      <c r="N41" s="111">
        <f t="shared" si="16"/>
        <v>3630.4653086834592</v>
      </c>
      <c r="O41" s="111">
        <f t="shared" si="17"/>
        <v>3422.7939149919152</v>
      </c>
    </row>
    <row r="42" spans="1:17" ht="24">
      <c r="A42" s="99" t="s">
        <v>154</v>
      </c>
      <c r="B42" s="118">
        <f t="shared" si="8"/>
        <v>1111.9968042681305</v>
      </c>
      <c r="C42" s="118">
        <f t="shared" si="9"/>
        <v>1373.2011140465399</v>
      </c>
      <c r="D42" s="118">
        <f t="shared" si="10"/>
        <v>1785.9000511654344</v>
      </c>
      <c r="E42" s="118">
        <f t="shared" si="11"/>
        <v>2180.257231369993</v>
      </c>
      <c r="F42" s="118">
        <f t="shared" si="12"/>
        <v>1980.5307927977444</v>
      </c>
      <c r="I42" s="74"/>
      <c r="J42" s="99" t="s">
        <v>154</v>
      </c>
      <c r="K42" s="111">
        <f t="shared" si="13"/>
        <v>648.92804665477342</v>
      </c>
      <c r="L42" s="111">
        <f t="shared" si="14"/>
        <v>737.51723411969954</v>
      </c>
      <c r="M42" s="111">
        <f t="shared" si="15"/>
        <v>929.65092664999634</v>
      </c>
      <c r="N42" s="111">
        <f t="shared" si="16"/>
        <v>1046.8397744516847</v>
      </c>
      <c r="O42" s="111">
        <f t="shared" si="17"/>
        <v>919.43057903418423</v>
      </c>
    </row>
    <row r="43" spans="1:17" ht="24">
      <c r="A43" s="99" t="s">
        <v>155</v>
      </c>
      <c r="B43" s="118">
        <f t="shared" si="8"/>
        <v>15732.953513181496</v>
      </c>
      <c r="C43" s="118">
        <f t="shared" si="9"/>
        <v>17649.058424493553</v>
      </c>
      <c r="D43" s="118">
        <f t="shared" si="10"/>
        <v>19930.711899943144</v>
      </c>
      <c r="E43" s="118">
        <f t="shared" si="11"/>
        <v>23597.821135150331</v>
      </c>
      <c r="F43" s="118">
        <f t="shared" si="12"/>
        <v>25382.013798029457</v>
      </c>
      <c r="I43" s="74"/>
      <c r="J43" s="99" t="s">
        <v>155</v>
      </c>
      <c r="K43" s="111">
        <f t="shared" si="13"/>
        <v>9181.2806945418542</v>
      </c>
      <c r="L43" s="111">
        <f t="shared" si="14"/>
        <v>9478.9354748574115</v>
      </c>
      <c r="M43" s="111">
        <f t="shared" si="15"/>
        <v>10374.939389516754</v>
      </c>
      <c r="N43" s="111">
        <f t="shared" si="16"/>
        <v>11330.377626657124</v>
      </c>
      <c r="O43" s="111">
        <f t="shared" si="17"/>
        <v>11783.204648088042</v>
      </c>
    </row>
    <row r="44" spans="1:17">
      <c r="A44" s="99" t="s">
        <v>139</v>
      </c>
      <c r="B44" s="118">
        <f t="shared" si="8"/>
        <v>16631.301523598362</v>
      </c>
      <c r="C44" s="118">
        <f t="shared" si="9"/>
        <v>20666.610062978434</v>
      </c>
      <c r="D44" s="118">
        <f t="shared" si="10"/>
        <v>21173.379645252979</v>
      </c>
      <c r="E44" s="118">
        <f t="shared" si="11"/>
        <v>22113.269056726749</v>
      </c>
      <c r="F44" s="118">
        <f t="shared" si="12"/>
        <v>24894.001370932445</v>
      </c>
      <c r="I44" s="74"/>
      <c r="J44" s="99" t="s">
        <v>139</v>
      </c>
      <c r="K44" s="111">
        <f t="shared" si="13"/>
        <v>9705.5297008145844</v>
      </c>
      <c r="L44" s="111">
        <f t="shared" si="14"/>
        <v>11099.598548506296</v>
      </c>
      <c r="M44" s="111">
        <f t="shared" si="15"/>
        <v>11021.810540111919</v>
      </c>
      <c r="N44" s="111">
        <f t="shared" si="16"/>
        <v>10617.577255866843</v>
      </c>
      <c r="O44" s="111">
        <f t="shared" si="17"/>
        <v>11556.65247830943</v>
      </c>
    </row>
    <row r="45" spans="1:17" ht="24">
      <c r="A45" s="102" t="s">
        <v>156</v>
      </c>
      <c r="B45" s="118">
        <f t="shared" si="8"/>
        <v>9042.4702449060223</v>
      </c>
      <c r="C45" s="118">
        <f t="shared" si="9"/>
        <v>11720.791795078743</v>
      </c>
      <c r="D45" s="118">
        <f t="shared" si="10"/>
        <v>12466.177096077314</v>
      </c>
      <c r="E45" s="118">
        <f t="shared" si="11"/>
        <v>12663.246041547491</v>
      </c>
      <c r="F45" s="118">
        <f t="shared" si="12"/>
        <v>13078.075790405812</v>
      </c>
      <c r="I45" s="74"/>
      <c r="J45" s="102" t="s">
        <v>156</v>
      </c>
      <c r="K45" s="111">
        <f t="shared" si="13"/>
        <v>5276.9149429550644</v>
      </c>
      <c r="L45" s="111">
        <f t="shared" si="14"/>
        <v>6294.9890281740436</v>
      </c>
      <c r="M45" s="111">
        <f t="shared" si="15"/>
        <v>6489.2730595916673</v>
      </c>
      <c r="N45" s="111">
        <f t="shared" si="16"/>
        <v>6080.1952353254846</v>
      </c>
      <c r="O45" s="111">
        <f t="shared" si="17"/>
        <v>6071.2930292994006</v>
      </c>
    </row>
    <row r="46" spans="1:17">
      <c r="A46" s="99" t="s">
        <v>157</v>
      </c>
      <c r="B46" s="118">
        <f t="shared" si="8"/>
        <v>2147.6982420106701</v>
      </c>
      <c r="C46" s="118">
        <f t="shared" si="9"/>
        <v>1983.6485976305382</v>
      </c>
      <c r="D46" s="118">
        <f t="shared" si="10"/>
        <v>2382.5466469584985</v>
      </c>
      <c r="E46" s="118">
        <f t="shared" si="11"/>
        <v>2205.3640388873114</v>
      </c>
      <c r="F46" s="118">
        <f t="shared" si="12"/>
        <v>2343.5550763891006</v>
      </c>
      <c r="I46" s="74"/>
      <c r="J46" s="99" t="s">
        <v>157</v>
      </c>
      <c r="K46" s="111">
        <f t="shared" si="13"/>
        <v>1253.3324013544723</v>
      </c>
      <c r="L46" s="111">
        <f t="shared" si="14"/>
        <v>1065.3756483482673</v>
      </c>
      <c r="M46" s="111">
        <f t="shared" si="15"/>
        <v>1240.2355309225713</v>
      </c>
      <c r="N46" s="111">
        <f t="shared" si="16"/>
        <v>1058.8946844597649</v>
      </c>
      <c r="O46" s="111">
        <f t="shared" si="17"/>
        <v>1087.9589495496314</v>
      </c>
    </row>
    <row r="47" spans="1:17">
      <c r="A47" s="103" t="s">
        <v>158</v>
      </c>
      <c r="B47" s="118">
        <f t="shared" si="8"/>
        <v>3124.3007011178379</v>
      </c>
      <c r="C47" s="118">
        <f t="shared" si="9"/>
        <v>3698.1488875289947</v>
      </c>
      <c r="D47" s="118">
        <f t="shared" si="10"/>
        <v>4437.4258010233079</v>
      </c>
      <c r="E47" s="118">
        <f t="shared" si="11"/>
        <v>4541.9783974298907</v>
      </c>
      <c r="F47" s="118">
        <f t="shared" si="12"/>
        <v>5779.2501972579312</v>
      </c>
      <c r="I47" s="74"/>
      <c r="J47" s="103" t="s">
        <v>158</v>
      </c>
      <c r="K47" s="111">
        <f t="shared" si="13"/>
        <v>1823.2483612872588</v>
      </c>
      <c r="L47" s="111">
        <f t="shared" si="14"/>
        <v>1986.1974411424708</v>
      </c>
      <c r="M47" s="111">
        <f t="shared" si="15"/>
        <v>2309.9036282404936</v>
      </c>
      <c r="N47" s="111">
        <f t="shared" si="16"/>
        <v>2180.8085636492715</v>
      </c>
      <c r="O47" s="111">
        <f t="shared" si="17"/>
        <v>2682.9269075600382</v>
      </c>
    </row>
    <row r="48" spans="1:17">
      <c r="K48" s="119"/>
      <c r="L48" s="119"/>
      <c r="M48" s="119"/>
      <c r="N48" s="119"/>
      <c r="O48" s="119"/>
      <c r="P48" s="119"/>
      <c r="Q48" s="119"/>
    </row>
    <row r="49" spans="6:27">
      <c r="P49" s="122"/>
      <c r="Q49" s="122"/>
    </row>
    <row r="50" spans="6:27" ht="15" thickBot="1">
      <c r="F50" s="182"/>
      <c r="G50" s="182"/>
      <c r="H50" s="182"/>
      <c r="J50" s="125" t="s">
        <v>170</v>
      </c>
      <c r="K50" s="78">
        <v>2011</v>
      </c>
      <c r="L50" s="78">
        <v>2012</v>
      </c>
      <c r="M50" s="78">
        <v>2013</v>
      </c>
      <c r="N50" s="78">
        <v>2014</v>
      </c>
      <c r="O50" s="78">
        <v>2015</v>
      </c>
    </row>
    <row r="51" spans="6:27">
      <c r="J51" s="91" t="s">
        <v>142</v>
      </c>
      <c r="K51" s="124"/>
      <c r="L51" s="124">
        <f>【2012年】分行业能源消费二氧化碳排放量!T28*10/【分行业】GDP与碳强度!L29</f>
        <v>8.1946046115418836E-2</v>
      </c>
      <c r="M51" s="124">
        <f>'【2013年】分行业能源消费二氧化碳排放量 '!T28*10/【分行业】GDP与碳强度!M29</f>
        <v>5.8339015813136337E-2</v>
      </c>
      <c r="N51" s="124">
        <f>'【2014年】分行业能源消费二氧化碳排放量 '!T28*10/【分行业】GDP与碳强度!N29</f>
        <v>0.14475856275292054</v>
      </c>
      <c r="O51" s="124">
        <f>【2015年】分行业能源消费二氧化碳排放量!T28*10/O29</f>
        <v>0.10318909195800599</v>
      </c>
      <c r="R51" s="180" t="s">
        <v>179</v>
      </c>
      <c r="S51" s="180"/>
      <c r="T51" s="180"/>
      <c r="U51" s="180"/>
      <c r="V51" s="180"/>
      <c r="W51" s="180"/>
    </row>
    <row r="52" spans="6:27" ht="14.4" customHeight="1">
      <c r="J52" s="93" t="s">
        <v>143</v>
      </c>
      <c r="K52" s="109"/>
      <c r="L52" s="109">
        <f>【2012年】分行业能源消费二氧化碳排放量!T29*10/【分行业】GDP与碳强度!L30</f>
        <v>3.661060198318399</v>
      </c>
      <c r="M52" s="109">
        <f>'【2013年】分行业能源消费二氧化碳排放量 '!T29*10/【分行业】GDP与碳强度!M30</f>
        <v>4.6762124393559406</v>
      </c>
      <c r="N52" s="109">
        <f>'【2014年】分行业能源消费二氧化碳排放量 '!T29*10/【分行业】GDP与碳强度!N30</f>
        <v>8.5200526447338483</v>
      </c>
      <c r="O52" s="109">
        <f>【2015年】分行业能源消费二氧化碳排放量!T29*10/O30</f>
        <v>5.9204821381294144</v>
      </c>
      <c r="R52" s="183" t="s">
        <v>183</v>
      </c>
      <c r="S52" s="183"/>
      <c r="T52" s="183"/>
      <c r="U52" s="183"/>
      <c r="V52" s="183"/>
      <c r="W52" s="183"/>
      <c r="X52" s="183"/>
      <c r="Z52" s="178" t="s">
        <v>184</v>
      </c>
      <c r="AA52" s="178"/>
    </row>
    <row r="53" spans="6:27" ht="14.4" customHeight="1">
      <c r="J53" s="93" t="s">
        <v>171</v>
      </c>
      <c r="K53" s="109"/>
      <c r="L53" s="109">
        <f>(【2012年】分行业能源消费二氧化碳排放量!T30+'过程相关-二氧化碳排放量'!G8)*10/【分行业】GDP与碳强度!L31</f>
        <v>0.73652003207594918</v>
      </c>
      <c r="M53" s="109">
        <f>('【2013年】分行业能源消费二氧化碳排放量 '!T30+'过程相关-二氧化碳排放量'!H8)*10/【分行业】GDP与碳强度!M31</f>
        <v>0.74161150325241609</v>
      </c>
      <c r="N53" s="109">
        <f>('过程相关-二氧化碳排放量'!I8+'【2014年】分行业能源消费二氧化碳排放量 '!T30)*10/【分行业】GDP与碳强度!N31</f>
        <v>0.9398335325867303</v>
      </c>
      <c r="O53" s="131">
        <f>(【2015年】分行业能源消费二氧化碳排放量!T30+'过程相关-二氧化碳排放量'!J8)*10/O31</f>
        <v>0.8838284716303112</v>
      </c>
      <c r="R53" s="183"/>
      <c r="S53" s="183"/>
      <c r="T53" s="183"/>
      <c r="U53" s="183"/>
      <c r="V53" s="183"/>
      <c r="W53" s="183"/>
      <c r="X53" s="183"/>
      <c r="Z53" s="178"/>
      <c r="AA53" s="178"/>
    </row>
    <row r="54" spans="6:27" ht="24">
      <c r="J54" s="93" t="s">
        <v>145</v>
      </c>
      <c r="K54" s="109"/>
      <c r="L54" s="109">
        <f>【2012年】分行业能源消费二氧化碳排放量!T31*10/【分行业】GDP与碳强度!L32</f>
        <v>3.9675846753526898</v>
      </c>
      <c r="M54" s="109">
        <f>'【2013年】分行业能源消费二氧化碳排放量 '!T31*10/【分行业】GDP与碳强度!M32</f>
        <v>5.7135930013223124</v>
      </c>
      <c r="N54" s="109">
        <f>'【2014年】分行业能源消费二氧化碳排放量 '!T31*10/【分行业】GDP与碳强度!N32</f>
        <v>5.9259763518275452</v>
      </c>
      <c r="O54" s="109">
        <f>【2015年】分行业能源消费二氧化碳排放量!T31*10/O32</f>
        <v>7.1970445242326582</v>
      </c>
      <c r="R54" s="183"/>
      <c r="S54" s="183"/>
      <c r="T54" s="183"/>
      <c r="U54" s="183"/>
      <c r="V54" s="183"/>
      <c r="W54" s="183"/>
      <c r="X54" s="183"/>
      <c r="Z54" s="178"/>
      <c r="AA54" s="178"/>
    </row>
    <row r="55" spans="6:27">
      <c r="J55" s="93" t="s">
        <v>146</v>
      </c>
      <c r="K55" s="109"/>
      <c r="L55" s="109">
        <f>【2012年】分行业能源消费二氧化碳排放量!T32*10/【分行业】GDP与碳强度!L33</f>
        <v>0</v>
      </c>
      <c r="M55" s="109">
        <f>'【2013年】分行业能源消费二氧化碳排放量 '!T32*10/【分行业】GDP与碳强度!M33</f>
        <v>0</v>
      </c>
      <c r="N55" s="109">
        <f>'【2014年】分行业能源消费二氧化碳排放量 '!T32*10/【分行业】GDP与碳强度!N33</f>
        <v>0.47536601591551286</v>
      </c>
      <c r="O55" s="109">
        <f>【2015年】分行业能源消费二氧化碳排放量!T32*10/O33</f>
        <v>0.70941438448143213</v>
      </c>
      <c r="Z55" s="138"/>
      <c r="AA55" s="138"/>
    </row>
    <row r="56" spans="6:27" ht="14.4" customHeight="1">
      <c r="J56" s="96" t="s">
        <v>138</v>
      </c>
      <c r="K56" s="96"/>
      <c r="L56" s="135">
        <f>【2012年】分行业能源消费二氧化碳排放量!T33*10/【分行业】GDP与碳强度!L34</f>
        <v>0.9276058140490705</v>
      </c>
      <c r="M56" s="110">
        <f>'【2013年】分行业能源消费二氧化碳排放量 '!T33*10/【分行业】GDP与碳强度!M34</f>
        <v>0.17785417160160172</v>
      </c>
      <c r="N56" s="110">
        <f>'【2014年】分行业能源消费二氧化碳排放量 '!T33*10/【分行业】GDP与碳强度!N34</f>
        <v>0.12270905945819201</v>
      </c>
      <c r="O56" s="110">
        <f>【2015年】分行业能源消费二氧化碳排放量!T33*10/O34</f>
        <v>8.0061964617267042E-2</v>
      </c>
      <c r="P56" s="137" t="s">
        <v>175</v>
      </c>
      <c r="R56" s="183" t="s">
        <v>181</v>
      </c>
      <c r="S56" s="183"/>
      <c r="T56" s="183"/>
      <c r="U56" s="183"/>
      <c r="V56" s="183"/>
      <c r="W56" s="183"/>
    </row>
    <row r="57" spans="6:27" ht="15.6">
      <c r="J57" s="133" t="s">
        <v>147</v>
      </c>
      <c r="K57" s="111"/>
      <c r="L57" s="111">
        <f>【2012年】分行业能源消费二氧化碳排放量!T34*10/【分行业】GDP与碳强度!L35</f>
        <v>0.9650712158995256</v>
      </c>
      <c r="M57" s="111">
        <f>'【2013年】分行业能源消费二氧化碳排放量 '!T34*10/【分行业】GDP与碳强度!M35</f>
        <v>0.89244151609183908</v>
      </c>
      <c r="N57" s="111">
        <f>'【2014年】分行业能源消费二氧化碳排放量 '!T34*10/【分行业】GDP与碳强度!N35</f>
        <v>0.37948102487013791</v>
      </c>
      <c r="O57" s="111">
        <f>【2015年】分行业能源消费二氧化碳排放量!T34*10/O35</f>
        <v>0.57294111672813264</v>
      </c>
      <c r="P57" s="137" t="s">
        <v>176</v>
      </c>
      <c r="R57" s="183"/>
      <c r="S57" s="183"/>
      <c r="T57" s="183"/>
      <c r="U57" s="183"/>
      <c r="V57" s="183"/>
      <c r="W57" s="183"/>
    </row>
    <row r="58" spans="6:27" ht="15.6">
      <c r="J58" s="134" t="s">
        <v>148</v>
      </c>
      <c r="K58" s="111"/>
      <c r="L58" s="111">
        <f>【2012年】分行业能源消费二氧化碳排放量!T35*10/【分行业】GDP与碳强度!L36</f>
        <v>0.16724043622981663</v>
      </c>
      <c r="M58" s="111">
        <f>'【2013年】分行业能源消费二氧化碳排放量 '!T35*10/【分行业】GDP与碳强度!M36</f>
        <v>0.25961827143148442</v>
      </c>
      <c r="N58" s="111">
        <f>'【2014年】分行业能源消费二氧化碳排放量 '!T35*10/【分行业】GDP与碳强度!N36</f>
        <v>0.42802894747156445</v>
      </c>
      <c r="O58" s="111">
        <f>【2015年】分行业能源消费二氧化碳排放量!T35*10/O36</f>
        <v>0.35074812618001117</v>
      </c>
      <c r="P58" s="137" t="s">
        <v>177</v>
      </c>
    </row>
    <row r="59" spans="6:27">
      <c r="J59" s="99" t="s">
        <v>149</v>
      </c>
      <c r="K59" s="111"/>
      <c r="L59" s="111">
        <f>【2012年】分行业能源消费二氧化碳排放量!T36*10/【分行业】GDP与碳强度!L37</f>
        <v>2.4503160115333551E-3</v>
      </c>
      <c r="M59" s="111">
        <f>'【2013年】分行业能源消费二氧化碳排放量 '!T36*10/【分行业】GDP与碳强度!M37</f>
        <v>3.7886002064544465E-3</v>
      </c>
      <c r="N59" s="111">
        <f>'【2014年】分行业能源消费二氧化碳排放量 '!T36*10/【分行业】GDP与碳强度!N37</f>
        <v>5.188849861415463E-3</v>
      </c>
      <c r="O59" s="111">
        <f>【2015年】分行业能源消费二氧化碳排放量!T36*10/O37</f>
        <v>3.0673252786938081E-3</v>
      </c>
      <c r="R59" s="179" t="s">
        <v>180</v>
      </c>
      <c r="S59" s="179"/>
      <c r="T59" s="179"/>
      <c r="U59" s="179"/>
      <c r="V59" s="179"/>
      <c r="W59" s="179"/>
    </row>
    <row r="60" spans="6:27">
      <c r="J60" s="99" t="s">
        <v>150</v>
      </c>
      <c r="K60" s="111"/>
      <c r="L60" s="111">
        <f>【2012年】分行业能源消费二氧化碳排放量!T37*10/【分行业】GDP与碳强度!L38</f>
        <v>0</v>
      </c>
      <c r="M60" s="111">
        <f>'【2013年】分行业能源消费二氧化碳排放量 '!T37*10/【分行业】GDP与碳强度!M38</f>
        <v>0</v>
      </c>
      <c r="N60" s="111">
        <f>'【2014年】分行业能源消费二氧化碳排放量 '!T37*10/【分行业】GDP与碳强度!N38</f>
        <v>1.2227791889109637E-2</v>
      </c>
      <c r="O60" s="111">
        <f>【2015年】分行业能源消费二氧化碳排放量!T37*10/O38</f>
        <v>1.04546251072496E-2</v>
      </c>
      <c r="R60" s="179"/>
      <c r="S60" s="179"/>
      <c r="T60" s="179"/>
      <c r="U60" s="179"/>
      <c r="V60" s="179"/>
      <c r="W60" s="179"/>
    </row>
    <row r="61" spans="6:27">
      <c r="J61" s="99" t="s">
        <v>151</v>
      </c>
      <c r="K61" s="111"/>
      <c r="L61" s="111">
        <f>【2012年】分行业能源消费二氧化碳排放量!T38*10/【分行业】GDP与碳强度!L39</f>
        <v>4.7828113116417711E-3</v>
      </c>
      <c r="M61" s="111">
        <f>'【2013年】分行业能源消费二氧化碳排放量 '!T38*10/【分行业】GDP与碳强度!M39</f>
        <v>3.5492637007412675E-3</v>
      </c>
      <c r="N61" s="111">
        <f>'【2014年】分行业能源消费二氧化碳排放量 '!T38*10/【分行业】GDP与碳强度!N39</f>
        <v>1.0311564526311321E-2</v>
      </c>
      <c r="O61" s="111">
        <f>【2015年】分行业能源消费二氧化碳排放量!T38*10/O39</f>
        <v>4.6205476783822905E-3</v>
      </c>
    </row>
    <row r="62" spans="6:27" ht="15.6">
      <c r="J62" s="99" t="s">
        <v>152</v>
      </c>
      <c r="K62" s="111"/>
      <c r="L62" s="136">
        <f>【2012年】分行业能源消费二氧化碳排放量!T39*10/【分行业】GDP与碳强度!L40</f>
        <v>0.55239076600554049</v>
      </c>
      <c r="M62" s="111">
        <f>'【2013年】分行业能源消费二氧化碳排放量 '!T39*10/【分行业】GDP与碳强度!M40</f>
        <v>0.10914641858654395</v>
      </c>
      <c r="N62" s="111">
        <f>'【2014年】分行业能源消费二氧化碳排放量 '!T39*10/【分行业】GDP与碳强度!N40</f>
        <v>4.9984875256155976E-2</v>
      </c>
      <c r="O62" s="111">
        <f>【2015年】分行业能源消费二氧化碳排放量!T39*10/O40</f>
        <v>2.3506096754506961E-2</v>
      </c>
      <c r="P62" s="137" t="s">
        <v>178</v>
      </c>
    </row>
    <row r="63" spans="6:27" ht="15.6">
      <c r="J63" s="99" t="s">
        <v>153</v>
      </c>
      <c r="K63" s="111"/>
      <c r="L63" s="111">
        <f>【2012年】分行业能源消费二氧化碳排放量!T40*10/【分行业】GDP与碳强度!L41</f>
        <v>0</v>
      </c>
      <c r="M63" s="111">
        <f>'【2013年】分行业能源消费二氧化碳排放量 '!T40*10/【分行业】GDP与碳强度!M41</f>
        <v>0</v>
      </c>
      <c r="N63" s="111">
        <f>'【2014年】分行业能源消费二氧化碳排放量 '!T40*10/【分行业】GDP与碳强度!N41</f>
        <v>2.9236394475432189E-2</v>
      </c>
      <c r="O63" s="111">
        <f>【2015年】分行业能源消费二氧化碳排放量!T40*10/O41</f>
        <v>7.8106515857724421E-2</v>
      </c>
      <c r="P63" s="137"/>
    </row>
    <row r="64" spans="6:27" ht="15.6">
      <c r="J64" s="99" t="s">
        <v>154</v>
      </c>
      <c r="K64" s="111"/>
      <c r="L64" s="111">
        <f>【2012年】分行业能源消费二氧化碳排放量!T41*10/【分行业】GDP与碳强度!L42</f>
        <v>0</v>
      </c>
      <c r="M64" s="111">
        <f>'【2013年】分行业能源消费二氧化碳排放量 '!T41*10/【分行业】GDP与碳强度!M42</f>
        <v>0</v>
      </c>
      <c r="N64" s="111">
        <f>'【2014年】分行业能源消费二氧化碳排放量 '!T41*10/【分行业】GDP与碳强度!N42</f>
        <v>2.3260990460726914E-2</v>
      </c>
      <c r="O64" s="111">
        <f>【2015年】分行业能源消费二氧化碳排放量!T41*10/O42</f>
        <v>1.6801321235054623E-2</v>
      </c>
      <c r="P64" s="137"/>
      <c r="R64" s="180" t="s">
        <v>182</v>
      </c>
      <c r="S64" s="180"/>
      <c r="T64" s="180"/>
      <c r="U64" s="180"/>
      <c r="V64" s="180"/>
      <c r="W64" s="180"/>
    </row>
    <row r="65" spans="10:15">
      <c r="J65" s="99" t="s">
        <v>155</v>
      </c>
      <c r="K65" s="111"/>
      <c r="L65" s="111">
        <f>【2012年】分行业能源消费二氧化碳排放量!T42*10/【分行业】GDP与碳强度!L43</f>
        <v>0.14937383099063142</v>
      </c>
      <c r="M65" s="111">
        <f>'【2013年】分行业能源消费二氧化碳排放量 '!T42*10/【分行业】GDP与碳强度!M43</f>
        <v>0.12673706970357704</v>
      </c>
      <c r="N65" s="111">
        <f>'【2014年】分行业能源消费二氧化碳排放量 '!T42*10/【分行业】GDP与碳强度!N43</f>
        <v>0.14182957021330347</v>
      </c>
      <c r="O65" s="111">
        <f>【2015年】分行业能源消费二氧化碳排放量!T42*10/O43</f>
        <v>0.13154594451378523</v>
      </c>
    </row>
    <row r="66" spans="10:15">
      <c r="J66" s="99" t="s">
        <v>139</v>
      </c>
      <c r="K66" s="111"/>
      <c r="L66" s="111">
        <f>【2012年】分行业能源消费二氧化碳排放量!T43*10/【分行业】GDP与碳强度!L44</f>
        <v>2.1676720421363767E-2</v>
      </c>
      <c r="M66" s="111">
        <f>'【2013年】分行业能源消费二氧化碳排放量 '!T43*10/【分行业】GDP与碳强度!M44</f>
        <v>2.3251989274944589E-2</v>
      </c>
      <c r="N66" s="111">
        <f>'【2014年】分行业能源消费二氧化碳排放量 '!T43*10/【分行业】GDP与碳强度!N44</f>
        <v>0.4794958851198568</v>
      </c>
      <c r="O66" s="111">
        <f>【2015年】分行业能源消费二氧化碳排放量!T43*10/O44</f>
        <v>3.1884839277188437E-2</v>
      </c>
    </row>
    <row r="67" spans="10:15">
      <c r="J67" s="102" t="s">
        <v>156</v>
      </c>
      <c r="K67" s="111"/>
      <c r="L67" s="111">
        <f>【2012年】分行业能源消费二氧化碳排放量!T44*10/【分行业】GDP与碳强度!L45</f>
        <v>0.11080276808215532</v>
      </c>
      <c r="M67" s="111">
        <f>'【2013年】分行业能源消费二氧化碳排放量 '!T44*10/【分行业】GDP与碳强度!M45</f>
        <v>9.9577606650398554E-2</v>
      </c>
      <c r="N67" s="111">
        <f>'【2014年】分行业能源消费二氧化碳排放量 '!T44*10/【分行业】GDP与碳强度!N45</f>
        <v>0.10295910772020049</v>
      </c>
      <c r="O67" s="111">
        <f>【2015年】分行业能源消费二氧化碳排放量!T44*10/O45</f>
        <v>4.770917085935393E-2</v>
      </c>
    </row>
    <row r="68" spans="10:15">
      <c r="J68" s="99" t="s">
        <v>157</v>
      </c>
      <c r="K68" s="111"/>
      <c r="L68" s="111">
        <f>【2012年】分行业能源消费二氧化碳排放量!T45*10/【分行业】GDP与碳强度!L46</f>
        <v>0.13239616508714949</v>
      </c>
      <c r="M68" s="111">
        <f>'【2013年】分行业能源消费二氧化碳排放量 '!T45*10/【分行业】GDP与碳强度!M46</f>
        <v>0.13896548623555233</v>
      </c>
      <c r="N68" s="111">
        <f>'【2014年】分行业能源消费二氧化碳排放量 '!T45*10/【分行业】GDP与碳强度!N46</f>
        <v>8.4019493978466763E-3</v>
      </c>
      <c r="O68" s="111">
        <f>【2015年】分行业能源消费二氧化碳排放量!T45*10/O46</f>
        <v>3.0796781763768731E-2</v>
      </c>
    </row>
    <row r="69" spans="10:15">
      <c r="J69" s="103" t="s">
        <v>158</v>
      </c>
      <c r="K69" s="111"/>
      <c r="L69" s="111">
        <f>【2012年】分行业能源消费二氧化碳排放量!T46*10/【分行业】GDP与碳强度!L47</f>
        <v>0</v>
      </c>
      <c r="M69" s="111">
        <f>'【2013年】分行业能源消费二氧化碳排放量 '!T46*10/【分行业】GDP与碳强度!M47</f>
        <v>0</v>
      </c>
      <c r="N69" s="111">
        <f>'【2014年】分行业能源消费二氧化碳排放量 '!T46*10/【分行业】GDP与碳强度!N47</f>
        <v>5.6783379998422623E-3</v>
      </c>
      <c r="O69" s="111">
        <f>【2015年】分行业能源消费二氧化碳排放量!T46*10/O47</f>
        <v>2.7770073121329898E-3</v>
      </c>
    </row>
  </sheetData>
  <mergeCells count="8">
    <mergeCell ref="Z52:AA54"/>
    <mergeCell ref="R59:W60"/>
    <mergeCell ref="R64:W64"/>
    <mergeCell ref="A1:H1"/>
    <mergeCell ref="F50:H50"/>
    <mergeCell ref="R51:W51"/>
    <mergeCell ref="R56:W57"/>
    <mergeCell ref="R52:X5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0"/>
    </sheetView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T49"/>
  <sheetViews>
    <sheetView tabSelected="1" topLeftCell="B40" zoomScale="85" zoomScaleNormal="85" workbookViewId="0">
      <selection activeCell="K11" sqref="K11"/>
    </sheetView>
  </sheetViews>
  <sheetFormatPr defaultRowHeight="14.4"/>
  <cols>
    <col min="1" max="1" width="41" customWidth="1"/>
    <col min="2" max="2" width="29.21875" customWidth="1"/>
    <col min="3" max="3" width="10.77734375" customWidth="1"/>
    <col min="4" max="5" width="9" bestFit="1" customWidth="1"/>
    <col min="6" max="6" width="9.88671875" bestFit="1" customWidth="1"/>
    <col min="7" max="7" width="10.77734375" customWidth="1"/>
    <col min="8" max="8" width="9" bestFit="1" customWidth="1"/>
    <col min="9" max="9" width="9.88671875" bestFit="1" customWidth="1"/>
    <col min="11" max="11" width="22.88671875" customWidth="1"/>
    <col min="12" max="12" width="21.21875" customWidth="1"/>
    <col min="14" max="15" width="9" bestFit="1" customWidth="1"/>
    <col min="16" max="16" width="9.88671875" bestFit="1" customWidth="1"/>
    <col min="17" max="17" width="9" bestFit="1" customWidth="1"/>
  </cols>
  <sheetData>
    <row r="1" spans="1:10">
      <c r="A1" s="3"/>
      <c r="B1" s="170" t="s">
        <v>107</v>
      </c>
      <c r="C1" s="170"/>
      <c r="D1" s="170"/>
      <c r="E1" s="170"/>
      <c r="F1" s="170"/>
      <c r="G1" s="170"/>
      <c r="H1" s="170"/>
      <c r="I1" s="170"/>
      <c r="J1" s="170"/>
    </row>
    <row r="2" spans="1:10" ht="43.2">
      <c r="A2" s="29" t="s">
        <v>99</v>
      </c>
      <c r="B2" s="18"/>
      <c r="C2" s="6" t="s">
        <v>15</v>
      </c>
      <c r="D2" s="6" t="s">
        <v>18</v>
      </c>
      <c r="E2" s="22" t="s">
        <v>109</v>
      </c>
      <c r="F2" s="6" t="s">
        <v>25</v>
      </c>
      <c r="G2" s="6" t="s">
        <v>29</v>
      </c>
      <c r="H2" s="6" t="s">
        <v>55</v>
      </c>
      <c r="I2" s="25" t="s">
        <v>92</v>
      </c>
      <c r="J2" s="6" t="s">
        <v>33</v>
      </c>
    </row>
    <row r="3" spans="1:10">
      <c r="A3" s="3"/>
      <c r="B3" s="19"/>
      <c r="C3" s="20"/>
      <c r="D3" s="20"/>
      <c r="E3" s="20"/>
      <c r="F3" s="21"/>
      <c r="G3" s="21"/>
      <c r="H3" s="21"/>
      <c r="I3" s="20"/>
      <c r="J3" s="20"/>
    </row>
    <row r="4" spans="1:10">
      <c r="A4" s="30" t="s">
        <v>71</v>
      </c>
      <c r="B4" s="29" t="s">
        <v>62</v>
      </c>
      <c r="C4" s="31">
        <v>2551.8000000000002</v>
      </c>
      <c r="D4" s="32">
        <v>97.4</v>
      </c>
      <c r="E4" s="31">
        <v>258.10000000000002</v>
      </c>
      <c r="F4" s="32">
        <v>539.79999999999995</v>
      </c>
      <c r="G4" s="31">
        <v>689.7</v>
      </c>
      <c r="H4" s="31">
        <v>282.2</v>
      </c>
      <c r="I4" s="33">
        <v>10907.4</v>
      </c>
      <c r="J4" s="32">
        <v>2744.2</v>
      </c>
    </row>
    <row r="5" spans="1:10" ht="27.6">
      <c r="A5" s="34" t="s">
        <v>72</v>
      </c>
      <c r="B5" s="28" t="s">
        <v>43</v>
      </c>
      <c r="C5" s="28">
        <v>3.8</v>
      </c>
      <c r="D5" s="28"/>
      <c r="E5" s="28">
        <v>0.1</v>
      </c>
      <c r="F5" s="28">
        <v>96.6</v>
      </c>
      <c r="G5" s="28">
        <v>1.9</v>
      </c>
      <c r="H5" s="28"/>
      <c r="I5" s="28">
        <v>228.1</v>
      </c>
      <c r="J5" s="28">
        <v>0.2</v>
      </c>
    </row>
    <row r="6" spans="1:10">
      <c r="A6" s="35" t="s">
        <v>73</v>
      </c>
      <c r="B6" s="26" t="s">
        <v>91</v>
      </c>
      <c r="C6" s="26">
        <v>614.29999999999995</v>
      </c>
      <c r="D6" s="26">
        <v>13.4</v>
      </c>
      <c r="E6" s="26">
        <v>3.9</v>
      </c>
      <c r="F6" s="26">
        <v>20.5</v>
      </c>
      <c r="G6" s="26">
        <v>1.5</v>
      </c>
      <c r="H6" s="26">
        <v>0.2</v>
      </c>
      <c r="I6" s="26">
        <v>78.099999999999994</v>
      </c>
      <c r="J6" s="26">
        <v>1.4</v>
      </c>
    </row>
    <row r="7" spans="1:10">
      <c r="A7" s="35" t="s">
        <v>74</v>
      </c>
      <c r="B7" s="26" t="s">
        <v>44</v>
      </c>
      <c r="C7" s="26">
        <v>272.2</v>
      </c>
      <c r="D7" s="26">
        <v>84</v>
      </c>
      <c r="E7" s="26">
        <v>67.5</v>
      </c>
      <c r="F7" s="26">
        <v>166.2</v>
      </c>
      <c r="G7" s="26">
        <v>49.5</v>
      </c>
      <c r="H7" s="26">
        <v>242.9</v>
      </c>
      <c r="I7" s="26">
        <v>1331</v>
      </c>
      <c r="J7" s="26">
        <v>161.9</v>
      </c>
    </row>
    <row r="8" spans="1:10" ht="27.6">
      <c r="A8" s="35" t="s">
        <v>75</v>
      </c>
      <c r="B8" s="26" t="s">
        <v>98</v>
      </c>
      <c r="C8" s="26">
        <v>1366.5</v>
      </c>
      <c r="D8" s="26"/>
      <c r="E8" s="26">
        <v>184.8</v>
      </c>
      <c r="F8" s="26">
        <v>2.2999999999999998</v>
      </c>
      <c r="G8" s="26">
        <v>37.6</v>
      </c>
      <c r="H8" s="26">
        <v>36.200000000000003</v>
      </c>
      <c r="I8" s="26">
        <v>6436.7</v>
      </c>
      <c r="J8" s="26">
        <v>2008.2</v>
      </c>
    </row>
    <row r="9" spans="1:10" ht="27.6">
      <c r="A9" s="35" t="s">
        <v>76</v>
      </c>
      <c r="B9" s="26" t="s">
        <v>93</v>
      </c>
      <c r="C9" s="26">
        <v>0.1</v>
      </c>
      <c r="D9" s="26"/>
      <c r="E9" s="26">
        <v>0</v>
      </c>
      <c r="F9" s="26">
        <v>5.5</v>
      </c>
      <c r="G9" s="26">
        <v>4.7</v>
      </c>
      <c r="H9" s="26"/>
      <c r="I9" s="26">
        <v>208.7</v>
      </c>
      <c r="J9" s="26">
        <v>0.9</v>
      </c>
    </row>
    <row r="10" spans="1:10">
      <c r="A10" s="35" t="s">
        <v>77</v>
      </c>
      <c r="B10" s="26" t="s">
        <v>94</v>
      </c>
      <c r="C10" s="26">
        <v>33.6</v>
      </c>
      <c r="D10" s="26"/>
      <c r="E10" s="36">
        <v>0.04</v>
      </c>
      <c r="F10" s="26">
        <v>24.8</v>
      </c>
      <c r="G10" s="26">
        <v>4.3</v>
      </c>
      <c r="H10" s="26">
        <v>1.4</v>
      </c>
      <c r="I10" s="26">
        <v>311</v>
      </c>
      <c r="J10" s="26">
        <v>7.6</v>
      </c>
    </row>
    <row r="11" spans="1:10" ht="27.6">
      <c r="A11" s="37" t="s">
        <v>78</v>
      </c>
      <c r="B11" s="27" t="s">
        <v>95</v>
      </c>
      <c r="C11" s="27">
        <v>139.9</v>
      </c>
      <c r="D11" s="27"/>
      <c r="E11" s="27">
        <v>0</v>
      </c>
      <c r="F11" s="27">
        <v>188.1</v>
      </c>
      <c r="G11" s="27">
        <v>501</v>
      </c>
      <c r="H11" s="27">
        <v>0</v>
      </c>
      <c r="I11" s="27">
        <v>56.8</v>
      </c>
      <c r="J11" s="27">
        <v>1.3</v>
      </c>
    </row>
    <row r="12" spans="1:10" ht="27.6">
      <c r="A12" s="37" t="s">
        <v>79</v>
      </c>
      <c r="B12" s="27" t="s">
        <v>97</v>
      </c>
      <c r="C12" s="27">
        <v>2.6</v>
      </c>
      <c r="D12" s="27"/>
      <c r="E12" s="27">
        <v>0.3</v>
      </c>
      <c r="F12" s="27">
        <v>27.5</v>
      </c>
      <c r="G12" s="27">
        <v>66.400000000000006</v>
      </c>
      <c r="H12" s="27">
        <v>0.5</v>
      </c>
      <c r="I12" s="27">
        <v>185.1</v>
      </c>
      <c r="J12" s="27">
        <v>16.100000000000001</v>
      </c>
    </row>
    <row r="13" spans="1:10">
      <c r="A13" s="37" t="s">
        <v>80</v>
      </c>
      <c r="B13" s="27" t="s">
        <v>96</v>
      </c>
      <c r="C13" s="27">
        <v>0</v>
      </c>
      <c r="D13" s="27"/>
      <c r="E13" s="27">
        <v>0</v>
      </c>
      <c r="F13" s="27">
        <v>0.2</v>
      </c>
      <c r="G13" s="27">
        <v>0.2</v>
      </c>
      <c r="H13" s="27"/>
      <c r="I13" s="27">
        <v>19.7</v>
      </c>
      <c r="J13" s="27">
        <v>2.9</v>
      </c>
    </row>
    <row r="14" spans="1:10">
      <c r="A14" s="37" t="s">
        <v>81</v>
      </c>
      <c r="B14" s="27" t="s">
        <v>45</v>
      </c>
      <c r="C14" s="27">
        <v>0.1</v>
      </c>
      <c r="D14" s="27"/>
      <c r="E14" s="27"/>
      <c r="F14" s="27">
        <v>0.8</v>
      </c>
      <c r="G14" s="27">
        <v>2.2999999999999998</v>
      </c>
      <c r="H14" s="27"/>
      <c r="I14" s="27">
        <v>163.69999999999999</v>
      </c>
      <c r="J14" s="27">
        <v>4.8</v>
      </c>
    </row>
    <row r="15" spans="1:10">
      <c r="A15" s="37" t="s">
        <v>82</v>
      </c>
      <c r="B15" s="27" t="s">
        <v>46</v>
      </c>
      <c r="C15" s="27">
        <v>0.3</v>
      </c>
      <c r="D15" s="27"/>
      <c r="E15" s="38">
        <v>0.04</v>
      </c>
      <c r="F15" s="27">
        <v>0.2</v>
      </c>
      <c r="G15" s="27">
        <v>0.8</v>
      </c>
      <c r="H15" s="27"/>
      <c r="I15" s="27">
        <v>10</v>
      </c>
      <c r="J15" s="27">
        <v>12.1</v>
      </c>
    </row>
    <row r="16" spans="1:10">
      <c r="A16" s="37" t="s">
        <v>83</v>
      </c>
      <c r="B16" s="27" t="s">
        <v>47</v>
      </c>
      <c r="C16" s="27">
        <v>7.7</v>
      </c>
      <c r="D16" s="27"/>
      <c r="E16" s="27">
        <v>0</v>
      </c>
      <c r="F16" s="27">
        <v>0.2</v>
      </c>
      <c r="G16" s="27">
        <v>0.4</v>
      </c>
      <c r="H16" s="27">
        <v>0</v>
      </c>
      <c r="I16" s="27">
        <v>24</v>
      </c>
      <c r="J16" s="27">
        <v>1</v>
      </c>
    </row>
    <row r="17" spans="1:20" ht="27.6">
      <c r="A17" s="37" t="s">
        <v>84</v>
      </c>
      <c r="B17" s="27" t="s">
        <v>48</v>
      </c>
      <c r="C17" s="27">
        <v>2.9</v>
      </c>
      <c r="D17" s="27"/>
      <c r="E17" s="38">
        <v>0.04</v>
      </c>
      <c r="F17" s="27">
        <v>4.4000000000000004</v>
      </c>
      <c r="G17" s="27">
        <v>1.7</v>
      </c>
      <c r="H17" s="27">
        <v>1</v>
      </c>
      <c r="I17" s="27">
        <v>112.6</v>
      </c>
      <c r="J17" s="27">
        <v>14.7</v>
      </c>
    </row>
    <row r="18" spans="1:20" ht="27.6">
      <c r="A18" s="37" t="s">
        <v>85</v>
      </c>
      <c r="B18" s="27" t="s">
        <v>49</v>
      </c>
      <c r="C18" s="27">
        <v>0.2</v>
      </c>
      <c r="D18" s="27"/>
      <c r="E18" s="27"/>
      <c r="F18" s="27">
        <v>0.1</v>
      </c>
      <c r="G18" s="27">
        <v>0.3</v>
      </c>
      <c r="H18" s="27"/>
      <c r="I18" s="27">
        <v>5.2</v>
      </c>
      <c r="J18" s="27">
        <v>0.1</v>
      </c>
    </row>
    <row r="19" spans="1:20" ht="27.6">
      <c r="A19" s="37" t="s">
        <v>86</v>
      </c>
      <c r="B19" s="27" t="s">
        <v>50</v>
      </c>
      <c r="C19" s="27">
        <v>84.1</v>
      </c>
      <c r="D19" s="27"/>
      <c r="E19" s="38">
        <v>0.04</v>
      </c>
      <c r="F19" s="27">
        <v>1.4</v>
      </c>
      <c r="G19" s="27">
        <v>7.8</v>
      </c>
      <c r="H19" s="27">
        <v>0</v>
      </c>
      <c r="I19" s="27">
        <v>344</v>
      </c>
      <c r="J19" s="27">
        <v>108.2</v>
      </c>
    </row>
    <row r="20" spans="1:20">
      <c r="A20" s="37" t="s">
        <v>87</v>
      </c>
      <c r="B20" s="27" t="s">
        <v>51</v>
      </c>
      <c r="C20" s="27">
        <v>8.1</v>
      </c>
      <c r="D20" s="27"/>
      <c r="E20" s="27">
        <v>0.1</v>
      </c>
      <c r="F20" s="27">
        <v>0.8</v>
      </c>
      <c r="G20" s="27">
        <v>7.1</v>
      </c>
      <c r="H20" s="27"/>
      <c r="I20" s="27">
        <v>1156.5</v>
      </c>
      <c r="J20" s="27">
        <v>114.3</v>
      </c>
    </row>
    <row r="21" spans="1:20" ht="27.6">
      <c r="A21" s="37" t="s">
        <v>88</v>
      </c>
      <c r="B21" s="27" t="s">
        <v>52</v>
      </c>
      <c r="C21" s="27">
        <v>15.1</v>
      </c>
      <c r="D21" s="27"/>
      <c r="E21" s="38">
        <v>0.04</v>
      </c>
      <c r="F21" s="27">
        <v>0.2</v>
      </c>
      <c r="G21" s="27">
        <v>1.8</v>
      </c>
      <c r="H21" s="27"/>
      <c r="I21" s="27">
        <v>213.5</v>
      </c>
      <c r="J21" s="27">
        <v>279.89999999999998</v>
      </c>
    </row>
    <row r="22" spans="1:20">
      <c r="A22" s="37" t="s">
        <v>89</v>
      </c>
      <c r="B22" s="27" t="s">
        <v>53</v>
      </c>
      <c r="C22" s="27">
        <v>0.3</v>
      </c>
      <c r="D22" s="27"/>
      <c r="E22" s="27">
        <v>1.2</v>
      </c>
      <c r="F22" s="27">
        <v>0</v>
      </c>
      <c r="G22" s="27">
        <v>0.2</v>
      </c>
      <c r="H22" s="27"/>
      <c r="I22" s="27">
        <v>18.600000000000001</v>
      </c>
      <c r="J22" s="27">
        <v>8.3000000000000007</v>
      </c>
    </row>
    <row r="23" spans="1:20">
      <c r="A23" s="37" t="s">
        <v>90</v>
      </c>
      <c r="B23" s="27" t="s">
        <v>54</v>
      </c>
      <c r="C23" s="27">
        <v>0</v>
      </c>
      <c r="D23" s="27"/>
      <c r="E23" s="27">
        <v>0</v>
      </c>
      <c r="F23" s="38">
        <v>0.04</v>
      </c>
      <c r="G23" s="27">
        <v>0.2</v>
      </c>
      <c r="H23" s="27"/>
      <c r="I23" s="27">
        <v>4.0999999999999996</v>
      </c>
      <c r="J23" s="27">
        <v>0.3</v>
      </c>
    </row>
    <row r="24" spans="1:20">
      <c r="F24" s="126"/>
      <c r="G24" s="126"/>
    </row>
    <row r="25" spans="1:20">
      <c r="B25" s="170" t="s">
        <v>108</v>
      </c>
      <c r="C25" s="170"/>
      <c r="D25" s="170"/>
      <c r="E25" s="170"/>
      <c r="F25" s="170"/>
      <c r="G25" s="170"/>
      <c r="H25" s="170"/>
      <c r="I25" s="170"/>
      <c r="J25" s="170"/>
      <c r="L25" s="184" t="s">
        <v>111</v>
      </c>
      <c r="M25" s="184"/>
      <c r="N25" s="184"/>
      <c r="O25" s="184"/>
      <c r="P25" s="184"/>
      <c r="Q25" s="184"/>
      <c r="R25" s="184"/>
      <c r="S25" s="184"/>
    </row>
    <row r="26" spans="1:20" ht="43.2">
      <c r="B26" s="18"/>
      <c r="L26" s="5" t="s">
        <v>15</v>
      </c>
      <c r="M26" s="5" t="s">
        <v>18</v>
      </c>
      <c r="N26" s="46" t="s">
        <v>109</v>
      </c>
      <c r="O26" s="5" t="s">
        <v>25</v>
      </c>
      <c r="P26" s="5" t="s">
        <v>29</v>
      </c>
      <c r="Q26" s="5" t="s">
        <v>55</v>
      </c>
      <c r="R26" s="2" t="s">
        <v>92</v>
      </c>
      <c r="S26" s="5" t="s">
        <v>33</v>
      </c>
    </row>
    <row r="27" spans="1:20">
      <c r="B27" s="19"/>
      <c r="C27" s="20"/>
      <c r="D27" s="20"/>
      <c r="E27" s="20"/>
      <c r="F27" s="21"/>
      <c r="G27" s="21"/>
      <c r="H27" s="21"/>
      <c r="I27" s="20"/>
      <c r="J27" s="20"/>
      <c r="T27" s="45" t="s">
        <v>6</v>
      </c>
    </row>
    <row r="28" spans="1:20">
      <c r="B28" s="28" t="s">
        <v>43</v>
      </c>
      <c r="C28" s="42">
        <f>C5/$C$4</f>
        <v>1.4891449173132689E-3</v>
      </c>
      <c r="D28" s="42"/>
      <c r="E28" s="42">
        <f>E5/$E$4</f>
        <v>3.8744672607516468E-4</v>
      </c>
      <c r="F28" s="42">
        <f>F5/$F$4</f>
        <v>0.17895516858095592</v>
      </c>
      <c r="G28" s="42">
        <f>G5/$G$4</f>
        <v>2.7548209366391181E-3</v>
      </c>
      <c r="H28" s="42">
        <f>H5/$H$4</f>
        <v>0</v>
      </c>
      <c r="J28" s="74">
        <v>1</v>
      </c>
      <c r="K28" s="28" t="s">
        <v>43</v>
      </c>
      <c r="L28" s="28">
        <f>C28*$C$48</f>
        <v>5.7102500822948512</v>
      </c>
      <c r="M28" s="28"/>
      <c r="N28" s="28">
        <f>E28*$E$48</f>
        <v>0.190112723316544</v>
      </c>
      <c r="O28" s="28">
        <f>F28*$F$48</f>
        <v>305.85788349759173</v>
      </c>
      <c r="P28" s="28">
        <f>G28*$G$48</f>
        <v>5.8748146005509643</v>
      </c>
      <c r="Q28" s="28">
        <f>H28*$H$48</f>
        <v>0</v>
      </c>
      <c r="T28" s="28">
        <f>SUM(L28:S28)</f>
        <v>317.63306090375409</v>
      </c>
    </row>
    <row r="29" spans="1:20">
      <c r="B29" s="26" t="s">
        <v>91</v>
      </c>
      <c r="C29" s="43">
        <f t="shared" ref="C29:C46" si="0">C6/$C$4</f>
        <v>0.24073203229093185</v>
      </c>
      <c r="D29" s="43"/>
      <c r="E29" s="43">
        <f t="shared" ref="E29:E46" si="1">E6/$E$4</f>
        <v>1.511042231693142E-2</v>
      </c>
      <c r="F29" s="43">
        <f t="shared" ref="F29:F46" si="2">F6/$F$4</f>
        <v>3.7977028529084848E-2</v>
      </c>
      <c r="G29" s="43">
        <f t="shared" ref="G29:G46" si="3">G6/$G$4</f>
        <v>2.1748586341887774E-3</v>
      </c>
      <c r="H29" s="43">
        <f t="shared" ref="H29:H46" si="4">H6/$H$4</f>
        <v>7.0871722182849046E-4</v>
      </c>
      <c r="J29" s="74">
        <v>2</v>
      </c>
      <c r="K29" s="26" t="s">
        <v>91</v>
      </c>
      <c r="L29" s="26">
        <f t="shared" ref="L29:L46" si="5">C29*$C$48</f>
        <v>923.10700672466498</v>
      </c>
      <c r="M29" s="26"/>
      <c r="N29" s="26">
        <f t="shared" ref="N29:N46" si="6">E29*$E$48</f>
        <v>7.4143962093452149</v>
      </c>
      <c r="O29" s="26">
        <f t="shared" ref="O29:O45" si="7">F29*$F$48</f>
        <v>64.907728899592442</v>
      </c>
      <c r="P29" s="26">
        <f t="shared" ref="P29:P44" si="8">G29*$G$48</f>
        <v>4.6380115267507609</v>
      </c>
      <c r="Q29" s="26">
        <f t="shared" ref="Q29:Q46" si="9">H29*$H$48</f>
        <v>0.62251103047484047</v>
      </c>
      <c r="T29" s="26">
        <f t="shared" ref="T29:T45" si="10">SUM(L29:S29)</f>
        <v>1000.6896543908283</v>
      </c>
    </row>
    <row r="30" spans="1:20">
      <c r="B30" s="26" t="s">
        <v>44</v>
      </c>
      <c r="C30" s="43">
        <f t="shared" si="0"/>
        <v>0.10666980170859784</v>
      </c>
      <c r="D30" s="43"/>
      <c r="E30" s="43">
        <f t="shared" si="1"/>
        <v>0.26152654010073612</v>
      </c>
      <c r="F30" s="43">
        <f t="shared" si="2"/>
        <v>0.30789181178214153</v>
      </c>
      <c r="G30" s="43">
        <f t="shared" si="3"/>
        <v>7.1770334928229665E-2</v>
      </c>
      <c r="H30" s="43">
        <f t="shared" si="4"/>
        <v>0.86073706591070165</v>
      </c>
      <c r="J30" s="74">
        <v>3</v>
      </c>
      <c r="K30" s="26" t="s">
        <v>44</v>
      </c>
      <c r="L30" s="26">
        <f t="shared" si="5"/>
        <v>409.03422957912068</v>
      </c>
      <c r="M30" s="26"/>
      <c r="N30" s="26">
        <f t="shared" si="6"/>
        <v>128.32608823866718</v>
      </c>
      <c r="O30" s="26">
        <f t="shared" si="7"/>
        <v>526.22753868840311</v>
      </c>
      <c r="P30" s="26">
        <f t="shared" si="8"/>
        <v>153.05438038277515</v>
      </c>
      <c r="Q30" s="26">
        <f t="shared" si="9"/>
        <v>756.03964651169372</v>
      </c>
      <c r="T30" s="26">
        <f t="shared" si="10"/>
        <v>1972.6818834006599</v>
      </c>
    </row>
    <row r="31" spans="1:20">
      <c r="B31" s="26" t="s">
        <v>98</v>
      </c>
      <c r="C31" s="43">
        <f t="shared" si="0"/>
        <v>0.53550434987067952</v>
      </c>
      <c r="D31" s="43"/>
      <c r="E31" s="43">
        <f t="shared" si="1"/>
        <v>0.71600154978690433</v>
      </c>
      <c r="F31" s="43">
        <f t="shared" si="2"/>
        <v>4.2608373471656165E-3</v>
      </c>
      <c r="G31" s="43">
        <f t="shared" si="3"/>
        <v>5.4516456430332025E-2</v>
      </c>
      <c r="H31" s="43">
        <f t="shared" si="4"/>
        <v>0.12827781715095679</v>
      </c>
      <c r="J31" s="74">
        <v>4</v>
      </c>
      <c r="K31" s="26" t="s">
        <v>98</v>
      </c>
      <c r="L31" s="26">
        <f t="shared" si="5"/>
        <v>2053.4359835410305</v>
      </c>
      <c r="M31" s="26"/>
      <c r="N31" s="26">
        <f t="shared" si="6"/>
        <v>351.32831268897331</v>
      </c>
      <c r="O31" s="26">
        <f t="shared" si="7"/>
        <v>7.2823305594664687</v>
      </c>
      <c r="P31" s="26">
        <f t="shared" si="8"/>
        <v>116.25948893721909</v>
      </c>
      <c r="Q31" s="26">
        <f t="shared" si="9"/>
        <v>112.67449651594615</v>
      </c>
      <c r="T31" s="26">
        <f t="shared" si="10"/>
        <v>2640.9806122426353</v>
      </c>
    </row>
    <row r="32" spans="1:20" ht="26.4">
      <c r="B32" s="26" t="s">
        <v>93</v>
      </c>
      <c r="C32" s="43">
        <f t="shared" si="0"/>
        <v>3.918802413982287E-5</v>
      </c>
      <c r="D32" s="43"/>
      <c r="E32" s="43">
        <f t="shared" si="1"/>
        <v>0</v>
      </c>
      <c r="F32" s="43">
        <f t="shared" si="2"/>
        <v>1.018895887365691E-2</v>
      </c>
      <c r="G32" s="43">
        <f t="shared" si="3"/>
        <v>6.8145570537915031E-3</v>
      </c>
      <c r="H32" s="43">
        <f t="shared" si="4"/>
        <v>0</v>
      </c>
      <c r="J32" s="74">
        <v>5</v>
      </c>
      <c r="K32" s="26" t="s">
        <v>93</v>
      </c>
      <c r="L32" s="26">
        <f t="shared" si="5"/>
        <v>0.15026973900775928</v>
      </c>
      <c r="M32" s="26"/>
      <c r="N32" s="26">
        <f t="shared" si="6"/>
        <v>0</v>
      </c>
      <c r="O32" s="26">
        <f t="shared" si="7"/>
        <v>17.414268729158948</v>
      </c>
      <c r="P32" s="26">
        <f t="shared" si="8"/>
        <v>14.532436117152386</v>
      </c>
      <c r="Q32" s="26">
        <f t="shared" si="9"/>
        <v>0</v>
      </c>
      <c r="T32" s="26">
        <f t="shared" si="10"/>
        <v>32.096974585319089</v>
      </c>
    </row>
    <row r="33" spans="2:20">
      <c r="B33" s="65" t="s">
        <v>94</v>
      </c>
      <c r="C33" s="66">
        <f t="shared" si="0"/>
        <v>1.3167176110980484E-2</v>
      </c>
      <c r="D33" s="66"/>
      <c r="E33" s="66">
        <f t="shared" si="1"/>
        <v>1.5497869043006585E-4</v>
      </c>
      <c r="F33" s="66">
        <f t="shared" si="2"/>
        <v>4.5942941830307525E-2</v>
      </c>
      <c r="G33" s="66">
        <f t="shared" si="3"/>
        <v>6.2345947513411624E-3</v>
      </c>
      <c r="H33" s="66">
        <f t="shared" si="4"/>
        <v>4.961020552799433E-3</v>
      </c>
      <c r="J33" s="74">
        <v>6</v>
      </c>
      <c r="K33" s="65" t="s">
        <v>94</v>
      </c>
      <c r="L33" s="65">
        <f t="shared" si="5"/>
        <v>50.490632306607111</v>
      </c>
      <c r="M33" s="65"/>
      <c r="N33" s="65">
        <f t="shared" si="6"/>
        <v>7.604508932661759E-2</v>
      </c>
      <c r="O33" s="65">
        <f t="shared" si="7"/>
        <v>78.522520815116721</v>
      </c>
      <c r="P33" s="65">
        <f t="shared" si="8"/>
        <v>13.295633043352183</v>
      </c>
      <c r="Q33" s="65">
        <f t="shared" si="9"/>
        <v>4.357577213323883</v>
      </c>
      <c r="T33" s="26">
        <f t="shared" si="10"/>
        <v>146.74240846772651</v>
      </c>
    </row>
    <row r="34" spans="2:20" ht="26.4">
      <c r="B34" s="27" t="s">
        <v>95</v>
      </c>
      <c r="C34" s="44">
        <f t="shared" si="0"/>
        <v>5.4824045771612193E-2</v>
      </c>
      <c r="D34" s="44"/>
      <c r="E34" s="44">
        <f t="shared" si="1"/>
        <v>0</v>
      </c>
      <c r="F34" s="44">
        <f t="shared" si="2"/>
        <v>0.34846239347906632</v>
      </c>
      <c r="G34" s="44">
        <f t="shared" si="3"/>
        <v>0.72640278381905177</v>
      </c>
      <c r="H34" s="44">
        <f t="shared" si="4"/>
        <v>0</v>
      </c>
      <c r="J34" s="74">
        <v>7</v>
      </c>
      <c r="K34" s="27" t="s">
        <v>95</v>
      </c>
      <c r="L34" s="27">
        <f t="shared" si="5"/>
        <v>210.2273648718552</v>
      </c>
      <c r="M34" s="27"/>
      <c r="N34" s="27">
        <f t="shared" si="6"/>
        <v>0</v>
      </c>
      <c r="O34" s="27">
        <f t="shared" si="7"/>
        <v>595.56799053723603</v>
      </c>
      <c r="P34" s="27">
        <f t="shared" si="8"/>
        <v>1549.0958499347544</v>
      </c>
      <c r="Q34" s="27">
        <f t="shared" si="9"/>
        <v>0</v>
      </c>
      <c r="T34" s="27">
        <f t="shared" si="10"/>
        <v>2354.8912053438457</v>
      </c>
    </row>
    <row r="35" spans="2:20">
      <c r="B35" s="27" t="s">
        <v>97</v>
      </c>
      <c r="C35" s="44">
        <f t="shared" si="0"/>
        <v>1.0188886276353945E-3</v>
      </c>
      <c r="D35" s="44"/>
      <c r="E35" s="44">
        <f t="shared" si="1"/>
        <v>1.1623401782254938E-3</v>
      </c>
      <c r="F35" s="44">
        <f t="shared" si="2"/>
        <v>5.0944794368284557E-2</v>
      </c>
      <c r="G35" s="44">
        <f t="shared" si="3"/>
        <v>9.6273742206756566E-2</v>
      </c>
      <c r="H35" s="44">
        <f t="shared" si="4"/>
        <v>1.7717930545712262E-3</v>
      </c>
      <c r="J35" s="74">
        <v>8</v>
      </c>
      <c r="K35" s="27" t="s">
        <v>97</v>
      </c>
      <c r="L35" s="27">
        <f t="shared" si="5"/>
        <v>3.9070132142017404</v>
      </c>
      <c r="M35" s="27"/>
      <c r="N35" s="27">
        <f t="shared" si="6"/>
        <v>0.57033816994963193</v>
      </c>
      <c r="O35" s="27">
        <f t="shared" si="7"/>
        <v>87.071343645794755</v>
      </c>
      <c r="P35" s="27">
        <f t="shared" si="8"/>
        <v>205.30931025083373</v>
      </c>
      <c r="Q35" s="27">
        <f t="shared" si="9"/>
        <v>1.5562775761871013</v>
      </c>
      <c r="T35" s="27">
        <f t="shared" si="10"/>
        <v>298.41428285696696</v>
      </c>
    </row>
    <row r="36" spans="2:20">
      <c r="B36" s="27" t="s">
        <v>96</v>
      </c>
      <c r="C36" s="44">
        <f t="shared" si="0"/>
        <v>0</v>
      </c>
      <c r="D36" s="44"/>
      <c r="E36" s="44">
        <f t="shared" si="1"/>
        <v>0</v>
      </c>
      <c r="F36" s="44">
        <f t="shared" si="2"/>
        <v>3.7050759540570587E-4</v>
      </c>
      <c r="G36" s="44">
        <f t="shared" si="3"/>
        <v>2.8998115122517038E-4</v>
      </c>
      <c r="H36" s="44">
        <f t="shared" si="4"/>
        <v>0</v>
      </c>
      <c r="J36" s="74">
        <v>9</v>
      </c>
      <c r="K36" s="27" t="s">
        <v>96</v>
      </c>
      <c r="L36" s="27">
        <f t="shared" si="5"/>
        <v>0</v>
      </c>
      <c r="M36" s="27"/>
      <c r="N36" s="27">
        <f t="shared" si="6"/>
        <v>0</v>
      </c>
      <c r="O36" s="27">
        <f t="shared" si="7"/>
        <v>0.63324613560578003</v>
      </c>
      <c r="P36" s="27">
        <f t="shared" si="8"/>
        <v>0.61840153690010158</v>
      </c>
      <c r="Q36" s="27">
        <f t="shared" si="9"/>
        <v>0</v>
      </c>
      <c r="T36" s="27">
        <f t="shared" si="10"/>
        <v>1.2516476725058816</v>
      </c>
    </row>
    <row r="37" spans="2:20">
      <c r="B37" s="27" t="s">
        <v>45</v>
      </c>
      <c r="C37" s="44">
        <f t="shared" si="0"/>
        <v>3.918802413982287E-5</v>
      </c>
      <c r="D37" s="44"/>
      <c r="E37" s="44">
        <f t="shared" si="1"/>
        <v>0</v>
      </c>
      <c r="F37" s="44">
        <f t="shared" si="2"/>
        <v>1.4820303816228235E-3</v>
      </c>
      <c r="G37" s="44">
        <f t="shared" si="3"/>
        <v>3.3347832390894588E-3</v>
      </c>
      <c r="H37" s="44">
        <f t="shared" si="4"/>
        <v>0</v>
      </c>
      <c r="J37" s="74">
        <v>10</v>
      </c>
      <c r="K37" s="27" t="s">
        <v>45</v>
      </c>
      <c r="L37" s="27">
        <f t="shared" si="5"/>
        <v>0.15026973900775928</v>
      </c>
      <c r="M37" s="27"/>
      <c r="N37" s="27">
        <f t="shared" si="6"/>
        <v>0</v>
      </c>
      <c r="O37" s="27">
        <f t="shared" si="7"/>
        <v>2.5329845424231201</v>
      </c>
      <c r="P37" s="27">
        <f t="shared" si="8"/>
        <v>7.1116176743511677</v>
      </c>
      <c r="Q37" s="27">
        <f t="shared" si="9"/>
        <v>0</v>
      </c>
      <c r="T37" s="27">
        <f t="shared" si="10"/>
        <v>9.7948719557820461</v>
      </c>
    </row>
    <row r="38" spans="2:20">
      <c r="B38" s="27" t="s">
        <v>46</v>
      </c>
      <c r="C38" s="44">
        <f t="shared" si="0"/>
        <v>1.175640724194686E-4</v>
      </c>
      <c r="D38" s="44"/>
      <c r="E38" s="44">
        <f t="shared" si="1"/>
        <v>1.5497869043006585E-4</v>
      </c>
      <c r="F38" s="44">
        <f t="shared" si="2"/>
        <v>3.7050759540570587E-4</v>
      </c>
      <c r="G38" s="44">
        <f t="shared" si="3"/>
        <v>1.1599246049006815E-3</v>
      </c>
      <c r="H38" s="44">
        <f t="shared" si="4"/>
        <v>0</v>
      </c>
      <c r="J38" s="74">
        <v>11</v>
      </c>
      <c r="K38" s="27" t="s">
        <v>46</v>
      </c>
      <c r="L38" s="27">
        <f t="shared" si="5"/>
        <v>0.45080921702327775</v>
      </c>
      <c r="M38" s="27"/>
      <c r="N38" s="27">
        <f t="shared" si="6"/>
        <v>7.604508932661759E-2</v>
      </c>
      <c r="O38" s="27">
        <f t="shared" si="7"/>
        <v>0.63324613560578003</v>
      </c>
      <c r="P38" s="27">
        <f t="shared" si="8"/>
        <v>2.4736061476004063</v>
      </c>
      <c r="Q38" s="27">
        <f t="shared" si="9"/>
        <v>0</v>
      </c>
      <c r="T38" s="27">
        <f t="shared" si="10"/>
        <v>3.6337065895560818</v>
      </c>
    </row>
    <row r="39" spans="2:20">
      <c r="B39" s="27" t="s">
        <v>47</v>
      </c>
      <c r="C39" s="44">
        <f t="shared" si="0"/>
        <v>3.0174778587663607E-3</v>
      </c>
      <c r="D39" s="44"/>
      <c r="E39" s="44">
        <f t="shared" si="1"/>
        <v>0</v>
      </c>
      <c r="F39" s="44">
        <f t="shared" si="2"/>
        <v>3.7050759540570587E-4</v>
      </c>
      <c r="G39" s="44">
        <f t="shared" si="3"/>
        <v>5.7996230245034076E-4</v>
      </c>
      <c r="H39" s="44">
        <f t="shared" si="4"/>
        <v>0</v>
      </c>
      <c r="J39" s="74">
        <v>12</v>
      </c>
      <c r="K39" s="27" t="s">
        <v>47</v>
      </c>
      <c r="L39" s="27">
        <f t="shared" si="5"/>
        <v>11.570769903597462</v>
      </c>
      <c r="M39" s="27"/>
      <c r="N39" s="27">
        <f t="shared" si="6"/>
        <v>0</v>
      </c>
      <c r="O39" s="27">
        <f t="shared" si="7"/>
        <v>0.63324613560578003</v>
      </c>
      <c r="P39" s="27">
        <f t="shared" si="8"/>
        <v>1.2368030738002032</v>
      </c>
      <c r="Q39" s="27">
        <f t="shared" si="9"/>
        <v>0</v>
      </c>
      <c r="T39" s="27">
        <f t="shared" si="10"/>
        <v>13.440819113003446</v>
      </c>
    </row>
    <row r="40" spans="2:20">
      <c r="B40" s="27" t="s">
        <v>48</v>
      </c>
      <c r="C40" s="44">
        <f t="shared" si="0"/>
        <v>1.1364527000548631E-3</v>
      </c>
      <c r="D40" s="44"/>
      <c r="E40" s="44">
        <f t="shared" si="1"/>
        <v>1.5497869043006585E-4</v>
      </c>
      <c r="F40" s="44">
        <f t="shared" si="2"/>
        <v>8.1511670989255301E-3</v>
      </c>
      <c r="G40" s="44">
        <f t="shared" si="3"/>
        <v>2.4648397854139478E-3</v>
      </c>
      <c r="H40" s="44">
        <f t="shared" si="4"/>
        <v>3.5435861091424525E-3</v>
      </c>
      <c r="J40" s="74">
        <v>13</v>
      </c>
      <c r="K40" s="27" t="s">
        <v>48</v>
      </c>
      <c r="L40" s="27">
        <f t="shared" si="5"/>
        <v>4.357822431225018</v>
      </c>
      <c r="M40" s="27"/>
      <c r="N40" s="27">
        <f t="shared" si="6"/>
        <v>7.604508932661759E-2</v>
      </c>
      <c r="O40" s="27">
        <f t="shared" si="7"/>
        <v>13.931414983327162</v>
      </c>
      <c r="P40" s="27">
        <f t="shared" si="8"/>
        <v>5.2564130636508626</v>
      </c>
      <c r="Q40" s="27">
        <f t="shared" si="9"/>
        <v>3.1125551523742025</v>
      </c>
      <c r="T40" s="27">
        <f t="shared" si="10"/>
        <v>26.734250719903866</v>
      </c>
    </row>
    <row r="41" spans="2:20">
      <c r="B41" s="27" t="s">
        <v>49</v>
      </c>
      <c r="C41" s="44">
        <f t="shared" si="0"/>
        <v>7.837604827964574E-5</v>
      </c>
      <c r="D41" s="44"/>
      <c r="E41" s="44">
        <f t="shared" si="1"/>
        <v>0</v>
      </c>
      <c r="F41" s="44">
        <f t="shared" si="2"/>
        <v>1.8525379770285293E-4</v>
      </c>
      <c r="G41" s="44">
        <f t="shared" si="3"/>
        <v>4.3497172683775549E-4</v>
      </c>
      <c r="H41" s="44">
        <f t="shared" si="4"/>
        <v>0</v>
      </c>
      <c r="J41" s="74">
        <v>14</v>
      </c>
      <c r="K41" s="27" t="s">
        <v>49</v>
      </c>
      <c r="L41" s="27">
        <f t="shared" si="5"/>
        <v>0.30053947801551856</v>
      </c>
      <c r="M41" s="27"/>
      <c r="N41" s="27">
        <f t="shared" si="6"/>
        <v>0</v>
      </c>
      <c r="O41" s="27">
        <f t="shared" si="7"/>
        <v>0.31662306780289001</v>
      </c>
      <c r="P41" s="27">
        <f t="shared" si="8"/>
        <v>0.9276023053501522</v>
      </c>
      <c r="Q41" s="27">
        <f t="shared" si="9"/>
        <v>0</v>
      </c>
      <c r="T41" s="27">
        <f t="shared" si="10"/>
        <v>1.5447648511685608</v>
      </c>
    </row>
    <row r="42" spans="2:20" ht="26.4">
      <c r="B42" s="27" t="s">
        <v>50</v>
      </c>
      <c r="C42" s="44">
        <f t="shared" si="0"/>
        <v>3.2957128301591032E-2</v>
      </c>
      <c r="D42" s="44"/>
      <c r="E42" s="44">
        <f t="shared" si="1"/>
        <v>1.5497869043006585E-4</v>
      </c>
      <c r="F42" s="44">
        <f t="shared" si="2"/>
        <v>2.5935531678399409E-3</v>
      </c>
      <c r="G42" s="44">
        <f t="shared" si="3"/>
        <v>1.1309264897781644E-2</v>
      </c>
      <c r="H42" s="44">
        <f t="shared" si="4"/>
        <v>0</v>
      </c>
      <c r="J42" s="74">
        <v>15</v>
      </c>
      <c r="K42" s="27" t="s">
        <v>50</v>
      </c>
      <c r="L42" s="27">
        <f t="shared" si="5"/>
        <v>126.37685050552554</v>
      </c>
      <c r="M42" s="27"/>
      <c r="N42" s="27">
        <f t="shared" si="6"/>
        <v>7.604508932661759E-2</v>
      </c>
      <c r="O42" s="27">
        <f t="shared" si="7"/>
        <v>4.4327229492404596</v>
      </c>
      <c r="P42" s="27">
        <f t="shared" si="8"/>
        <v>24.117659939103959</v>
      </c>
      <c r="Q42" s="27">
        <f t="shared" si="9"/>
        <v>0</v>
      </c>
      <c r="T42" s="27">
        <f t="shared" si="10"/>
        <v>155.00327848319657</v>
      </c>
    </row>
    <row r="43" spans="2:20">
      <c r="B43" s="27" t="s">
        <v>51</v>
      </c>
      <c r="C43" s="44">
        <f t="shared" si="0"/>
        <v>3.1742299553256521E-3</v>
      </c>
      <c r="D43" s="44"/>
      <c r="E43" s="44">
        <f t="shared" si="1"/>
        <v>3.8744672607516468E-4</v>
      </c>
      <c r="F43" s="44">
        <f t="shared" si="2"/>
        <v>1.4820303816228235E-3</v>
      </c>
      <c r="G43" s="44">
        <f t="shared" si="3"/>
        <v>1.0294330868493547E-2</v>
      </c>
      <c r="H43" s="44">
        <f t="shared" si="4"/>
        <v>0</v>
      </c>
      <c r="J43" s="74">
        <v>16</v>
      </c>
      <c r="K43" s="27" t="s">
        <v>51</v>
      </c>
      <c r="L43" s="27">
        <f t="shared" si="5"/>
        <v>12.171848859628499</v>
      </c>
      <c r="M43" s="27"/>
      <c r="N43" s="27">
        <f t="shared" si="6"/>
        <v>0.190112723316544</v>
      </c>
      <c r="O43" s="27">
        <f t="shared" si="7"/>
        <v>2.5329845424231201</v>
      </c>
      <c r="P43" s="27">
        <f t="shared" si="8"/>
        <v>21.953254559953603</v>
      </c>
      <c r="Q43" s="27">
        <f t="shared" si="9"/>
        <v>0</v>
      </c>
      <c r="T43" s="27">
        <f t="shared" si="10"/>
        <v>36.848200685321764</v>
      </c>
    </row>
    <row r="44" spans="2:20" ht="26.4">
      <c r="B44" s="27" t="s">
        <v>52</v>
      </c>
      <c r="C44" s="44">
        <f t="shared" si="0"/>
        <v>5.9173916451132529E-3</v>
      </c>
      <c r="D44" s="44"/>
      <c r="E44" s="44">
        <f t="shared" si="1"/>
        <v>1.5497869043006585E-4</v>
      </c>
      <c r="F44" s="44">
        <f t="shared" si="2"/>
        <v>3.7050759540570587E-4</v>
      </c>
      <c r="G44" s="44">
        <f t="shared" si="3"/>
        <v>2.6098303610265334E-3</v>
      </c>
      <c r="H44" s="44">
        <f t="shared" si="4"/>
        <v>0</v>
      </c>
      <c r="J44" s="74">
        <v>17</v>
      </c>
      <c r="K44" s="27" t="s">
        <v>52</v>
      </c>
      <c r="L44" s="27">
        <f t="shared" si="5"/>
        <v>22.690730590171647</v>
      </c>
      <c r="M44" s="27"/>
      <c r="N44" s="27">
        <f t="shared" si="6"/>
        <v>7.604508932661759E-2</v>
      </c>
      <c r="O44" s="27">
        <f t="shared" si="7"/>
        <v>0.63324613560578003</v>
      </c>
      <c r="P44" s="27">
        <f t="shared" si="8"/>
        <v>5.5656138321009143</v>
      </c>
      <c r="Q44" s="27">
        <f t="shared" si="9"/>
        <v>0</v>
      </c>
      <c r="T44" s="27">
        <f t="shared" si="10"/>
        <v>28.965635647204959</v>
      </c>
    </row>
    <row r="45" spans="2:20">
      <c r="B45" s="27" t="s">
        <v>53</v>
      </c>
      <c r="C45" s="44">
        <f t="shared" si="0"/>
        <v>1.175640724194686E-4</v>
      </c>
      <c r="D45" s="44"/>
      <c r="E45" s="44">
        <f t="shared" si="1"/>
        <v>4.6493607129019753E-3</v>
      </c>
      <c r="F45" s="44">
        <f t="shared" si="2"/>
        <v>0</v>
      </c>
      <c r="G45" s="44">
        <f t="shared" si="3"/>
        <v>2.8998115122517038E-4</v>
      </c>
      <c r="H45" s="44">
        <f t="shared" si="4"/>
        <v>0</v>
      </c>
      <c r="J45" s="74">
        <v>18</v>
      </c>
      <c r="K45" s="27" t="s">
        <v>53</v>
      </c>
      <c r="L45" s="27">
        <f t="shared" si="5"/>
        <v>0.45080921702327775</v>
      </c>
      <c r="M45" s="27"/>
      <c r="N45" s="27">
        <f t="shared" si="6"/>
        <v>2.2813526797985277</v>
      </c>
      <c r="O45" s="27">
        <f t="shared" si="7"/>
        <v>0</v>
      </c>
      <c r="P45" s="27">
        <f>G45*$G$48</f>
        <v>0.61840153690010158</v>
      </c>
      <c r="Q45" s="27">
        <f t="shared" si="9"/>
        <v>0</v>
      </c>
      <c r="T45" s="27">
        <f t="shared" si="10"/>
        <v>3.350563433721907</v>
      </c>
    </row>
    <row r="46" spans="2:20">
      <c r="B46" s="27" t="s">
        <v>54</v>
      </c>
      <c r="C46" s="44">
        <f t="shared" si="0"/>
        <v>0</v>
      </c>
      <c r="D46" s="44"/>
      <c r="E46" s="44">
        <f t="shared" si="1"/>
        <v>0</v>
      </c>
      <c r="F46" s="44">
        <f t="shared" si="2"/>
        <v>7.4101519081141176E-5</v>
      </c>
      <c r="G46" s="44">
        <f t="shared" si="3"/>
        <v>2.8998115122517038E-4</v>
      </c>
      <c r="H46" s="44">
        <f t="shared" si="4"/>
        <v>0</v>
      </c>
      <c r="J46" s="74">
        <v>19</v>
      </c>
      <c r="K46" s="27" t="s">
        <v>54</v>
      </c>
      <c r="L46" s="27">
        <f t="shared" si="5"/>
        <v>0</v>
      </c>
      <c r="M46" s="27"/>
      <c r="N46" s="27">
        <f t="shared" si="6"/>
        <v>0</v>
      </c>
      <c r="O46" s="27">
        <f>F46*$F$48</f>
        <v>0.12664922712115601</v>
      </c>
      <c r="P46" s="27">
        <f>G46*$G$48</f>
        <v>0.61840153690010158</v>
      </c>
      <c r="Q46" s="27">
        <f t="shared" si="9"/>
        <v>0</v>
      </c>
      <c r="T46" s="27">
        <f>SUM(L46:S46)</f>
        <v>0.74505076402125758</v>
      </c>
    </row>
    <row r="47" spans="2:20">
      <c r="B47" s="3"/>
      <c r="C47" s="41">
        <f>SUM(C28:C46)</f>
        <v>1</v>
      </c>
      <c r="D47" s="41"/>
      <c r="E47" s="41">
        <f>SUM(E28:E46)</f>
        <v>0.99999999999999978</v>
      </c>
      <c r="F47" s="41">
        <f>SUM(F28:F46)</f>
        <v>1.0000741015190813</v>
      </c>
      <c r="G47" s="41">
        <f>SUM(G28:G46)</f>
        <v>0.99999999999999978</v>
      </c>
      <c r="H47" s="41">
        <f>SUM(H28:H46)</f>
        <v>1</v>
      </c>
      <c r="I47" s="3"/>
      <c r="J47" s="3"/>
      <c r="L47" s="45">
        <f>SUM(L28:L46)</f>
        <v>3834.5832000000009</v>
      </c>
      <c r="M47" s="45"/>
      <c r="N47" s="45">
        <f>SUM(N28:N46)</f>
        <v>490.68093888000004</v>
      </c>
      <c r="O47" s="45">
        <f>SUM(O28:O46)</f>
        <v>1709.2579692271211</v>
      </c>
      <c r="P47" s="45">
        <f>SUM(P28:P46)</f>
        <v>2132.5577000000003</v>
      </c>
      <c r="Q47" s="45">
        <f>SUM(Q28:Q46)</f>
        <v>878.36306399999978</v>
      </c>
      <c r="T47" s="45">
        <f>SUM(T28:T46)</f>
        <v>9045.4428721071217</v>
      </c>
    </row>
    <row r="48" spans="2:20">
      <c r="B48" s="27" t="s">
        <v>110</v>
      </c>
      <c r="C48" s="47">
        <f>'【全国】能源相关-二氧化碳排放量'!L15/1000</f>
        <v>3834.5832000000009</v>
      </c>
      <c r="D48" s="47">
        <v>0</v>
      </c>
      <c r="E48" s="47">
        <f>'【全国】能源相关-二氧化碳排放量'!L17/1000</f>
        <v>490.68093888000004</v>
      </c>
      <c r="F48" s="47">
        <f>'【全国】能源相关-二氧化碳排放量'!L18/1000</f>
        <v>1709.13132</v>
      </c>
      <c r="G48" s="47">
        <f>'【全国】能源相关-二氧化碳排放量'!L19/1000</f>
        <v>2132.5577000000003</v>
      </c>
      <c r="H48" s="47">
        <f>'【全国】能源相关-二氧化碳排放量'!L20/1000</f>
        <v>878.36306399999989</v>
      </c>
      <c r="I48" s="127">
        <f>SUM(C48:H48)</f>
        <v>9045.3162228800011</v>
      </c>
      <c r="O48" s="127"/>
    </row>
    <row r="49" spans="3:9">
      <c r="C49" s="54" t="s">
        <v>122</v>
      </c>
      <c r="D49" s="54"/>
      <c r="E49" s="54"/>
      <c r="F49" s="54"/>
      <c r="G49" s="54"/>
      <c r="H49" s="54"/>
      <c r="I49" s="54"/>
    </row>
  </sheetData>
  <mergeCells count="3">
    <mergeCell ref="B1:J1"/>
    <mergeCell ref="B25:J25"/>
    <mergeCell ref="L25:S2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T49"/>
  <sheetViews>
    <sheetView topLeftCell="B25" zoomScale="85" zoomScaleNormal="85" workbookViewId="0">
      <selection activeCell="K51" sqref="K51"/>
    </sheetView>
  </sheetViews>
  <sheetFormatPr defaultRowHeight="14.4"/>
  <cols>
    <col min="1" max="1" width="41" customWidth="1"/>
    <col min="2" max="2" width="29.21875" customWidth="1"/>
    <col min="3" max="3" width="10.77734375" customWidth="1"/>
    <col min="4" max="5" width="9" bestFit="1" customWidth="1"/>
    <col min="6" max="6" width="9.88671875" bestFit="1" customWidth="1"/>
    <col min="7" max="7" width="10.77734375" customWidth="1"/>
    <col min="8" max="8" width="9" bestFit="1" customWidth="1"/>
    <col min="11" max="11" width="22.88671875" customWidth="1"/>
    <col min="12" max="12" width="21.21875" customWidth="1"/>
    <col min="14" max="15" width="9" bestFit="1" customWidth="1"/>
    <col min="16" max="16" width="9.88671875" bestFit="1" customWidth="1"/>
    <col min="17" max="17" width="9" bestFit="1" customWidth="1"/>
  </cols>
  <sheetData>
    <row r="1" spans="1:10">
      <c r="A1" s="3"/>
      <c r="B1" s="170" t="s">
        <v>174</v>
      </c>
      <c r="C1" s="170"/>
      <c r="D1" s="170"/>
      <c r="E1" s="170"/>
      <c r="F1" s="170"/>
      <c r="G1" s="170"/>
      <c r="H1" s="170"/>
      <c r="I1" s="170"/>
      <c r="J1" s="170"/>
    </row>
    <row r="2" spans="1:10" ht="43.2">
      <c r="A2" s="29" t="s">
        <v>99</v>
      </c>
      <c r="B2" s="18"/>
      <c r="C2" s="6" t="s">
        <v>15</v>
      </c>
      <c r="D2" s="6" t="s">
        <v>18</v>
      </c>
      <c r="E2" s="22" t="s">
        <v>109</v>
      </c>
      <c r="F2" s="6" t="s">
        <v>25</v>
      </c>
      <c r="G2" s="6" t="s">
        <v>29</v>
      </c>
      <c r="H2" s="6" t="s">
        <v>55</v>
      </c>
      <c r="I2" s="25" t="s">
        <v>92</v>
      </c>
      <c r="J2" s="6" t="s">
        <v>33</v>
      </c>
    </row>
    <row r="3" spans="1:10">
      <c r="A3" s="3"/>
      <c r="B3" s="19"/>
      <c r="C3" s="20"/>
      <c r="D3" s="20"/>
      <c r="E3" s="20"/>
      <c r="F3" s="21"/>
      <c r="G3" s="21"/>
      <c r="H3" s="21"/>
      <c r="I3" s="20"/>
      <c r="J3" s="20"/>
    </row>
    <row r="4" spans="1:10">
      <c r="A4" s="30" t="s">
        <v>71</v>
      </c>
      <c r="B4" s="29" t="s">
        <v>62</v>
      </c>
      <c r="C4" s="31">
        <v>2756.5</v>
      </c>
      <c r="D4" s="32">
        <v>80</v>
      </c>
      <c r="E4" s="31">
        <v>239</v>
      </c>
      <c r="F4" s="32">
        <v>503.2</v>
      </c>
      <c r="G4" s="31">
        <v>440.8</v>
      </c>
      <c r="H4" s="31">
        <v>203.6</v>
      </c>
      <c r="I4" s="33">
        <v>11327</v>
      </c>
      <c r="J4" s="32">
        <v>2374.4</v>
      </c>
    </row>
    <row r="5" spans="1:10" ht="27.6">
      <c r="A5" s="34" t="s">
        <v>72</v>
      </c>
      <c r="B5" s="28" t="s">
        <v>43</v>
      </c>
      <c r="C5" s="28">
        <v>7.1</v>
      </c>
      <c r="D5" s="28"/>
      <c r="E5" s="28">
        <v>0</v>
      </c>
      <c r="F5" s="28">
        <v>100.9</v>
      </c>
      <c r="G5" s="28">
        <v>25</v>
      </c>
      <c r="H5" s="28">
        <v>0</v>
      </c>
      <c r="I5" s="28">
        <v>252.4</v>
      </c>
      <c r="J5" s="28">
        <v>0.1</v>
      </c>
    </row>
    <row r="6" spans="1:10">
      <c r="A6" s="35" t="s">
        <v>73</v>
      </c>
      <c r="B6" s="26" t="s">
        <v>91</v>
      </c>
      <c r="C6" s="26">
        <v>714.3</v>
      </c>
      <c r="D6" s="26">
        <v>1.7</v>
      </c>
      <c r="E6" s="26">
        <v>3.3</v>
      </c>
      <c r="F6" s="26">
        <v>37.4</v>
      </c>
      <c r="G6" s="26">
        <v>6.1</v>
      </c>
      <c r="H6" s="26">
        <v>0.3</v>
      </c>
      <c r="I6" s="26">
        <v>79.099999999999994</v>
      </c>
      <c r="J6" s="26">
        <v>1.4</v>
      </c>
    </row>
    <row r="7" spans="1:10">
      <c r="A7" s="35" t="s">
        <v>74</v>
      </c>
      <c r="B7" s="26" t="s">
        <v>44</v>
      </c>
      <c r="C7" s="26">
        <v>458.9</v>
      </c>
      <c r="D7" s="26">
        <v>78.3</v>
      </c>
      <c r="E7" s="26">
        <v>86.9</v>
      </c>
      <c r="F7" s="26">
        <v>145.69999999999999</v>
      </c>
      <c r="G7" s="26">
        <v>27.6</v>
      </c>
      <c r="H7" s="26">
        <v>149.5</v>
      </c>
      <c r="I7" s="26">
        <v>914.8</v>
      </c>
      <c r="J7" s="26">
        <v>196.4</v>
      </c>
    </row>
    <row r="8" spans="1:10" ht="27.6">
      <c r="A8" s="35" t="s">
        <v>75</v>
      </c>
      <c r="B8" s="26" t="s">
        <v>98</v>
      </c>
      <c r="C8" s="26">
        <v>1330.4</v>
      </c>
      <c r="D8" s="26"/>
      <c r="E8" s="26">
        <v>140.30000000000001</v>
      </c>
      <c r="F8" s="26">
        <v>2.4</v>
      </c>
      <c r="G8" s="26">
        <v>4.5999999999999996</v>
      </c>
      <c r="H8" s="26">
        <v>49.7</v>
      </c>
      <c r="I8" s="26">
        <v>7579</v>
      </c>
      <c r="J8" s="26">
        <v>945.9</v>
      </c>
    </row>
    <row r="9" spans="1:10" ht="27.6">
      <c r="A9" s="35" t="s">
        <v>76</v>
      </c>
      <c r="B9" s="26" t="s">
        <v>93</v>
      </c>
      <c r="C9" s="26">
        <v>0.2</v>
      </c>
      <c r="D9" s="26"/>
      <c r="E9" s="26">
        <v>0</v>
      </c>
      <c r="F9" s="26">
        <v>3.8</v>
      </c>
      <c r="G9" s="26">
        <v>3</v>
      </c>
      <c r="H9" s="26"/>
      <c r="I9" s="26">
        <v>212.7</v>
      </c>
      <c r="J9" s="26">
        <v>0.9</v>
      </c>
    </row>
    <row r="10" spans="1:10">
      <c r="A10" s="35" t="s">
        <v>77</v>
      </c>
      <c r="B10" s="26" t="s">
        <v>94</v>
      </c>
      <c r="C10" s="26">
        <v>15.2</v>
      </c>
      <c r="D10" s="26"/>
      <c r="E10" s="36">
        <v>5.7</v>
      </c>
      <c r="F10" s="26">
        <v>39.700000000000003</v>
      </c>
      <c r="G10" s="26">
        <v>5.8</v>
      </c>
      <c r="H10" s="26">
        <v>1.7</v>
      </c>
      <c r="I10" s="26">
        <v>60.3</v>
      </c>
      <c r="J10" s="26">
        <v>6.8</v>
      </c>
    </row>
    <row r="11" spans="1:10" ht="27.6">
      <c r="A11" s="37" t="s">
        <v>78</v>
      </c>
      <c r="B11" s="27" t="s">
        <v>95</v>
      </c>
      <c r="C11" s="27">
        <v>105.3</v>
      </c>
      <c r="D11" s="27"/>
      <c r="E11" s="27"/>
      <c r="F11" s="27">
        <v>39.299999999999997</v>
      </c>
      <c r="G11" s="27">
        <v>257.10000000000002</v>
      </c>
      <c r="H11" s="27">
        <v>1.8</v>
      </c>
      <c r="I11" s="27">
        <v>55.6</v>
      </c>
      <c r="J11" s="27">
        <v>1.1000000000000001</v>
      </c>
    </row>
    <row r="12" spans="1:10" ht="27.6">
      <c r="A12" s="37" t="s">
        <v>79</v>
      </c>
      <c r="B12" s="27" t="s">
        <v>97</v>
      </c>
      <c r="C12" s="27">
        <v>11.4</v>
      </c>
      <c r="D12" s="27"/>
      <c r="E12" s="27">
        <v>0.4</v>
      </c>
      <c r="F12" s="27">
        <v>18.2</v>
      </c>
      <c r="G12" s="27">
        <v>58.5</v>
      </c>
      <c r="H12" s="27">
        <v>0.6</v>
      </c>
      <c r="I12" s="27">
        <v>233.1</v>
      </c>
      <c r="J12" s="27">
        <v>18.3</v>
      </c>
    </row>
    <row r="13" spans="1:10">
      <c r="A13" s="37" t="s">
        <v>80</v>
      </c>
      <c r="B13" s="27" t="s">
        <v>96</v>
      </c>
      <c r="C13" s="27">
        <v>0</v>
      </c>
      <c r="D13" s="27"/>
      <c r="E13" s="27">
        <v>0</v>
      </c>
      <c r="F13" s="27">
        <v>0.2</v>
      </c>
      <c r="G13" s="27">
        <v>0.3</v>
      </c>
      <c r="H13" s="27"/>
      <c r="I13" s="27">
        <v>30</v>
      </c>
      <c r="J13" s="27">
        <v>5.4</v>
      </c>
    </row>
    <row r="14" spans="1:10">
      <c r="A14" s="37" t="s">
        <v>81</v>
      </c>
      <c r="B14" s="27" t="s">
        <v>45</v>
      </c>
      <c r="C14" s="27">
        <v>0.1</v>
      </c>
      <c r="D14" s="27"/>
      <c r="E14" s="27"/>
      <c r="F14" s="27">
        <v>0.9</v>
      </c>
      <c r="G14" s="27">
        <v>1.8</v>
      </c>
      <c r="H14" s="27"/>
      <c r="I14" s="27">
        <v>80.400000000000006</v>
      </c>
      <c r="J14" s="27">
        <v>6.9</v>
      </c>
    </row>
    <row r="15" spans="1:10">
      <c r="A15" s="37" t="s">
        <v>82</v>
      </c>
      <c r="B15" s="27" t="s">
        <v>46</v>
      </c>
      <c r="C15" s="27">
        <v>0.2</v>
      </c>
      <c r="D15" s="27"/>
      <c r="E15" s="38">
        <v>0</v>
      </c>
      <c r="F15" s="27">
        <v>0.2</v>
      </c>
      <c r="G15" s="27">
        <v>1.7</v>
      </c>
      <c r="H15" s="27"/>
      <c r="I15" s="27">
        <v>8.1999999999999993</v>
      </c>
      <c r="J15" s="27">
        <v>8.4</v>
      </c>
    </row>
    <row r="16" spans="1:10">
      <c r="A16" s="37" t="s">
        <v>83</v>
      </c>
      <c r="B16" s="27" t="s">
        <v>47</v>
      </c>
      <c r="C16" s="27">
        <v>7</v>
      </c>
      <c r="D16" s="27"/>
      <c r="E16" s="27">
        <v>2.2999999999999998</v>
      </c>
      <c r="F16" s="27">
        <v>0.2</v>
      </c>
      <c r="G16" s="27">
        <v>2.5</v>
      </c>
      <c r="H16" s="27"/>
      <c r="I16" s="27">
        <v>60.5</v>
      </c>
      <c r="J16" s="27">
        <v>8</v>
      </c>
    </row>
    <row r="17" spans="1:20" ht="27.6">
      <c r="A17" s="37" t="s">
        <v>84</v>
      </c>
      <c r="B17" s="27" t="s">
        <v>48</v>
      </c>
      <c r="C17" s="27">
        <v>1.4</v>
      </c>
      <c r="D17" s="27"/>
      <c r="E17" s="38">
        <v>0</v>
      </c>
      <c r="F17" s="27">
        <v>0.4</v>
      </c>
      <c r="G17" s="27">
        <v>1.6</v>
      </c>
      <c r="H17" s="27">
        <v>0</v>
      </c>
      <c r="I17" s="27">
        <v>55.4</v>
      </c>
      <c r="J17" s="27">
        <v>6.1</v>
      </c>
    </row>
    <row r="18" spans="1:20" ht="27.6">
      <c r="A18" s="37" t="s">
        <v>85</v>
      </c>
      <c r="B18" s="27" t="s">
        <v>49</v>
      </c>
      <c r="C18" s="27">
        <v>0.2</v>
      </c>
      <c r="D18" s="27"/>
      <c r="E18" s="27"/>
      <c r="F18" s="27">
        <v>0.1</v>
      </c>
      <c r="G18" s="27">
        <v>0.4</v>
      </c>
      <c r="H18" s="27"/>
      <c r="I18" s="27">
        <v>8.6999999999999993</v>
      </c>
      <c r="J18" s="27">
        <v>0.2</v>
      </c>
    </row>
    <row r="19" spans="1:20" ht="27.6">
      <c r="A19" s="37" t="s">
        <v>86</v>
      </c>
      <c r="B19" s="27" t="s">
        <v>50</v>
      </c>
      <c r="C19" s="27">
        <v>81.099999999999994</v>
      </c>
      <c r="D19" s="27">
        <v>0</v>
      </c>
      <c r="E19" s="38">
        <v>0</v>
      </c>
      <c r="F19" s="27">
        <v>1.5</v>
      </c>
      <c r="G19" s="27">
        <v>8.3000000000000007</v>
      </c>
      <c r="H19" s="27">
        <v>0</v>
      </c>
      <c r="I19" s="27">
        <v>313.7</v>
      </c>
      <c r="J19" s="27">
        <v>106.2</v>
      </c>
    </row>
    <row r="20" spans="1:20">
      <c r="A20" s="37" t="s">
        <v>87</v>
      </c>
      <c r="B20" s="27" t="s">
        <v>51</v>
      </c>
      <c r="C20" s="27">
        <v>7.8</v>
      </c>
      <c r="D20" s="27"/>
      <c r="E20" s="27">
        <v>0.1</v>
      </c>
      <c r="F20" s="27">
        <v>111.1</v>
      </c>
      <c r="G20" s="27">
        <v>28.2</v>
      </c>
      <c r="H20" s="27"/>
      <c r="I20" s="27">
        <v>1156.7</v>
      </c>
      <c r="J20" s="27">
        <v>664.6</v>
      </c>
    </row>
    <row r="21" spans="1:20" ht="27.6">
      <c r="A21" s="37" t="s">
        <v>88</v>
      </c>
      <c r="B21" s="27" t="s">
        <v>52</v>
      </c>
      <c r="C21" s="27">
        <v>15.6</v>
      </c>
      <c r="D21" s="27"/>
      <c r="E21" s="38">
        <v>0</v>
      </c>
      <c r="F21" s="27">
        <v>1.1000000000000001</v>
      </c>
      <c r="G21" s="27">
        <v>8</v>
      </c>
      <c r="H21" s="27"/>
      <c r="I21" s="27">
        <v>212.1</v>
      </c>
      <c r="J21" s="27">
        <v>386.1</v>
      </c>
    </row>
    <row r="22" spans="1:20">
      <c r="A22" s="37" t="s">
        <v>89</v>
      </c>
      <c r="B22" s="27" t="s">
        <v>53</v>
      </c>
      <c r="C22" s="27">
        <v>0.3</v>
      </c>
      <c r="D22" s="27"/>
      <c r="E22" s="27"/>
      <c r="F22" s="27">
        <v>0</v>
      </c>
      <c r="G22" s="27">
        <v>0.1</v>
      </c>
      <c r="H22" s="27"/>
      <c r="I22" s="27">
        <v>11.7</v>
      </c>
      <c r="J22" s="27">
        <v>11.2</v>
      </c>
    </row>
    <row r="23" spans="1:20">
      <c r="A23" s="37" t="s">
        <v>90</v>
      </c>
      <c r="B23" s="27" t="s">
        <v>54</v>
      </c>
      <c r="C23" s="27">
        <v>0</v>
      </c>
      <c r="D23" s="27"/>
      <c r="E23" s="27">
        <v>0</v>
      </c>
      <c r="F23" s="38">
        <v>0.1</v>
      </c>
      <c r="G23" s="27">
        <v>0.2</v>
      </c>
      <c r="H23" s="27"/>
      <c r="I23" s="27">
        <v>2.6</v>
      </c>
      <c r="J23" s="27">
        <v>0.4</v>
      </c>
    </row>
    <row r="25" spans="1:20">
      <c r="B25" s="170" t="s">
        <v>108</v>
      </c>
      <c r="C25" s="170"/>
      <c r="D25" s="170"/>
      <c r="E25" s="170"/>
      <c r="F25" s="170"/>
      <c r="G25" s="170"/>
      <c r="H25" s="170"/>
      <c r="I25" s="170"/>
      <c r="J25" s="170"/>
      <c r="L25" s="184" t="s">
        <v>111</v>
      </c>
      <c r="M25" s="184"/>
      <c r="N25" s="184"/>
      <c r="O25" s="184"/>
      <c r="P25" s="184"/>
      <c r="Q25" s="184"/>
      <c r="R25" s="184"/>
      <c r="S25" s="184"/>
    </row>
    <row r="26" spans="1:20" ht="43.2">
      <c r="B26" s="18"/>
      <c r="L26" s="5" t="s">
        <v>15</v>
      </c>
      <c r="M26" s="5" t="s">
        <v>18</v>
      </c>
      <c r="N26" s="46" t="s">
        <v>109</v>
      </c>
      <c r="O26" s="5" t="s">
        <v>25</v>
      </c>
      <c r="P26" s="5" t="s">
        <v>29</v>
      </c>
      <c r="Q26" s="5" t="s">
        <v>55</v>
      </c>
      <c r="R26" s="2" t="s">
        <v>92</v>
      </c>
      <c r="S26" s="5" t="s">
        <v>33</v>
      </c>
    </row>
    <row r="27" spans="1:20">
      <c r="B27" s="19"/>
      <c r="C27" s="20"/>
      <c r="D27" s="20"/>
      <c r="E27" s="20"/>
      <c r="F27" s="21"/>
      <c r="G27" s="21"/>
      <c r="H27" s="21"/>
      <c r="I27" s="20"/>
      <c r="J27" s="20"/>
      <c r="T27" s="45" t="s">
        <v>6</v>
      </c>
    </row>
    <row r="28" spans="1:20">
      <c r="B28" s="28" t="s">
        <v>43</v>
      </c>
      <c r="C28" s="42">
        <f>C5/$C$4</f>
        <v>2.5757300925086158E-3</v>
      </c>
      <c r="D28" s="42"/>
      <c r="E28" s="42">
        <f>E5/$E$4</f>
        <v>0</v>
      </c>
      <c r="F28" s="42">
        <f>F5/$F$4</f>
        <v>0.20051669316375201</v>
      </c>
      <c r="G28" s="42">
        <f>G5/$G$4</f>
        <v>5.6715063520871141E-2</v>
      </c>
      <c r="H28" s="42">
        <f>H5/$H$4</f>
        <v>0</v>
      </c>
      <c r="J28" s="74">
        <v>1</v>
      </c>
      <c r="K28" s="28" t="s">
        <v>43</v>
      </c>
      <c r="L28" s="28">
        <f>C28*$C$48</f>
        <v>10.341855106112824</v>
      </c>
      <c r="M28" s="28"/>
      <c r="N28" s="28">
        <f>E28*$E$48</f>
        <v>0</v>
      </c>
      <c r="O28" s="28">
        <f>F28*$F$48</f>
        <v>335.93695327106519</v>
      </c>
      <c r="P28" s="28">
        <f>G28*$G$48</f>
        <v>113.17454060798548</v>
      </c>
      <c r="Q28" s="28">
        <f>H28*$H$48</f>
        <v>0</v>
      </c>
      <c r="T28" s="28">
        <f>SUM(L28:S28)</f>
        <v>459.45334898516347</v>
      </c>
    </row>
    <row r="29" spans="1:20">
      <c r="B29" s="26" t="s">
        <v>91</v>
      </c>
      <c r="C29" s="43">
        <f t="shared" ref="C29:C46" si="0">C6/$C$4</f>
        <v>0.2591329584618175</v>
      </c>
      <c r="D29" s="43"/>
      <c r="E29" s="43">
        <f t="shared" ref="E29:E46" si="1">E6/$E$4</f>
        <v>1.3807531380753137E-2</v>
      </c>
      <c r="F29" s="43">
        <f t="shared" ref="F29:F46" si="2">F6/$F$4</f>
        <v>7.4324324324324328E-2</v>
      </c>
      <c r="G29" s="43">
        <f t="shared" ref="G29:G46" si="3">G6/$G$4</f>
        <v>1.3838475499092558E-2</v>
      </c>
      <c r="H29" s="43">
        <f t="shared" ref="H29:H46" si="4">H6/$H$4</f>
        <v>1.4734774066797642E-3</v>
      </c>
      <c r="J29" s="74">
        <v>2</v>
      </c>
      <c r="K29" s="26" t="s">
        <v>91</v>
      </c>
      <c r="L29" s="26">
        <f t="shared" ref="L29:L46" si="5">C29*$C$48</f>
        <v>1040.4488876473788</v>
      </c>
      <c r="M29" s="26"/>
      <c r="N29" s="26">
        <f t="shared" ref="N29:N46" si="6">E29*$E$48</f>
        <v>6.2442879733958154</v>
      </c>
      <c r="O29" s="26">
        <f t="shared" ref="O29:O46" si="7">F29*$F$48</f>
        <v>124.51974283783784</v>
      </c>
      <c r="P29" s="26">
        <f t="shared" ref="P29:P46" si="8">G29*$G$48</f>
        <v>27.614587908348458</v>
      </c>
      <c r="Q29" s="26">
        <f t="shared" ref="Q29:Q46" si="9">H29*$H$48</f>
        <v>0.9357842475442042</v>
      </c>
      <c r="T29" s="26">
        <f t="shared" ref="T29:T45" si="10">SUM(L29:S29)</f>
        <v>1199.7632906145052</v>
      </c>
    </row>
    <row r="30" spans="1:20">
      <c r="B30" s="26" t="s">
        <v>44</v>
      </c>
      <c r="C30" s="43">
        <f t="shared" si="0"/>
        <v>0.1664792309087611</v>
      </c>
      <c r="D30" s="43"/>
      <c r="E30" s="43">
        <f t="shared" si="1"/>
        <v>0.36359832635983264</v>
      </c>
      <c r="F30" s="43">
        <f t="shared" si="2"/>
        <v>0.28954689984101745</v>
      </c>
      <c r="G30" s="43">
        <f t="shared" si="3"/>
        <v>6.261343012704175E-2</v>
      </c>
      <c r="H30" s="43">
        <f t="shared" si="4"/>
        <v>0.73428290766208248</v>
      </c>
      <c r="J30" s="74">
        <v>3</v>
      </c>
      <c r="K30" s="26" t="s">
        <v>44</v>
      </c>
      <c r="L30" s="26">
        <f t="shared" si="5"/>
        <v>668.43342368946128</v>
      </c>
      <c r="M30" s="26"/>
      <c r="N30" s="26">
        <f t="shared" si="6"/>
        <v>164.43291663275647</v>
      </c>
      <c r="O30" s="26">
        <f t="shared" si="7"/>
        <v>485.09429228537351</v>
      </c>
      <c r="P30" s="26">
        <f t="shared" si="8"/>
        <v>124.94469283121599</v>
      </c>
      <c r="Q30" s="26">
        <f t="shared" si="9"/>
        <v>466.33248335952845</v>
      </c>
      <c r="T30" s="26">
        <f t="shared" si="10"/>
        <v>1909.2378087983357</v>
      </c>
    </row>
    <row r="31" spans="1:20">
      <c r="B31" s="26" t="s">
        <v>98</v>
      </c>
      <c r="C31" s="43">
        <f t="shared" si="0"/>
        <v>0.48264103029203703</v>
      </c>
      <c r="D31" s="43"/>
      <c r="E31" s="43">
        <f t="shared" si="1"/>
        <v>0.58702928870292892</v>
      </c>
      <c r="F31" s="43">
        <f t="shared" si="2"/>
        <v>4.7694753577106515E-3</v>
      </c>
      <c r="G31" s="43">
        <f t="shared" si="3"/>
        <v>1.0435571687840289E-2</v>
      </c>
      <c r="H31" s="43">
        <f t="shared" si="4"/>
        <v>0.24410609037328096</v>
      </c>
      <c r="J31" s="74">
        <v>4</v>
      </c>
      <c r="K31" s="26" t="s">
        <v>98</v>
      </c>
      <c r="L31" s="26">
        <f t="shared" si="5"/>
        <v>1937.8597229820425</v>
      </c>
      <c r="M31" s="26"/>
      <c r="N31" s="26">
        <f t="shared" si="6"/>
        <v>265.47684929316154</v>
      </c>
      <c r="O31" s="26">
        <f t="shared" si="7"/>
        <v>7.9905717329093795</v>
      </c>
      <c r="P31" s="26">
        <f t="shared" si="8"/>
        <v>20.824115471869327</v>
      </c>
      <c r="Q31" s="26">
        <f t="shared" si="9"/>
        <v>155.02825700982319</v>
      </c>
      <c r="T31" s="26">
        <f t="shared" si="10"/>
        <v>2387.1795164898062</v>
      </c>
    </row>
    <row r="32" spans="1:20" ht="26.4">
      <c r="B32" s="26" t="s">
        <v>93</v>
      </c>
      <c r="C32" s="43">
        <f t="shared" si="0"/>
        <v>7.2555777253763832E-5</v>
      </c>
      <c r="D32" s="43"/>
      <c r="E32" s="43">
        <f t="shared" si="1"/>
        <v>0</v>
      </c>
      <c r="F32" s="43">
        <f t="shared" si="2"/>
        <v>7.5516693163751982E-3</v>
      </c>
      <c r="G32" s="43">
        <f t="shared" si="3"/>
        <v>6.8058076225045372E-3</v>
      </c>
      <c r="H32" s="43">
        <f t="shared" si="4"/>
        <v>0</v>
      </c>
      <c r="J32" s="74">
        <v>5</v>
      </c>
      <c r="K32" s="26" t="s">
        <v>93</v>
      </c>
      <c r="L32" s="26">
        <f t="shared" si="5"/>
        <v>0.29131986214402322</v>
      </c>
      <c r="M32" s="26"/>
      <c r="N32" s="26">
        <f t="shared" si="6"/>
        <v>0</v>
      </c>
      <c r="O32" s="26">
        <f t="shared" si="7"/>
        <v>12.651738577106517</v>
      </c>
      <c r="P32" s="26">
        <f t="shared" si="8"/>
        <v>13.580944872958257</v>
      </c>
      <c r="Q32" s="26">
        <f t="shared" si="9"/>
        <v>0</v>
      </c>
      <c r="T32" s="26">
        <f t="shared" si="10"/>
        <v>26.524003312208798</v>
      </c>
    </row>
    <row r="33" spans="2:20">
      <c r="B33" s="65" t="s">
        <v>94</v>
      </c>
      <c r="C33" s="66">
        <f t="shared" si="0"/>
        <v>5.5142390712860506E-3</v>
      </c>
      <c r="D33" s="66"/>
      <c r="E33" s="66">
        <f t="shared" si="1"/>
        <v>2.3849372384937239E-2</v>
      </c>
      <c r="F33" s="66">
        <f t="shared" si="2"/>
        <v>7.8895071542130379E-2</v>
      </c>
      <c r="G33" s="66">
        <f t="shared" si="3"/>
        <v>1.3157894736842105E-2</v>
      </c>
      <c r="H33" s="66">
        <f t="shared" si="4"/>
        <v>8.3497053045186644E-3</v>
      </c>
      <c r="J33" s="74">
        <v>6</v>
      </c>
      <c r="K33" s="65" t="s">
        <v>94</v>
      </c>
      <c r="L33" s="65">
        <f t="shared" si="5"/>
        <v>22.140309522945763</v>
      </c>
      <c r="M33" s="65"/>
      <c r="N33" s="65">
        <f t="shared" si="6"/>
        <v>10.785588317683681</v>
      </c>
      <c r="O33" s="65">
        <f t="shared" si="7"/>
        <v>132.17737408187602</v>
      </c>
      <c r="P33" s="65">
        <f t="shared" si="8"/>
        <v>26.256493421052632</v>
      </c>
      <c r="Q33" s="65">
        <f t="shared" si="9"/>
        <v>5.3027774027504906</v>
      </c>
      <c r="T33" s="26">
        <f t="shared" si="10"/>
        <v>196.66254274630859</v>
      </c>
    </row>
    <row r="34" spans="2:20" ht="26.4">
      <c r="B34" s="27" t="s">
        <v>95</v>
      </c>
      <c r="C34" s="44">
        <f t="shared" si="0"/>
        <v>3.8200616724106656E-2</v>
      </c>
      <c r="D34" s="44"/>
      <c r="E34" s="44">
        <f t="shared" si="1"/>
        <v>0</v>
      </c>
      <c r="F34" s="44">
        <f t="shared" si="2"/>
        <v>7.8100158982511922E-2</v>
      </c>
      <c r="G34" s="44">
        <f t="shared" si="3"/>
        <v>0.58325771324863884</v>
      </c>
      <c r="H34" s="44">
        <f t="shared" si="4"/>
        <v>8.8408644400785868E-3</v>
      </c>
      <c r="J34" s="74">
        <v>7</v>
      </c>
      <c r="K34" s="27" t="s">
        <v>95</v>
      </c>
      <c r="L34" s="27">
        <f t="shared" si="5"/>
        <v>153.37990741882822</v>
      </c>
      <c r="M34" s="27"/>
      <c r="N34" s="27">
        <f t="shared" si="6"/>
        <v>0</v>
      </c>
      <c r="O34" s="27">
        <f t="shared" si="7"/>
        <v>130.8456121263911</v>
      </c>
      <c r="P34" s="27">
        <f t="shared" si="8"/>
        <v>1163.8869756125227</v>
      </c>
      <c r="Q34" s="27">
        <f t="shared" si="9"/>
        <v>5.6147054852652261</v>
      </c>
      <c r="T34" s="27">
        <f t="shared" si="10"/>
        <v>1453.7272006430073</v>
      </c>
    </row>
    <row r="35" spans="2:20">
      <c r="B35" s="27" t="s">
        <v>97</v>
      </c>
      <c r="C35" s="44">
        <f t="shared" si="0"/>
        <v>4.1356793034645388E-3</v>
      </c>
      <c r="D35" s="44"/>
      <c r="E35" s="44">
        <f t="shared" si="1"/>
        <v>1.6736401673640169E-3</v>
      </c>
      <c r="F35" s="44">
        <f t="shared" si="2"/>
        <v>3.616852146263911E-2</v>
      </c>
      <c r="G35" s="44">
        <f t="shared" si="3"/>
        <v>0.13271324863883846</v>
      </c>
      <c r="H35" s="44">
        <f t="shared" si="4"/>
        <v>2.9469548133595285E-3</v>
      </c>
      <c r="J35" s="74">
        <v>8</v>
      </c>
      <c r="K35" s="27" t="s">
        <v>97</v>
      </c>
      <c r="L35" s="27">
        <f t="shared" si="5"/>
        <v>16.605232142209324</v>
      </c>
      <c r="M35" s="27"/>
      <c r="N35" s="27">
        <f t="shared" si="6"/>
        <v>0.75688339071464439</v>
      </c>
      <c r="O35" s="27">
        <f t="shared" si="7"/>
        <v>60.595168974562796</v>
      </c>
      <c r="P35" s="27">
        <f t="shared" si="8"/>
        <v>264.82842502268602</v>
      </c>
      <c r="Q35" s="27">
        <f t="shared" si="9"/>
        <v>1.8715684950884084</v>
      </c>
      <c r="T35" s="27">
        <f t="shared" si="10"/>
        <v>344.65727802526118</v>
      </c>
    </row>
    <row r="36" spans="2:20">
      <c r="B36" s="27" t="s">
        <v>96</v>
      </c>
      <c r="C36" s="44">
        <f t="shared" si="0"/>
        <v>0</v>
      </c>
      <c r="D36" s="44"/>
      <c r="E36" s="44">
        <f t="shared" si="1"/>
        <v>0</v>
      </c>
      <c r="F36" s="44">
        <f t="shared" si="2"/>
        <v>3.9745627980922101E-4</v>
      </c>
      <c r="G36" s="44">
        <f t="shared" si="3"/>
        <v>6.8058076225045369E-4</v>
      </c>
      <c r="H36" s="44">
        <f t="shared" si="4"/>
        <v>0</v>
      </c>
      <c r="J36" s="74">
        <v>9</v>
      </c>
      <c r="K36" s="27" t="s">
        <v>96</v>
      </c>
      <c r="L36" s="27">
        <f t="shared" si="5"/>
        <v>0</v>
      </c>
      <c r="M36" s="27"/>
      <c r="N36" s="27">
        <f t="shared" si="6"/>
        <v>0</v>
      </c>
      <c r="O36" s="27">
        <f t="shared" si="7"/>
        <v>0.66588097774244837</v>
      </c>
      <c r="P36" s="27">
        <f t="shared" si="8"/>
        <v>1.3580944872958258</v>
      </c>
      <c r="Q36" s="27">
        <f t="shared" si="9"/>
        <v>0</v>
      </c>
      <c r="T36" s="27">
        <f t="shared" si="10"/>
        <v>2.0239754650382742</v>
      </c>
    </row>
    <row r="37" spans="2:20">
      <c r="B37" s="27" t="s">
        <v>45</v>
      </c>
      <c r="C37" s="44">
        <f t="shared" si="0"/>
        <v>3.6277888626881916E-5</v>
      </c>
      <c r="D37" s="44"/>
      <c r="E37" s="44">
        <f t="shared" si="1"/>
        <v>0</v>
      </c>
      <c r="F37" s="44">
        <f t="shared" si="2"/>
        <v>1.7885532591414945E-3</v>
      </c>
      <c r="G37" s="44">
        <f t="shared" si="3"/>
        <v>4.0834845735027219E-3</v>
      </c>
      <c r="H37" s="44">
        <f t="shared" si="4"/>
        <v>0</v>
      </c>
      <c r="J37" s="74">
        <v>10</v>
      </c>
      <c r="K37" s="27" t="s">
        <v>45</v>
      </c>
      <c r="L37" s="27">
        <f t="shared" si="5"/>
        <v>0.14565993107201161</v>
      </c>
      <c r="M37" s="27"/>
      <c r="N37" s="27">
        <f t="shared" si="6"/>
        <v>0</v>
      </c>
      <c r="O37" s="27">
        <f t="shared" si="7"/>
        <v>2.9964643998410176</v>
      </c>
      <c r="P37" s="27">
        <f t="shared" si="8"/>
        <v>8.1485669237749541</v>
      </c>
      <c r="Q37" s="27">
        <f t="shared" si="9"/>
        <v>0</v>
      </c>
      <c r="T37" s="27">
        <f t="shared" si="10"/>
        <v>11.290691254687983</v>
      </c>
    </row>
    <row r="38" spans="2:20">
      <c r="B38" s="27" t="s">
        <v>46</v>
      </c>
      <c r="C38" s="44">
        <f t="shared" si="0"/>
        <v>7.2555777253763832E-5</v>
      </c>
      <c r="D38" s="44"/>
      <c r="E38" s="44">
        <f t="shared" si="1"/>
        <v>0</v>
      </c>
      <c r="F38" s="44">
        <f t="shared" si="2"/>
        <v>3.9745627980922101E-4</v>
      </c>
      <c r="G38" s="44">
        <f t="shared" si="3"/>
        <v>3.8566243194192375E-3</v>
      </c>
      <c r="H38" s="44">
        <f t="shared" si="4"/>
        <v>0</v>
      </c>
      <c r="J38" s="74">
        <v>11</v>
      </c>
      <c r="K38" s="27" t="s">
        <v>46</v>
      </c>
      <c r="L38" s="27">
        <f t="shared" si="5"/>
        <v>0.29131986214402322</v>
      </c>
      <c r="M38" s="27"/>
      <c r="N38" s="27">
        <f t="shared" si="6"/>
        <v>0</v>
      </c>
      <c r="O38" s="27">
        <f t="shared" si="7"/>
        <v>0.66588097774244837</v>
      </c>
      <c r="P38" s="27">
        <f t="shared" si="8"/>
        <v>7.6958687613430126</v>
      </c>
      <c r="Q38" s="27">
        <f t="shared" si="9"/>
        <v>0</v>
      </c>
      <c r="T38" s="27">
        <f t="shared" si="10"/>
        <v>8.6530696012294843</v>
      </c>
    </row>
    <row r="39" spans="2:20">
      <c r="B39" s="27" t="s">
        <v>47</v>
      </c>
      <c r="C39" s="44">
        <f t="shared" si="0"/>
        <v>2.5394522038817342E-3</v>
      </c>
      <c r="D39" s="44"/>
      <c r="E39" s="44">
        <f t="shared" si="1"/>
        <v>9.6234309623430946E-3</v>
      </c>
      <c r="F39" s="44">
        <f t="shared" si="2"/>
        <v>3.9745627980922101E-4</v>
      </c>
      <c r="G39" s="44">
        <f t="shared" si="3"/>
        <v>5.6715063520871144E-3</v>
      </c>
      <c r="H39" s="44">
        <f t="shared" si="4"/>
        <v>0</v>
      </c>
      <c r="J39" s="74">
        <v>12</v>
      </c>
      <c r="K39" s="27" t="s">
        <v>47</v>
      </c>
      <c r="L39" s="27">
        <f t="shared" si="5"/>
        <v>10.196195175040813</v>
      </c>
      <c r="M39" s="27"/>
      <c r="N39" s="27">
        <f t="shared" si="6"/>
        <v>4.3520794966092042</v>
      </c>
      <c r="O39" s="27">
        <f t="shared" si="7"/>
        <v>0.66588097774244837</v>
      </c>
      <c r="P39" s="27">
        <f t="shared" si="8"/>
        <v>11.317454060798548</v>
      </c>
      <c r="Q39" s="27">
        <f t="shared" si="9"/>
        <v>0</v>
      </c>
      <c r="T39" s="27">
        <f t="shared" si="10"/>
        <v>26.531609710191013</v>
      </c>
    </row>
    <row r="40" spans="2:20">
      <c r="B40" s="27" t="s">
        <v>48</v>
      </c>
      <c r="C40" s="44">
        <f t="shared" si="0"/>
        <v>5.0789044077634684E-4</v>
      </c>
      <c r="D40" s="44"/>
      <c r="E40" s="44">
        <f t="shared" si="1"/>
        <v>0</v>
      </c>
      <c r="F40" s="44">
        <f t="shared" si="2"/>
        <v>7.9491255961844202E-4</v>
      </c>
      <c r="G40" s="44">
        <f t="shared" si="3"/>
        <v>3.6297640653357535E-3</v>
      </c>
      <c r="H40" s="44">
        <f t="shared" si="4"/>
        <v>0</v>
      </c>
      <c r="J40" s="74">
        <v>13</v>
      </c>
      <c r="K40" s="27" t="s">
        <v>48</v>
      </c>
      <c r="L40" s="27">
        <f t="shared" si="5"/>
        <v>2.0392390350081624</v>
      </c>
      <c r="M40" s="27"/>
      <c r="N40" s="27">
        <f t="shared" si="6"/>
        <v>0</v>
      </c>
      <c r="O40" s="27">
        <f t="shared" si="7"/>
        <v>1.3317619554848967</v>
      </c>
      <c r="P40" s="27">
        <f t="shared" si="8"/>
        <v>7.2431705989110711</v>
      </c>
      <c r="Q40" s="27">
        <f t="shared" si="9"/>
        <v>0</v>
      </c>
      <c r="T40" s="27">
        <f t="shared" si="10"/>
        <v>10.61417158940413</v>
      </c>
    </row>
    <row r="41" spans="2:20">
      <c r="B41" s="27" t="s">
        <v>49</v>
      </c>
      <c r="C41" s="44">
        <f t="shared" si="0"/>
        <v>7.2555777253763832E-5</v>
      </c>
      <c r="D41" s="44"/>
      <c r="E41" s="44">
        <f t="shared" si="1"/>
        <v>0</v>
      </c>
      <c r="F41" s="44">
        <f t="shared" si="2"/>
        <v>1.9872813990461051E-4</v>
      </c>
      <c r="G41" s="44">
        <f t="shared" si="3"/>
        <v>9.0744101633393837E-4</v>
      </c>
      <c r="H41" s="44">
        <f t="shared" si="4"/>
        <v>0</v>
      </c>
      <c r="J41" s="74">
        <v>14</v>
      </c>
      <c r="K41" s="27" t="s">
        <v>49</v>
      </c>
      <c r="L41" s="27">
        <f t="shared" si="5"/>
        <v>0.29131986214402322</v>
      </c>
      <c r="M41" s="27"/>
      <c r="N41" s="27">
        <f t="shared" si="6"/>
        <v>0</v>
      </c>
      <c r="O41" s="27">
        <f t="shared" si="7"/>
        <v>0.33294048887122418</v>
      </c>
      <c r="P41" s="27">
        <f t="shared" si="8"/>
        <v>1.8107926497277678</v>
      </c>
      <c r="Q41" s="27">
        <f t="shared" si="9"/>
        <v>0</v>
      </c>
      <c r="T41" s="27">
        <f t="shared" si="10"/>
        <v>2.4350530007430153</v>
      </c>
    </row>
    <row r="42" spans="2:20" ht="26.4">
      <c r="B42" s="27" t="s">
        <v>50</v>
      </c>
      <c r="C42" s="44">
        <f t="shared" si="0"/>
        <v>2.9421367676401231E-2</v>
      </c>
      <c r="D42" s="44"/>
      <c r="E42" s="44">
        <f t="shared" si="1"/>
        <v>0</v>
      </c>
      <c r="F42" s="44">
        <f t="shared" si="2"/>
        <v>2.9809220985691576E-3</v>
      </c>
      <c r="G42" s="44">
        <f t="shared" si="3"/>
        <v>1.8829401088929221E-2</v>
      </c>
      <c r="H42" s="44">
        <f t="shared" si="4"/>
        <v>0</v>
      </c>
      <c r="J42" s="74">
        <v>15</v>
      </c>
      <c r="K42" s="27" t="s">
        <v>50</v>
      </c>
      <c r="L42" s="27">
        <f t="shared" si="5"/>
        <v>118.1302040994014</v>
      </c>
      <c r="M42" s="27"/>
      <c r="N42" s="27">
        <f t="shared" si="6"/>
        <v>0</v>
      </c>
      <c r="O42" s="27">
        <f t="shared" si="7"/>
        <v>4.9941073330683627</v>
      </c>
      <c r="P42" s="27">
        <f t="shared" si="8"/>
        <v>37.573947481851185</v>
      </c>
      <c r="Q42" s="27">
        <f t="shared" si="9"/>
        <v>0</v>
      </c>
      <c r="T42" s="27">
        <f t="shared" si="10"/>
        <v>160.69825891432095</v>
      </c>
    </row>
    <row r="43" spans="2:20">
      <c r="B43" s="27" t="s">
        <v>51</v>
      </c>
      <c r="C43" s="44">
        <f t="shared" si="0"/>
        <v>2.8296753128967895E-3</v>
      </c>
      <c r="D43" s="44"/>
      <c r="E43" s="44">
        <f t="shared" si="1"/>
        <v>4.1841004184100421E-4</v>
      </c>
      <c r="F43" s="44">
        <f t="shared" si="2"/>
        <v>0.22078696343402224</v>
      </c>
      <c r="G43" s="44">
        <f t="shared" si="3"/>
        <v>6.397459165154265E-2</v>
      </c>
      <c r="H43" s="44">
        <f t="shared" si="4"/>
        <v>0</v>
      </c>
      <c r="J43" s="74">
        <v>16</v>
      </c>
      <c r="K43" s="27" t="s">
        <v>51</v>
      </c>
      <c r="L43" s="27">
        <f t="shared" si="5"/>
        <v>11.361474623616905</v>
      </c>
      <c r="M43" s="27"/>
      <c r="N43" s="27">
        <f t="shared" si="6"/>
        <v>0.1892208476786611</v>
      </c>
      <c r="O43" s="27">
        <f t="shared" si="7"/>
        <v>369.89688313593001</v>
      </c>
      <c r="P43" s="27">
        <f t="shared" si="8"/>
        <v>127.66088180580762</v>
      </c>
      <c r="Q43" s="27">
        <f t="shared" si="9"/>
        <v>0</v>
      </c>
      <c r="T43" s="27">
        <f t="shared" si="10"/>
        <v>509.10846041303319</v>
      </c>
    </row>
    <row r="44" spans="2:20" ht="26.4">
      <c r="B44" s="27" t="s">
        <v>52</v>
      </c>
      <c r="C44" s="44">
        <f t="shared" si="0"/>
        <v>5.6593506257935789E-3</v>
      </c>
      <c r="D44" s="44"/>
      <c r="E44" s="44">
        <f t="shared" si="1"/>
        <v>0</v>
      </c>
      <c r="F44" s="44">
        <f t="shared" si="2"/>
        <v>2.1860095389507157E-3</v>
      </c>
      <c r="G44" s="44">
        <f t="shared" si="3"/>
        <v>1.8148820326678767E-2</v>
      </c>
      <c r="H44" s="44">
        <f t="shared" si="4"/>
        <v>0</v>
      </c>
      <c r="J44" s="74">
        <v>17</v>
      </c>
      <c r="K44" s="27" t="s">
        <v>52</v>
      </c>
      <c r="L44" s="27">
        <f t="shared" si="5"/>
        <v>22.72294924723381</v>
      </c>
      <c r="M44" s="27"/>
      <c r="N44" s="27">
        <f t="shared" si="6"/>
        <v>0</v>
      </c>
      <c r="O44" s="27">
        <f t="shared" si="7"/>
        <v>3.6623453775834665</v>
      </c>
      <c r="P44" s="27">
        <f t="shared" si="8"/>
        <v>36.215852994555355</v>
      </c>
      <c r="Q44" s="27">
        <f t="shared" si="9"/>
        <v>0</v>
      </c>
      <c r="T44" s="27">
        <f t="shared" si="10"/>
        <v>62.601147619372632</v>
      </c>
    </row>
    <row r="45" spans="2:20">
      <c r="B45" s="27" t="s">
        <v>53</v>
      </c>
      <c r="C45" s="44">
        <f t="shared" si="0"/>
        <v>1.0883366588064574E-4</v>
      </c>
      <c r="D45" s="44"/>
      <c r="E45" s="44">
        <f t="shared" si="1"/>
        <v>0</v>
      </c>
      <c r="F45" s="44">
        <f t="shared" si="2"/>
        <v>0</v>
      </c>
      <c r="G45" s="44">
        <f t="shared" si="3"/>
        <v>2.2686025408348459E-4</v>
      </c>
      <c r="H45" s="44">
        <f t="shared" si="4"/>
        <v>0</v>
      </c>
      <c r="J45" s="74">
        <v>18</v>
      </c>
      <c r="K45" s="27" t="s">
        <v>53</v>
      </c>
      <c r="L45" s="27">
        <f t="shared" si="5"/>
        <v>0.43697979321603481</v>
      </c>
      <c r="M45" s="27"/>
      <c r="N45" s="27">
        <f t="shared" si="6"/>
        <v>0</v>
      </c>
      <c r="O45" s="27">
        <f t="shared" si="7"/>
        <v>0</v>
      </c>
      <c r="P45" s="27">
        <f t="shared" si="8"/>
        <v>0.45269816243194194</v>
      </c>
      <c r="Q45" s="27">
        <f t="shared" si="9"/>
        <v>0</v>
      </c>
      <c r="T45" s="27">
        <f t="shared" si="10"/>
        <v>0.8896779556479768</v>
      </c>
    </row>
    <row r="46" spans="2:20">
      <c r="B46" s="27" t="s">
        <v>54</v>
      </c>
      <c r="C46" s="44">
        <f t="shared" si="0"/>
        <v>0</v>
      </c>
      <c r="D46" s="44"/>
      <c r="E46" s="44">
        <f t="shared" si="1"/>
        <v>0</v>
      </c>
      <c r="F46" s="44">
        <f t="shared" si="2"/>
        <v>1.9872813990461051E-4</v>
      </c>
      <c r="G46" s="44">
        <f t="shared" si="3"/>
        <v>4.5372050816696918E-4</v>
      </c>
      <c r="H46" s="44">
        <f t="shared" si="4"/>
        <v>0</v>
      </c>
      <c r="J46" s="74">
        <v>19</v>
      </c>
      <c r="K46" s="27" t="s">
        <v>54</v>
      </c>
      <c r="L46" s="27">
        <f t="shared" si="5"/>
        <v>0</v>
      </c>
      <c r="M46" s="27"/>
      <c r="N46" s="27">
        <f t="shared" si="6"/>
        <v>0</v>
      </c>
      <c r="O46" s="27">
        <f t="shared" si="7"/>
        <v>0.33294048887122418</v>
      </c>
      <c r="P46" s="27">
        <f t="shared" si="8"/>
        <v>0.90539632486388388</v>
      </c>
      <c r="Q46" s="27">
        <f t="shared" si="9"/>
        <v>0</v>
      </c>
      <c r="T46" s="27">
        <f>SUM(L46:S46)</f>
        <v>1.2383368137351081</v>
      </c>
    </row>
    <row r="47" spans="2:20">
      <c r="B47" s="3"/>
      <c r="C47" s="41">
        <f>SUM(C28:C46)</f>
        <v>1</v>
      </c>
      <c r="D47" s="41"/>
      <c r="E47" s="41">
        <f>SUM(E28:E46)</f>
        <v>1</v>
      </c>
      <c r="F47" s="41">
        <f>SUM(F28:F46)</f>
        <v>1</v>
      </c>
      <c r="G47" s="41">
        <f>SUM(G28:G46)</f>
        <v>0.99999999999999978</v>
      </c>
      <c r="H47" s="41">
        <f>SUM(H28:H46)</f>
        <v>1</v>
      </c>
      <c r="I47" s="3"/>
      <c r="J47" s="3"/>
      <c r="L47" s="45">
        <f>SUM(L28:L46)</f>
        <v>4015.1159999999995</v>
      </c>
      <c r="M47" s="45"/>
      <c r="N47" s="45">
        <f>SUM(N28:N46)</f>
        <v>452.23782595199992</v>
      </c>
      <c r="O47" s="45">
        <f>SUM(O28:O46)</f>
        <v>1675.35654</v>
      </c>
      <c r="P47" s="45">
        <f>SUM(P28:P46)</f>
        <v>1995.4935000000003</v>
      </c>
      <c r="Q47" s="45">
        <f>SUM(Q28:Q46)</f>
        <v>635.08557599999983</v>
      </c>
      <c r="T47" s="45">
        <f>SUM(T28:T46)</f>
        <v>8773.2894419520017</v>
      </c>
    </row>
    <row r="48" spans="2:20">
      <c r="B48" s="27" t="s">
        <v>110</v>
      </c>
      <c r="C48" s="47">
        <f>'【全国】能源相关-二氧化碳排放量'!K15/1000</f>
        <v>4015.116</v>
      </c>
      <c r="D48" s="47"/>
      <c r="E48" s="47">
        <f>'【全国】能源相关-二氧化碳排放量'!K17/1000</f>
        <v>452.23782595199998</v>
      </c>
      <c r="F48" s="47">
        <f>'【全国】能源相关-二氧化碳排放量'!K18/1000</f>
        <v>1675.35654</v>
      </c>
      <c r="G48" s="47">
        <f>'【全国】能源相关-二氧化碳排放量'!K19/1000</f>
        <v>1995.4935</v>
      </c>
      <c r="H48" s="47">
        <f>'【全国】能源相关-二氧化碳排放量'!K20/1000</f>
        <v>635.08557599999995</v>
      </c>
    </row>
    <row r="49" spans="3:9">
      <c r="C49" s="54" t="s">
        <v>122</v>
      </c>
      <c r="D49" s="54"/>
      <c r="E49" s="54"/>
      <c r="F49" s="54"/>
      <c r="G49" s="54"/>
      <c r="H49" s="54"/>
      <c r="I49" s="54"/>
    </row>
  </sheetData>
  <mergeCells count="3">
    <mergeCell ref="B1:J1"/>
    <mergeCell ref="B25:J25"/>
    <mergeCell ref="L25:S2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T49"/>
  <sheetViews>
    <sheetView topLeftCell="B25" zoomScale="85" zoomScaleNormal="85" workbookViewId="0">
      <selection activeCell="B10" sqref="B10:I10"/>
    </sheetView>
  </sheetViews>
  <sheetFormatPr defaultRowHeight="14.4"/>
  <cols>
    <col min="1" max="1" width="41" customWidth="1"/>
    <col min="2" max="2" width="29.21875" customWidth="1"/>
    <col min="3" max="3" width="10.77734375" customWidth="1"/>
    <col min="4" max="5" width="9" bestFit="1" customWidth="1"/>
    <col min="6" max="6" width="9.88671875" bestFit="1" customWidth="1"/>
    <col min="7" max="7" width="10.77734375" customWidth="1"/>
    <col min="8" max="8" width="9" bestFit="1" customWidth="1"/>
    <col min="9" max="9" width="10.33203125" customWidth="1"/>
    <col min="11" max="11" width="22.88671875" customWidth="1"/>
    <col min="12" max="12" width="21.21875" customWidth="1"/>
    <col min="14" max="15" width="9" bestFit="1" customWidth="1"/>
    <col min="16" max="16" width="9.88671875" bestFit="1" customWidth="1"/>
    <col min="17" max="17" width="9" bestFit="1" customWidth="1"/>
    <col min="18" max="18" width="9.88671875" bestFit="1" customWidth="1"/>
  </cols>
  <sheetData>
    <row r="1" spans="1:10">
      <c r="A1" s="3"/>
      <c r="B1" s="170" t="s">
        <v>173</v>
      </c>
      <c r="C1" s="170"/>
      <c r="D1" s="170"/>
      <c r="E1" s="170"/>
      <c r="F1" s="170"/>
      <c r="G1" s="170"/>
      <c r="H1" s="170"/>
      <c r="I1" s="170"/>
      <c r="J1" s="170"/>
    </row>
    <row r="2" spans="1:10" ht="43.2">
      <c r="A2" s="29" t="s">
        <v>99</v>
      </c>
      <c r="B2" s="18"/>
      <c r="C2" s="6" t="s">
        <v>15</v>
      </c>
      <c r="D2" s="6" t="s">
        <v>18</v>
      </c>
      <c r="E2" s="22" t="s">
        <v>109</v>
      </c>
      <c r="F2" s="6" t="s">
        <v>25</v>
      </c>
      <c r="G2" s="6" t="s">
        <v>29</v>
      </c>
      <c r="H2" s="6" t="s">
        <v>55</v>
      </c>
      <c r="I2" s="25" t="s">
        <v>92</v>
      </c>
      <c r="J2" s="6" t="s">
        <v>33</v>
      </c>
    </row>
    <row r="3" spans="1:10">
      <c r="A3" s="3"/>
      <c r="B3" s="19"/>
      <c r="C3" s="20"/>
      <c r="D3" s="20"/>
      <c r="E3" s="20"/>
      <c r="F3" s="21"/>
      <c r="G3" s="21"/>
      <c r="H3" s="21"/>
      <c r="I3" s="20"/>
      <c r="J3" s="20"/>
    </row>
    <row r="4" spans="1:10">
      <c r="A4" s="30" t="s">
        <v>71</v>
      </c>
      <c r="B4" s="29" t="s">
        <v>62</v>
      </c>
      <c r="C4" s="31">
        <v>2004.3</v>
      </c>
      <c r="D4" s="32">
        <v>82.7</v>
      </c>
      <c r="E4" s="31">
        <v>269.60000000000002</v>
      </c>
      <c r="F4" s="32">
        <v>682.4</v>
      </c>
      <c r="G4" s="31">
        <v>804.5</v>
      </c>
      <c r="H4" s="31">
        <v>51.7</v>
      </c>
      <c r="I4" s="33">
        <v>10510.8</v>
      </c>
      <c r="J4" s="32">
        <v>2137.1999999999998</v>
      </c>
    </row>
    <row r="5" spans="1:10" ht="27.6">
      <c r="A5" s="34" t="s">
        <v>72</v>
      </c>
      <c r="B5" s="28" t="s">
        <v>43</v>
      </c>
      <c r="C5" s="28">
        <v>5.8</v>
      </c>
      <c r="D5" s="28"/>
      <c r="E5" s="28">
        <v>0</v>
      </c>
      <c r="F5" s="28">
        <v>50.5</v>
      </c>
      <c r="G5" s="28">
        <v>2.2999999999999998</v>
      </c>
      <c r="H5" s="28">
        <v>0.4</v>
      </c>
      <c r="I5" s="28">
        <v>219.1</v>
      </c>
      <c r="J5" s="28">
        <v>0</v>
      </c>
    </row>
    <row r="6" spans="1:10">
      <c r="A6" s="35" t="s">
        <v>73</v>
      </c>
      <c r="B6" s="26" t="s">
        <v>91</v>
      </c>
      <c r="C6" s="26">
        <v>422.4</v>
      </c>
      <c r="D6" s="26"/>
      <c r="E6" s="26">
        <v>3.1</v>
      </c>
      <c r="F6" s="26">
        <v>15.1</v>
      </c>
      <c r="G6" s="26">
        <v>1.3</v>
      </c>
      <c r="H6" s="26">
        <v>0.2</v>
      </c>
      <c r="I6" s="26">
        <v>49.6</v>
      </c>
      <c r="J6" s="26">
        <v>0.5</v>
      </c>
    </row>
    <row r="7" spans="1:10">
      <c r="A7" s="35" t="s">
        <v>74</v>
      </c>
      <c r="B7" s="26" t="s">
        <v>44</v>
      </c>
      <c r="C7" s="26">
        <v>303.10000000000002</v>
      </c>
      <c r="D7" s="26">
        <v>82.7</v>
      </c>
      <c r="E7" s="26">
        <v>131.6</v>
      </c>
      <c r="F7" s="26">
        <v>185.7</v>
      </c>
      <c r="G7" s="26">
        <v>84.8</v>
      </c>
      <c r="H7" s="26">
        <v>10.6</v>
      </c>
      <c r="I7" s="26">
        <v>844.8</v>
      </c>
      <c r="J7" s="26">
        <v>185.7</v>
      </c>
    </row>
    <row r="8" spans="1:10" ht="27.6">
      <c r="A8" s="35" t="s">
        <v>75</v>
      </c>
      <c r="B8" s="26" t="s">
        <v>98</v>
      </c>
      <c r="C8" s="26">
        <v>1156.8</v>
      </c>
      <c r="D8" s="26"/>
      <c r="E8" s="26">
        <v>101.9</v>
      </c>
      <c r="F8" s="26">
        <v>3</v>
      </c>
      <c r="G8" s="26">
        <v>5.9</v>
      </c>
      <c r="H8" s="26">
        <v>37.9</v>
      </c>
      <c r="I8" s="26">
        <v>8233.2999999999993</v>
      </c>
      <c r="J8" s="26">
        <v>1451.3</v>
      </c>
    </row>
    <row r="9" spans="1:10" ht="27.6">
      <c r="A9" s="35" t="s">
        <v>76</v>
      </c>
      <c r="B9" s="26" t="s">
        <v>93</v>
      </c>
      <c r="C9" s="26"/>
      <c r="D9" s="26"/>
      <c r="E9" s="26"/>
      <c r="F9" s="26"/>
      <c r="G9" s="26"/>
      <c r="H9" s="26"/>
      <c r="I9" s="26"/>
      <c r="J9" s="26"/>
    </row>
    <row r="10" spans="1:10">
      <c r="A10" s="35" t="s">
        <v>77</v>
      </c>
      <c r="B10" s="26" t="s">
        <v>94</v>
      </c>
      <c r="C10" s="26">
        <v>1.5</v>
      </c>
      <c r="D10" s="26"/>
      <c r="E10" s="36">
        <v>0</v>
      </c>
      <c r="F10" s="26">
        <v>54</v>
      </c>
      <c r="G10" s="26">
        <v>17.5</v>
      </c>
      <c r="H10" s="26">
        <v>1.9</v>
      </c>
      <c r="I10" s="26">
        <v>76.7</v>
      </c>
      <c r="J10" s="26">
        <v>6.5</v>
      </c>
    </row>
    <row r="11" spans="1:10" ht="27.6">
      <c r="A11" s="37" t="s">
        <v>78</v>
      </c>
      <c r="B11" s="27" t="s">
        <v>95</v>
      </c>
      <c r="C11" s="27">
        <v>0.3</v>
      </c>
      <c r="D11" s="27"/>
      <c r="E11" s="27">
        <v>0</v>
      </c>
      <c r="F11" s="27">
        <v>344.4</v>
      </c>
      <c r="G11" s="27">
        <v>636</v>
      </c>
      <c r="H11" s="27">
        <v>0</v>
      </c>
      <c r="I11" s="27">
        <v>54.1</v>
      </c>
      <c r="J11" s="27">
        <v>1</v>
      </c>
    </row>
    <row r="12" spans="1:10" ht="27.6">
      <c r="A12" s="37" t="s">
        <v>79</v>
      </c>
      <c r="B12" s="27" t="s">
        <v>97</v>
      </c>
      <c r="C12" s="27">
        <v>10.6</v>
      </c>
      <c r="D12" s="27"/>
      <c r="E12" s="27">
        <v>29.9</v>
      </c>
      <c r="F12" s="27">
        <v>21.6</v>
      </c>
      <c r="G12" s="27">
        <v>21.9</v>
      </c>
      <c r="H12" s="27">
        <v>0.6</v>
      </c>
      <c r="I12" s="27">
        <v>285.2</v>
      </c>
      <c r="J12" s="27">
        <v>20.6</v>
      </c>
    </row>
    <row r="13" spans="1:10">
      <c r="A13" s="37" t="s">
        <v>80</v>
      </c>
      <c r="B13" s="27" t="s">
        <v>96</v>
      </c>
      <c r="C13" s="27"/>
      <c r="D13" s="27"/>
      <c r="E13" s="27"/>
      <c r="F13" s="27">
        <v>0.2</v>
      </c>
      <c r="G13" s="27">
        <v>0.2</v>
      </c>
      <c r="H13" s="27"/>
      <c r="I13" s="27">
        <v>28</v>
      </c>
      <c r="J13" s="27">
        <v>4.3</v>
      </c>
    </row>
    <row r="14" spans="1:10">
      <c r="A14" s="37" t="s">
        <v>81</v>
      </c>
      <c r="B14" s="27" t="s">
        <v>45</v>
      </c>
      <c r="C14" s="27"/>
      <c r="D14" s="27"/>
      <c r="E14" s="27"/>
      <c r="F14" s="27"/>
      <c r="G14" s="27"/>
      <c r="H14" s="27"/>
      <c r="I14" s="27"/>
      <c r="J14" s="27"/>
    </row>
    <row r="15" spans="1:10">
      <c r="A15" s="37" t="s">
        <v>82</v>
      </c>
      <c r="B15" s="27" t="s">
        <v>46</v>
      </c>
      <c r="C15" s="27">
        <v>0.2</v>
      </c>
      <c r="D15" s="27"/>
      <c r="E15" s="38"/>
      <c r="F15" s="27">
        <v>0.1</v>
      </c>
      <c r="G15" s="27">
        <v>0.7</v>
      </c>
      <c r="H15" s="27"/>
      <c r="I15" s="27">
        <v>7.8</v>
      </c>
      <c r="J15" s="27">
        <v>3</v>
      </c>
    </row>
    <row r="16" spans="1:10">
      <c r="A16" s="37" t="s">
        <v>83</v>
      </c>
      <c r="B16" s="27" t="s">
        <v>47</v>
      </c>
      <c r="C16" s="27">
        <v>9.1</v>
      </c>
      <c r="D16" s="27"/>
      <c r="E16" s="27">
        <v>2.4</v>
      </c>
      <c r="F16" s="27">
        <v>1.4</v>
      </c>
      <c r="G16" s="27">
        <v>9.6999999999999993</v>
      </c>
      <c r="H16" s="27">
        <v>0.1</v>
      </c>
      <c r="I16" s="27">
        <v>110.7</v>
      </c>
      <c r="J16" s="27">
        <v>44.5</v>
      </c>
    </row>
    <row r="17" spans="1:20" ht="27.6">
      <c r="A17" s="37" t="s">
        <v>84</v>
      </c>
      <c r="B17" s="27" t="s">
        <v>48</v>
      </c>
      <c r="C17" s="27"/>
      <c r="D17" s="27"/>
      <c r="E17" s="38"/>
      <c r="F17" s="27"/>
      <c r="G17" s="27"/>
      <c r="H17" s="27"/>
      <c r="I17" s="27"/>
      <c r="J17" s="27"/>
    </row>
    <row r="18" spans="1:20" ht="27.6">
      <c r="A18" s="37" t="s">
        <v>85</v>
      </c>
      <c r="B18" s="27" t="s">
        <v>49</v>
      </c>
      <c r="C18" s="27"/>
      <c r="D18" s="27"/>
      <c r="E18" s="27"/>
      <c r="F18" s="27"/>
      <c r="G18" s="27"/>
      <c r="H18" s="27"/>
      <c r="I18" s="27"/>
      <c r="J18" s="27"/>
    </row>
    <row r="19" spans="1:20" ht="27.6">
      <c r="A19" s="37" t="s">
        <v>86</v>
      </c>
      <c r="B19" s="27" t="s">
        <v>50</v>
      </c>
      <c r="C19" s="27">
        <v>72.2</v>
      </c>
      <c r="D19" s="27"/>
      <c r="E19" s="38">
        <v>0.6</v>
      </c>
      <c r="F19" s="27">
        <v>1.5</v>
      </c>
      <c r="G19" s="27">
        <v>5.4</v>
      </c>
      <c r="H19" s="27"/>
      <c r="I19" s="27">
        <v>290.39999999999998</v>
      </c>
      <c r="J19" s="27">
        <v>112</v>
      </c>
    </row>
    <row r="20" spans="1:20">
      <c r="A20" s="37" t="s">
        <v>87</v>
      </c>
      <c r="B20" s="27" t="s">
        <v>51</v>
      </c>
      <c r="C20" s="27">
        <v>7.4</v>
      </c>
      <c r="D20" s="27"/>
      <c r="E20" s="27">
        <v>0.1</v>
      </c>
      <c r="F20" s="27">
        <v>0.7</v>
      </c>
      <c r="G20" s="27">
        <v>3.9</v>
      </c>
      <c r="H20" s="27"/>
      <c r="I20" s="27">
        <v>83.3</v>
      </c>
      <c r="J20" s="27">
        <v>88.1</v>
      </c>
    </row>
    <row r="21" spans="1:20" ht="27.6">
      <c r="A21" s="37" t="s">
        <v>88</v>
      </c>
      <c r="B21" s="27" t="s">
        <v>52</v>
      </c>
      <c r="C21" s="27">
        <v>14.7</v>
      </c>
      <c r="D21" s="27"/>
      <c r="E21" s="38"/>
      <c r="F21" s="27">
        <v>1.2</v>
      </c>
      <c r="G21" s="27">
        <v>12.5</v>
      </c>
      <c r="H21" s="27"/>
      <c r="I21" s="27">
        <v>202.1</v>
      </c>
      <c r="J21" s="27">
        <v>212.9</v>
      </c>
    </row>
    <row r="22" spans="1:20">
      <c r="A22" s="37" t="s">
        <v>89</v>
      </c>
      <c r="B22" s="27" t="s">
        <v>53</v>
      </c>
      <c r="C22" s="27">
        <v>0.2</v>
      </c>
      <c r="D22" s="27"/>
      <c r="E22" s="27"/>
      <c r="F22" s="27">
        <v>3</v>
      </c>
      <c r="G22" s="27">
        <v>2.4</v>
      </c>
      <c r="H22" s="27"/>
      <c r="I22" s="27">
        <v>25.7</v>
      </c>
      <c r="J22" s="27">
        <v>6.8</v>
      </c>
    </row>
    <row r="23" spans="1:20">
      <c r="A23" s="37" t="s">
        <v>90</v>
      </c>
      <c r="B23" s="27" t="s">
        <v>54</v>
      </c>
      <c r="C23" s="27"/>
      <c r="D23" s="27"/>
      <c r="E23" s="27"/>
      <c r="F23" s="38"/>
      <c r="G23" s="27"/>
      <c r="H23" s="27"/>
      <c r="I23" s="27"/>
      <c r="J23" s="27"/>
    </row>
    <row r="24" spans="1:20">
      <c r="C24" s="126"/>
      <c r="D24" s="126"/>
      <c r="E24" s="126"/>
      <c r="F24" s="126"/>
      <c r="G24" s="126"/>
      <c r="H24" s="126"/>
      <c r="I24" s="126"/>
      <c r="J24" s="126"/>
    </row>
    <row r="25" spans="1:20">
      <c r="B25" s="170" t="s">
        <v>108</v>
      </c>
      <c r="C25" s="170"/>
      <c r="D25" s="170"/>
      <c r="E25" s="170"/>
      <c r="F25" s="170"/>
      <c r="G25" s="170"/>
      <c r="H25" s="170"/>
      <c r="I25" s="170"/>
      <c r="J25" s="170"/>
      <c r="L25" s="184" t="s">
        <v>111</v>
      </c>
      <c r="M25" s="184"/>
      <c r="N25" s="184"/>
      <c r="O25" s="184"/>
      <c r="P25" s="184"/>
      <c r="Q25" s="184"/>
      <c r="R25" s="184"/>
      <c r="S25" s="184"/>
    </row>
    <row r="26" spans="1:20" ht="43.2">
      <c r="B26" s="18"/>
      <c r="L26" s="5" t="s">
        <v>15</v>
      </c>
      <c r="M26" s="5" t="s">
        <v>18</v>
      </c>
      <c r="N26" s="46" t="s">
        <v>109</v>
      </c>
      <c r="O26" s="5" t="s">
        <v>25</v>
      </c>
      <c r="P26" s="5" t="s">
        <v>29</v>
      </c>
      <c r="Q26" s="5" t="s">
        <v>55</v>
      </c>
      <c r="R26" s="2" t="s">
        <v>92</v>
      </c>
      <c r="S26" s="5" t="s">
        <v>33</v>
      </c>
    </row>
    <row r="27" spans="1:20">
      <c r="B27" s="19"/>
      <c r="C27" s="20"/>
      <c r="D27" s="20"/>
      <c r="E27" s="20"/>
      <c r="F27" s="21"/>
      <c r="G27" s="21"/>
      <c r="H27" s="21"/>
      <c r="I27" s="20"/>
      <c r="J27" s="20"/>
      <c r="T27" s="45" t="s">
        <v>6</v>
      </c>
    </row>
    <row r="28" spans="1:20">
      <c r="B28" s="28" t="s">
        <v>43</v>
      </c>
      <c r="C28" s="42">
        <f>C5/$C$4</f>
        <v>2.8937783764905454E-3</v>
      </c>
      <c r="D28" s="42"/>
      <c r="E28" s="42">
        <f>E5/$E$4</f>
        <v>0</v>
      </c>
      <c r="F28" s="42">
        <f>F5/$F$4</f>
        <v>7.4003516998827665E-2</v>
      </c>
      <c r="G28" s="42">
        <f>G5/$G$4</f>
        <v>2.8589185829707891E-3</v>
      </c>
      <c r="H28" s="42">
        <f>H5/$H$4</f>
        <v>7.7369439071566732E-3</v>
      </c>
      <c r="J28" s="74">
        <v>1</v>
      </c>
      <c r="K28" s="28" t="s">
        <v>43</v>
      </c>
      <c r="L28" s="28">
        <f>C28*$C$48</f>
        <v>8.7477230354737312</v>
      </c>
      <c r="M28" s="28"/>
      <c r="N28" s="28">
        <f>E28*$E$48</f>
        <v>0</v>
      </c>
      <c r="O28" s="28">
        <f>F28*$F$48</f>
        <v>160.15359830011721</v>
      </c>
      <c r="P28" s="28">
        <f>G28*$G$48</f>
        <v>7.1101362336855178</v>
      </c>
      <c r="Q28" s="28">
        <f>H28*$H$48</f>
        <v>1.2193329516441007</v>
      </c>
      <c r="T28" s="28">
        <f>SUM(L28:S28)</f>
        <v>177.23079052092058</v>
      </c>
    </row>
    <row r="29" spans="1:20">
      <c r="B29" s="26" t="s">
        <v>91</v>
      </c>
      <c r="C29" s="43">
        <f>C6/$C$4</f>
        <v>0.21074689417751832</v>
      </c>
      <c r="D29" s="43"/>
      <c r="E29" s="43">
        <f>E6/$E$4</f>
        <v>1.1498516320474777E-2</v>
      </c>
      <c r="F29" s="43">
        <f>F6/$F$4</f>
        <v>2.212778429073857E-2</v>
      </c>
      <c r="G29" s="43">
        <f>G6/$G$4</f>
        <v>1.6159105034182723E-3</v>
      </c>
      <c r="H29" s="43">
        <f>H6/$H$4</f>
        <v>3.8684719535783366E-3</v>
      </c>
      <c r="J29" s="74">
        <v>2</v>
      </c>
      <c r="K29" s="26" t="s">
        <v>91</v>
      </c>
      <c r="L29" s="26">
        <f t="shared" ref="L29:L44" si="0">C29*$C$48</f>
        <v>637.0755534800179</v>
      </c>
      <c r="M29" s="26"/>
      <c r="N29" s="26">
        <f t="shared" ref="N29:N46" si="1">E29*$E$48</f>
        <v>5.9131014215074185</v>
      </c>
      <c r="O29" s="26">
        <f t="shared" ref="O29:O46" si="2">F29*$F$48</f>
        <v>47.887511570926137</v>
      </c>
      <c r="P29" s="26">
        <f t="shared" ref="P29:P46" si="3">G29*$G$48</f>
        <v>4.0187726538222499</v>
      </c>
      <c r="Q29" s="26">
        <f t="shared" ref="Q29:Q46" si="4">H29*$H$48</f>
        <v>0.60966647582205036</v>
      </c>
      <c r="T29" s="26">
        <f t="shared" ref="T29:T45" si="5">SUM(L29:S29)</f>
        <v>695.50460560209569</v>
      </c>
    </row>
    <row r="30" spans="1:20">
      <c r="B30" s="26" t="s">
        <v>44</v>
      </c>
      <c r="C30" s="43">
        <f>C7/$C$4</f>
        <v>0.15122486653694558</v>
      </c>
      <c r="D30" s="43"/>
      <c r="E30" s="43">
        <f>E7/$E$4</f>
        <v>0.48813056379821951</v>
      </c>
      <c r="F30" s="43">
        <f>F7/$F$4</f>
        <v>0.27212778429073858</v>
      </c>
      <c r="G30" s="43">
        <f>G7/$G$4</f>
        <v>0.10540708514605344</v>
      </c>
      <c r="H30" s="43">
        <f>H7/$H$4</f>
        <v>0.20502901353965183</v>
      </c>
      <c r="J30" s="74">
        <v>3</v>
      </c>
      <c r="K30" s="26" t="s">
        <v>44</v>
      </c>
      <c r="L30" s="26">
        <f t="shared" si="0"/>
        <v>457.14394000898074</v>
      </c>
      <c r="M30" s="26"/>
      <c r="N30" s="26">
        <f t="shared" si="1"/>
        <v>251.02069260334716</v>
      </c>
      <c r="O30" s="26">
        <f t="shared" si="2"/>
        <v>588.92125157092619</v>
      </c>
      <c r="P30" s="26">
        <f t="shared" si="3"/>
        <v>262.1476315724052</v>
      </c>
      <c r="Q30" s="26">
        <f t="shared" si="4"/>
        <v>32.312323218568672</v>
      </c>
      <c r="T30" s="26">
        <f t="shared" si="5"/>
        <v>1591.5458389742282</v>
      </c>
    </row>
    <row r="31" spans="1:20">
      <c r="B31" s="26" t="s">
        <v>98</v>
      </c>
      <c r="C31" s="43">
        <f t="shared" ref="C31:C46" si="6">C8/$C$4</f>
        <v>0.57715910791797631</v>
      </c>
      <c r="D31" s="43"/>
      <c r="E31" s="43">
        <f t="shared" ref="E31:E46" si="7">E8/$E$4</f>
        <v>0.3779673590504451</v>
      </c>
      <c r="F31" s="43">
        <f t="shared" ref="F31:F46" si="8">F8/$F$4</f>
        <v>4.3962485345838218E-3</v>
      </c>
      <c r="G31" s="43">
        <f t="shared" ref="G31:G46" si="9">G8/$G$4</f>
        <v>7.3337476693598512E-3</v>
      </c>
      <c r="H31" s="43">
        <f t="shared" ref="H31:H46" si="10">H8/$H$4</f>
        <v>0.73307543520309471</v>
      </c>
      <c r="J31" s="74">
        <v>4</v>
      </c>
      <c r="K31" s="26" t="s">
        <v>98</v>
      </c>
      <c r="L31" s="26">
        <f t="shared" si="0"/>
        <v>1744.7182771441401</v>
      </c>
      <c r="M31" s="26"/>
      <c r="N31" s="26">
        <f t="shared" si="1"/>
        <v>194.36936608116321</v>
      </c>
      <c r="O31" s="26">
        <f t="shared" si="2"/>
        <v>9.514075146541618</v>
      </c>
      <c r="P31" s="26">
        <f t="shared" si="3"/>
        <v>18.239045121193289</v>
      </c>
      <c r="Q31" s="26">
        <f t="shared" si="4"/>
        <v>115.53179716827853</v>
      </c>
      <c r="T31" s="26">
        <f t="shared" si="5"/>
        <v>2082.372560661317</v>
      </c>
    </row>
    <row r="32" spans="1:20" ht="26.4">
      <c r="B32" s="26" t="s">
        <v>93</v>
      </c>
      <c r="C32" s="43">
        <f t="shared" si="6"/>
        <v>0</v>
      </c>
      <c r="D32" s="43"/>
      <c r="E32" s="43">
        <f t="shared" si="7"/>
        <v>0</v>
      </c>
      <c r="F32" s="43">
        <f t="shared" si="8"/>
        <v>0</v>
      </c>
      <c r="G32" s="43">
        <f t="shared" si="9"/>
        <v>0</v>
      </c>
      <c r="H32" s="43">
        <f t="shared" si="10"/>
        <v>0</v>
      </c>
      <c r="J32" s="74">
        <v>5</v>
      </c>
      <c r="K32" s="26" t="s">
        <v>93</v>
      </c>
      <c r="L32" s="26">
        <f t="shared" si="0"/>
        <v>0</v>
      </c>
      <c r="M32" s="26"/>
      <c r="N32" s="26">
        <f t="shared" si="1"/>
        <v>0</v>
      </c>
      <c r="O32" s="26">
        <f t="shared" si="2"/>
        <v>0</v>
      </c>
      <c r="P32" s="26">
        <f t="shared" si="3"/>
        <v>0</v>
      </c>
      <c r="Q32" s="26">
        <f t="shared" si="4"/>
        <v>0</v>
      </c>
      <c r="T32" s="26">
        <f t="shared" si="5"/>
        <v>0</v>
      </c>
    </row>
    <row r="33" spans="2:20">
      <c r="B33" s="65" t="s">
        <v>94</v>
      </c>
      <c r="C33" s="66">
        <f t="shared" si="6"/>
        <v>7.4839095943721005E-4</v>
      </c>
      <c r="D33" s="66"/>
      <c r="E33" s="66">
        <f t="shared" si="7"/>
        <v>0</v>
      </c>
      <c r="F33" s="66">
        <f t="shared" si="8"/>
        <v>7.9132473622508789E-2</v>
      </c>
      <c r="G33" s="66">
        <f t="shared" si="9"/>
        <v>2.175264139216905E-2</v>
      </c>
      <c r="H33" s="66">
        <f t="shared" si="10"/>
        <v>3.6750483558994192E-2</v>
      </c>
      <c r="J33" s="74">
        <v>6</v>
      </c>
      <c r="K33" s="65" t="s">
        <v>94</v>
      </c>
      <c r="L33" s="65">
        <f t="shared" si="0"/>
        <v>2.2623421643466548</v>
      </c>
      <c r="M33" s="65"/>
      <c r="N33" s="65">
        <f t="shared" si="1"/>
        <v>0</v>
      </c>
      <c r="O33" s="65">
        <f t="shared" si="2"/>
        <v>171.25335263774912</v>
      </c>
      <c r="P33" s="65">
        <f t="shared" si="3"/>
        <v>54.098862647607213</v>
      </c>
      <c r="Q33" s="65">
        <f t="shared" si="4"/>
        <v>5.7918315203094775</v>
      </c>
      <c r="T33" s="26">
        <f t="shared" si="5"/>
        <v>233.40638897001244</v>
      </c>
    </row>
    <row r="34" spans="2:20" ht="26.4">
      <c r="B34" s="27" t="s">
        <v>95</v>
      </c>
      <c r="C34" s="44">
        <f t="shared" si="6"/>
        <v>1.4967819188744201E-4</v>
      </c>
      <c r="D34" s="44"/>
      <c r="E34" s="44">
        <f t="shared" si="7"/>
        <v>0</v>
      </c>
      <c r="F34" s="44">
        <f t="shared" si="8"/>
        <v>0.50468933177022268</v>
      </c>
      <c r="G34" s="44">
        <f t="shared" si="9"/>
        <v>0.79055313859540088</v>
      </c>
      <c r="H34" s="44">
        <f t="shared" si="10"/>
        <v>0</v>
      </c>
      <c r="J34" s="74">
        <v>7</v>
      </c>
      <c r="K34" s="27" t="s">
        <v>95</v>
      </c>
      <c r="L34" s="27">
        <f t="shared" si="0"/>
        <v>0.45246843286933097</v>
      </c>
      <c r="M34" s="27"/>
      <c r="N34" s="27">
        <f t="shared" si="1"/>
        <v>0</v>
      </c>
      <c r="O34" s="27">
        <f t="shared" si="2"/>
        <v>1092.2158268229775</v>
      </c>
      <c r="P34" s="27">
        <f t="shared" si="3"/>
        <v>1966.1072367930392</v>
      </c>
      <c r="Q34" s="27">
        <f t="shared" si="4"/>
        <v>0</v>
      </c>
      <c r="T34" s="27">
        <f t="shared" si="5"/>
        <v>3058.7755320488859</v>
      </c>
    </row>
    <row r="35" spans="2:20">
      <c r="B35" s="27" t="s">
        <v>97</v>
      </c>
      <c r="C35" s="44">
        <f t="shared" si="6"/>
        <v>5.2886294466896171E-3</v>
      </c>
      <c r="D35" s="44"/>
      <c r="E35" s="44">
        <f t="shared" si="7"/>
        <v>0.11090504451038574</v>
      </c>
      <c r="F35" s="44">
        <f t="shared" si="8"/>
        <v>3.1652989449003521E-2</v>
      </c>
      <c r="G35" s="44">
        <f t="shared" si="9"/>
        <v>2.7221876942200122E-2</v>
      </c>
      <c r="H35" s="44">
        <f t="shared" si="10"/>
        <v>1.1605415860735008E-2</v>
      </c>
      <c r="J35" s="74">
        <v>8</v>
      </c>
      <c r="K35" s="27" t="s">
        <v>97</v>
      </c>
      <c r="L35" s="27">
        <f t="shared" si="0"/>
        <v>15.987217961383026</v>
      </c>
      <c r="M35" s="27"/>
      <c r="N35" s="27">
        <f t="shared" si="1"/>
        <v>57.032816936474774</v>
      </c>
      <c r="O35" s="27">
        <f t="shared" si="2"/>
        <v>68.501341055099658</v>
      </c>
      <c r="P35" s="27">
        <f t="shared" si="3"/>
        <v>67.700862399005587</v>
      </c>
      <c r="Q35" s="27">
        <f t="shared" si="4"/>
        <v>1.828999427466151</v>
      </c>
      <c r="T35" s="27">
        <f t="shared" si="5"/>
        <v>211.05123777942919</v>
      </c>
    </row>
    <row r="36" spans="2:20">
      <c r="B36" s="27" t="s">
        <v>96</v>
      </c>
      <c r="C36" s="44">
        <f t="shared" si="6"/>
        <v>0</v>
      </c>
      <c r="D36" s="44"/>
      <c r="E36" s="44">
        <f t="shared" si="7"/>
        <v>0</v>
      </c>
      <c r="F36" s="44">
        <f t="shared" si="8"/>
        <v>2.9308323563892149E-4</v>
      </c>
      <c r="G36" s="44">
        <f t="shared" si="9"/>
        <v>2.4860161591050341E-4</v>
      </c>
      <c r="H36" s="44">
        <f t="shared" si="10"/>
        <v>0</v>
      </c>
      <c r="J36" s="74">
        <v>9</v>
      </c>
      <c r="K36" s="27" t="s">
        <v>96</v>
      </c>
      <c r="L36" s="27">
        <f t="shared" si="0"/>
        <v>0</v>
      </c>
      <c r="M36" s="27"/>
      <c r="N36" s="27">
        <f t="shared" si="1"/>
        <v>0</v>
      </c>
      <c r="O36" s="27">
        <f t="shared" si="2"/>
        <v>0.63427167643610793</v>
      </c>
      <c r="P36" s="27">
        <f t="shared" si="3"/>
        <v>0.61827271597265376</v>
      </c>
      <c r="Q36" s="27">
        <f t="shared" si="4"/>
        <v>0</v>
      </c>
      <c r="T36" s="27">
        <f t="shared" si="5"/>
        <v>1.2525443924087618</v>
      </c>
    </row>
    <row r="37" spans="2:20">
      <c r="B37" s="27" t="s">
        <v>45</v>
      </c>
      <c r="C37" s="44">
        <f t="shared" si="6"/>
        <v>0</v>
      </c>
      <c r="D37" s="44"/>
      <c r="E37" s="44">
        <f t="shared" si="7"/>
        <v>0</v>
      </c>
      <c r="F37" s="44">
        <f t="shared" si="8"/>
        <v>0</v>
      </c>
      <c r="G37" s="44">
        <f t="shared" si="9"/>
        <v>0</v>
      </c>
      <c r="H37" s="44">
        <f t="shared" si="10"/>
        <v>0</v>
      </c>
      <c r="J37" s="74">
        <v>10</v>
      </c>
      <c r="K37" s="27" t="s">
        <v>45</v>
      </c>
      <c r="L37" s="27">
        <f t="shared" si="0"/>
        <v>0</v>
      </c>
      <c r="M37" s="27"/>
      <c r="N37" s="27">
        <f t="shared" si="1"/>
        <v>0</v>
      </c>
      <c r="O37" s="27">
        <f t="shared" si="2"/>
        <v>0</v>
      </c>
      <c r="P37" s="27">
        <f t="shared" si="3"/>
        <v>0</v>
      </c>
      <c r="Q37" s="27">
        <f t="shared" si="4"/>
        <v>0</v>
      </c>
      <c r="T37" s="27">
        <f t="shared" si="5"/>
        <v>0</v>
      </c>
    </row>
    <row r="38" spans="2:20">
      <c r="B38" s="27" t="s">
        <v>46</v>
      </c>
      <c r="C38" s="44">
        <f t="shared" si="6"/>
        <v>9.9785461258294669E-5</v>
      </c>
      <c r="D38" s="44"/>
      <c r="E38" s="44">
        <f t="shared" si="7"/>
        <v>0</v>
      </c>
      <c r="F38" s="44">
        <f>F15/$F$4</f>
        <v>1.4654161781946074E-4</v>
      </c>
      <c r="G38" s="44">
        <f>G15/$G$4</f>
        <v>8.7010565568676186E-4</v>
      </c>
      <c r="H38" s="44">
        <f t="shared" si="10"/>
        <v>0</v>
      </c>
      <c r="J38" s="74">
        <v>11</v>
      </c>
      <c r="K38" s="27" t="s">
        <v>46</v>
      </c>
      <c r="L38" s="27">
        <f t="shared" si="0"/>
        <v>0.3016456219128873</v>
      </c>
      <c r="M38" s="27"/>
      <c r="N38" s="27">
        <f t="shared" si="1"/>
        <v>0</v>
      </c>
      <c r="O38" s="27">
        <f t="shared" si="2"/>
        <v>0.31713583821805397</v>
      </c>
      <c r="P38" s="27">
        <f t="shared" si="3"/>
        <v>2.1639545059042882</v>
      </c>
      <c r="Q38" s="27">
        <f t="shared" si="4"/>
        <v>0</v>
      </c>
      <c r="T38" s="27">
        <f t="shared" si="5"/>
        <v>2.7827359660352293</v>
      </c>
    </row>
    <row r="39" spans="2:20">
      <c r="B39" s="27" t="s">
        <v>47</v>
      </c>
      <c r="C39" s="44">
        <f t="shared" si="6"/>
        <v>4.5402384872524071E-3</v>
      </c>
      <c r="D39" s="44"/>
      <c r="E39" s="44">
        <f t="shared" si="7"/>
        <v>8.9020771513353102E-3</v>
      </c>
      <c r="F39" s="44">
        <f>F16/$F$4</f>
        <v>2.0515826494724499E-3</v>
      </c>
      <c r="G39" s="44">
        <f>G16/$G$4</f>
        <v>1.2057178371659415E-2</v>
      </c>
      <c r="H39" s="44">
        <f t="shared" si="10"/>
        <v>1.9342359767891683E-3</v>
      </c>
      <c r="J39" s="74">
        <v>12</v>
      </c>
      <c r="K39" s="27" t="s">
        <v>47</v>
      </c>
      <c r="L39" s="27">
        <f t="shared" si="0"/>
        <v>13.724875797036372</v>
      </c>
      <c r="M39" s="27"/>
      <c r="N39" s="27">
        <f t="shared" si="1"/>
        <v>4.5778849714896142</v>
      </c>
      <c r="O39" s="27">
        <f t="shared" si="2"/>
        <v>4.4399017350527545</v>
      </c>
      <c r="P39" s="27">
        <f t="shared" si="3"/>
        <v>29.986226724673706</v>
      </c>
      <c r="Q39" s="27">
        <f t="shared" si="4"/>
        <v>0.30483323791102518</v>
      </c>
      <c r="T39" s="27">
        <f t="shared" si="5"/>
        <v>53.033722466163468</v>
      </c>
    </row>
    <row r="40" spans="2:20">
      <c r="B40" s="27" t="s">
        <v>48</v>
      </c>
      <c r="C40" s="44">
        <f t="shared" si="6"/>
        <v>0</v>
      </c>
      <c r="D40" s="44"/>
      <c r="E40" s="44">
        <f t="shared" si="7"/>
        <v>0</v>
      </c>
      <c r="F40" s="44">
        <f t="shared" si="8"/>
        <v>0</v>
      </c>
      <c r="G40" s="44">
        <f t="shared" si="9"/>
        <v>0</v>
      </c>
      <c r="H40" s="44">
        <f t="shared" si="10"/>
        <v>0</v>
      </c>
      <c r="J40" s="74">
        <v>13</v>
      </c>
      <c r="K40" s="27" t="s">
        <v>48</v>
      </c>
      <c r="L40" s="27">
        <f t="shared" si="0"/>
        <v>0</v>
      </c>
      <c r="M40" s="27"/>
      <c r="N40" s="27">
        <f t="shared" si="1"/>
        <v>0</v>
      </c>
      <c r="O40" s="27">
        <f t="shared" si="2"/>
        <v>0</v>
      </c>
      <c r="P40" s="27">
        <f t="shared" si="3"/>
        <v>0</v>
      </c>
      <c r="Q40" s="27">
        <f t="shared" si="4"/>
        <v>0</v>
      </c>
      <c r="T40" s="27">
        <f t="shared" si="5"/>
        <v>0</v>
      </c>
    </row>
    <row r="41" spans="2:20">
      <c r="B41" s="27" t="s">
        <v>49</v>
      </c>
      <c r="C41" s="44">
        <f t="shared" si="6"/>
        <v>0</v>
      </c>
      <c r="D41" s="44"/>
      <c r="E41" s="44">
        <f t="shared" si="7"/>
        <v>0</v>
      </c>
      <c r="F41" s="44">
        <f t="shared" si="8"/>
        <v>0</v>
      </c>
      <c r="G41" s="44">
        <f t="shared" si="9"/>
        <v>0</v>
      </c>
      <c r="H41" s="44">
        <f t="shared" si="10"/>
        <v>0</v>
      </c>
      <c r="J41" s="74">
        <v>14</v>
      </c>
      <c r="K41" s="27" t="s">
        <v>49</v>
      </c>
      <c r="L41" s="27">
        <f t="shared" si="0"/>
        <v>0</v>
      </c>
      <c r="M41" s="27"/>
      <c r="N41" s="27">
        <f t="shared" si="1"/>
        <v>0</v>
      </c>
      <c r="O41" s="27">
        <f t="shared" si="2"/>
        <v>0</v>
      </c>
      <c r="P41" s="27">
        <f t="shared" si="3"/>
        <v>0</v>
      </c>
      <c r="Q41" s="27">
        <f t="shared" si="4"/>
        <v>0</v>
      </c>
      <c r="T41" s="27">
        <f t="shared" si="5"/>
        <v>0</v>
      </c>
    </row>
    <row r="42" spans="2:20" ht="26.4">
      <c r="B42" s="27" t="s">
        <v>50</v>
      </c>
      <c r="C42" s="44">
        <f t="shared" si="6"/>
        <v>3.6022551514244376E-2</v>
      </c>
      <c r="D42" s="44"/>
      <c r="E42" s="44">
        <f t="shared" si="7"/>
        <v>2.2255192878338275E-3</v>
      </c>
      <c r="F42" s="44">
        <f t="shared" si="8"/>
        <v>2.1981242672919109E-3</v>
      </c>
      <c r="G42" s="44">
        <f t="shared" si="9"/>
        <v>6.7122436295835924E-3</v>
      </c>
      <c r="H42" s="44">
        <f t="shared" si="10"/>
        <v>0</v>
      </c>
      <c r="J42" s="74">
        <v>15</v>
      </c>
      <c r="K42" s="27" t="s">
        <v>50</v>
      </c>
      <c r="L42" s="27">
        <f t="shared" si="0"/>
        <v>108.89406951055233</v>
      </c>
      <c r="M42" s="27"/>
      <c r="N42" s="27">
        <f t="shared" si="1"/>
        <v>1.1444712428724035</v>
      </c>
      <c r="O42" s="27">
        <f t="shared" si="2"/>
        <v>4.757037573270809</v>
      </c>
      <c r="P42" s="27">
        <f t="shared" si="3"/>
        <v>16.693363331261654</v>
      </c>
      <c r="Q42" s="27">
        <f t="shared" si="4"/>
        <v>0</v>
      </c>
      <c r="T42" s="27">
        <f t="shared" si="5"/>
        <v>131.48894165795718</v>
      </c>
    </row>
    <row r="43" spans="2:20">
      <c r="B43" s="27" t="s">
        <v>51</v>
      </c>
      <c r="C43" s="44">
        <f t="shared" si="6"/>
        <v>3.6920620665569031E-3</v>
      </c>
      <c r="D43" s="44"/>
      <c r="E43" s="44">
        <f t="shared" si="7"/>
        <v>3.70919881305638E-4</v>
      </c>
      <c r="F43" s="44">
        <f t="shared" si="8"/>
        <v>1.025791324736225E-3</v>
      </c>
      <c r="G43" s="44">
        <f t="shared" si="9"/>
        <v>4.8477315102548168E-3</v>
      </c>
      <c r="H43" s="44">
        <f t="shared" si="10"/>
        <v>0</v>
      </c>
      <c r="J43" s="74">
        <v>16</v>
      </c>
      <c r="K43" s="27" t="s">
        <v>51</v>
      </c>
      <c r="L43" s="27">
        <f t="shared" si="0"/>
        <v>11.160888010776832</v>
      </c>
      <c r="M43" s="27"/>
      <c r="N43" s="27">
        <f t="shared" si="1"/>
        <v>0.19074520714540061</v>
      </c>
      <c r="O43" s="27">
        <f t="shared" si="2"/>
        <v>2.2199508675263773</v>
      </c>
      <c r="P43" s="27">
        <f t="shared" si="3"/>
        <v>12.05631796146675</v>
      </c>
      <c r="Q43" s="27">
        <f t="shared" si="4"/>
        <v>0</v>
      </c>
      <c r="T43" s="27">
        <f t="shared" si="5"/>
        <v>25.627902046915359</v>
      </c>
    </row>
    <row r="44" spans="2:20" ht="26.4">
      <c r="B44" s="27" t="s">
        <v>52</v>
      </c>
      <c r="C44" s="44">
        <f t="shared" si="6"/>
        <v>7.3342314024846577E-3</v>
      </c>
      <c r="D44" s="44"/>
      <c r="E44" s="44">
        <f t="shared" si="7"/>
        <v>0</v>
      </c>
      <c r="F44" s="44">
        <f t="shared" si="8"/>
        <v>1.7584994138335288E-3</v>
      </c>
      <c r="G44" s="44">
        <f t="shared" si="9"/>
        <v>1.5537600994406464E-2</v>
      </c>
      <c r="H44" s="44">
        <f t="shared" si="10"/>
        <v>0</v>
      </c>
      <c r="J44" s="74">
        <v>17</v>
      </c>
      <c r="K44" s="27" t="s">
        <v>52</v>
      </c>
      <c r="L44" s="27">
        <f t="shared" si="0"/>
        <v>22.170953210597215</v>
      </c>
      <c r="M44" s="27"/>
      <c r="N44" s="27">
        <f t="shared" si="1"/>
        <v>0</v>
      </c>
      <c r="O44" s="27">
        <f t="shared" si="2"/>
        <v>3.8056300586166469</v>
      </c>
      <c r="P44" s="27">
        <f t="shared" si="3"/>
        <v>38.642044748290864</v>
      </c>
      <c r="Q44" s="27">
        <f t="shared" si="4"/>
        <v>0</v>
      </c>
      <c r="T44" s="27">
        <f t="shared" si="5"/>
        <v>64.618628017504733</v>
      </c>
    </row>
    <row r="45" spans="2:20">
      <c r="B45" s="27" t="s">
        <v>53</v>
      </c>
      <c r="C45" s="44">
        <f t="shared" si="6"/>
        <v>9.9785461258294669E-5</v>
      </c>
      <c r="D45" s="44"/>
      <c r="E45" s="44">
        <f t="shared" si="7"/>
        <v>0</v>
      </c>
      <c r="F45" s="44">
        <f t="shared" si="8"/>
        <v>4.3962485345838218E-3</v>
      </c>
      <c r="G45" s="44">
        <f t="shared" si="9"/>
        <v>2.9832193909260407E-3</v>
      </c>
      <c r="H45" s="44">
        <f t="shared" si="10"/>
        <v>0</v>
      </c>
      <c r="J45" s="74">
        <v>18</v>
      </c>
      <c r="K45" s="27" t="s">
        <v>53</v>
      </c>
      <c r="L45" s="27">
        <f>C45*$C$48</f>
        <v>0.3016456219128873</v>
      </c>
      <c r="M45" s="27"/>
      <c r="N45" s="27">
        <f t="shared" si="1"/>
        <v>0</v>
      </c>
      <c r="O45" s="27">
        <f t="shared" si="2"/>
        <v>9.514075146541618</v>
      </c>
      <c r="P45" s="27">
        <f t="shared" si="3"/>
        <v>7.4192725916718452</v>
      </c>
      <c r="Q45" s="27">
        <f t="shared" si="4"/>
        <v>0</v>
      </c>
      <c r="T45" s="27">
        <f t="shared" si="5"/>
        <v>17.234993360126353</v>
      </c>
    </row>
    <row r="46" spans="2:20">
      <c r="B46" s="27" t="s">
        <v>54</v>
      </c>
      <c r="C46" s="44">
        <f t="shared" si="6"/>
        <v>0</v>
      </c>
      <c r="D46" s="44"/>
      <c r="E46" s="44">
        <f t="shared" si="7"/>
        <v>0</v>
      </c>
      <c r="F46" s="44">
        <f t="shared" si="8"/>
        <v>0</v>
      </c>
      <c r="G46" s="44">
        <f t="shared" si="9"/>
        <v>0</v>
      </c>
      <c r="H46" s="44">
        <f t="shared" si="10"/>
        <v>0</v>
      </c>
      <c r="J46" s="74">
        <v>19</v>
      </c>
      <c r="K46" s="27" t="s">
        <v>54</v>
      </c>
      <c r="L46" s="27">
        <f>C46*$C$48</f>
        <v>0</v>
      </c>
      <c r="M46" s="27"/>
      <c r="N46" s="27">
        <f t="shared" si="1"/>
        <v>0</v>
      </c>
      <c r="O46" s="27">
        <f t="shared" si="2"/>
        <v>0</v>
      </c>
      <c r="P46" s="27">
        <f t="shared" si="3"/>
        <v>0</v>
      </c>
      <c r="Q46" s="27">
        <f t="shared" si="4"/>
        <v>0</v>
      </c>
      <c r="T46" s="27">
        <f>SUM(L46:S46)</f>
        <v>0</v>
      </c>
    </row>
    <row r="47" spans="2:20">
      <c r="B47" s="3"/>
      <c r="C47" s="41">
        <f>SUM(C28:C46)</f>
        <v>1</v>
      </c>
      <c r="D47" s="41"/>
      <c r="E47" s="41">
        <f>SUM(E28:E46)</f>
        <v>0.99999999999999989</v>
      </c>
      <c r="F47" s="41">
        <f>SUM(F28:F46)</f>
        <v>1</v>
      </c>
      <c r="G47" s="41">
        <f>SUM(G28:G46)</f>
        <v>1</v>
      </c>
      <c r="H47" s="41">
        <f>SUM(H28:H46)</f>
        <v>1</v>
      </c>
      <c r="I47" s="3"/>
      <c r="J47" s="3"/>
      <c r="L47" s="45">
        <f>SUM(L28:L46)</f>
        <v>3022.9416000000006</v>
      </c>
      <c r="M47" s="45"/>
      <c r="N47" s="45">
        <f>SUM(N28:N46)</f>
        <v>514.24907846400004</v>
      </c>
      <c r="O47" s="45">
        <f>SUM(O28:O46)</f>
        <v>2164.1349599999994</v>
      </c>
      <c r="P47" s="45">
        <f>SUM(P28:P46)</f>
        <v>2487.002</v>
      </c>
      <c r="Q47" s="45">
        <f>SUM(Q28:Q46)</f>
        <v>157.59878399999999</v>
      </c>
      <c r="R47" s="127"/>
      <c r="T47" s="45">
        <f>SUM(T28:T46)</f>
        <v>8345.926422464001</v>
      </c>
    </row>
    <row r="48" spans="2:20">
      <c r="B48" s="27" t="s">
        <v>110</v>
      </c>
      <c r="C48" s="47">
        <f>'【全国】能源相关-二氧化碳排放量'!J15/1000</f>
        <v>3022.9416000000001</v>
      </c>
      <c r="D48" s="47"/>
      <c r="E48" s="47">
        <f>'【全国】能源相关-二氧化碳排放量'!J17/1000</f>
        <v>514.24907846400004</v>
      </c>
      <c r="F48" s="47">
        <f>'【全国】能源相关-二氧化碳排放量'!J18/1000</f>
        <v>2164.1349599999999</v>
      </c>
      <c r="G48" s="47">
        <f>'【全国】能源相关-二氧化碳排放量'!J19/1000</f>
        <v>2487.002</v>
      </c>
      <c r="H48" s="47">
        <f>'【全国】能源相关-二氧化碳排放量'!J20/1000</f>
        <v>157.59878400000002</v>
      </c>
      <c r="I48" s="127"/>
    </row>
    <row r="49" spans="3:9">
      <c r="C49" s="54" t="s">
        <v>122</v>
      </c>
      <c r="D49" s="54"/>
      <c r="E49" s="54"/>
      <c r="F49" s="54"/>
      <c r="G49" s="54"/>
      <c r="H49" s="54"/>
      <c r="I49" s="54"/>
    </row>
  </sheetData>
  <mergeCells count="3">
    <mergeCell ref="B1:J1"/>
    <mergeCell ref="B25:J25"/>
    <mergeCell ref="L25:S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过程相关-二氧化碳排放量</vt:lpstr>
      <vt:lpstr>【全国】能源相关-二氧化碳排放量</vt:lpstr>
      <vt:lpstr>【区域】二氧化碳</vt:lpstr>
      <vt:lpstr>【全国】分行业二氧化碳排放</vt:lpstr>
      <vt:lpstr>【分行业】GDP与碳强度</vt:lpstr>
      <vt:lpstr>Sheet2</vt:lpstr>
      <vt:lpstr>【2015年】分行业能源消费二氧化碳排放量</vt:lpstr>
      <vt:lpstr>【2014年】分行业能源消费二氧化碳排放量 </vt:lpstr>
      <vt:lpstr>【2013年】分行业能源消费二氧化碳排放量 </vt:lpstr>
      <vt:lpstr>【2012年】分行业能源消费二氧化碳排放量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2018-11-20T14:15:10Z</dcterms:modified>
</cp:coreProperties>
</file>