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rexc\Desktop\"/>
    </mc:Choice>
  </mc:AlternateContent>
  <xr:revisionPtr revIDLastSave="0" documentId="13_ncr:1_{5F80C26C-8F66-48C1-B630-7D707FDAF8D0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Resultados conteo bacteriano de" sheetId="1" r:id="rId1"/>
    <sheet name="Score clinico de peso grupos C5" sheetId="2" r:id="rId2"/>
    <sheet name="Cinetica de crecimiento GBS W.T" sheetId="3" r:id="rId3"/>
  </sheets>
  <definedNames>
    <definedName name="_xlnm._FilterDatabase" localSheetId="0" hidden="1">'Resultados conteo bacteriano de'!$A$7:$F$16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K12" i="1"/>
  <c r="K11" i="1"/>
  <c r="K10" i="1"/>
  <c r="L5" i="1"/>
  <c r="L3" i="1"/>
  <c r="L4" i="1"/>
  <c r="N12" i="1"/>
  <c r="N11" i="1"/>
  <c r="K5" i="1"/>
  <c r="F25" i="1"/>
  <c r="F22" i="1"/>
  <c r="J4" i="1"/>
  <c r="I5" i="1"/>
  <c r="I3" i="1"/>
  <c r="J3" i="1"/>
  <c r="J5" i="1"/>
  <c r="F29" i="1"/>
  <c r="D29" i="1"/>
  <c r="F28" i="1"/>
  <c r="I4" i="1"/>
  <c r="N10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D30" i="1"/>
  <c r="C30" i="1"/>
  <c r="B30" i="1"/>
  <c r="C29" i="1"/>
  <c r="B29" i="1"/>
  <c r="F27" i="1"/>
  <c r="F26" i="1"/>
  <c r="F24" i="1"/>
  <c r="F23" i="1"/>
  <c r="F21" i="1"/>
  <c r="F20" i="1"/>
  <c r="G16" i="1"/>
  <c r="F16" i="1"/>
  <c r="D16" i="1"/>
  <c r="C16" i="1"/>
  <c r="B16" i="1"/>
  <c r="G15" i="1"/>
  <c r="F15" i="1"/>
  <c r="C15" i="1"/>
  <c r="B15" i="1"/>
  <c r="H14" i="1"/>
  <c r="E14" i="1"/>
  <c r="H13" i="1"/>
  <c r="E13" i="1"/>
  <c r="H12" i="1"/>
  <c r="E12" i="1"/>
  <c r="H11" i="1"/>
  <c r="E11" i="1"/>
  <c r="H10" i="1"/>
  <c r="E10" i="1"/>
  <c r="H9" i="1"/>
  <c r="H15" i="1" s="1"/>
  <c r="E9" i="1"/>
  <c r="E15" i="1" s="1"/>
  <c r="D6" i="1"/>
  <c r="C6" i="1"/>
  <c r="B6" i="1"/>
  <c r="F5" i="1"/>
  <c r="F4" i="1"/>
  <c r="F3" i="1"/>
  <c r="F6" i="1" s="1"/>
  <c r="K3" i="1" l="1"/>
  <c r="K4" i="1"/>
  <c r="H16" i="1"/>
  <c r="E16" i="1"/>
</calcChain>
</file>

<file path=xl/sharedStrings.xml><?xml version="1.0" encoding="utf-8"?>
<sst xmlns="http://schemas.openxmlformats.org/spreadsheetml/2006/main" count="115" uniqueCount="45">
  <si>
    <t>Grupo n°1</t>
  </si>
  <si>
    <t>N°Raton</t>
  </si>
  <si>
    <t>GBS W,T</t>
  </si>
  <si>
    <t>GBS ΔSIP</t>
  </si>
  <si>
    <t>Grupo PBS</t>
  </si>
  <si>
    <t>Dilución</t>
  </si>
  <si>
    <t>Cantidad de placas*factor de dilucion</t>
  </si>
  <si>
    <t>Concentración de bacterias</t>
  </si>
  <si>
    <t>Grupo 1</t>
  </si>
  <si>
    <t>Grupo 2</t>
  </si>
  <si>
    <t>Grupo 3</t>
  </si>
  <si>
    <t>Promedio</t>
  </si>
  <si>
    <t>GBS W.T</t>
  </si>
  <si>
    <t>PBS</t>
  </si>
  <si>
    <t>Total</t>
  </si>
  <si>
    <t>Grupo n°2</t>
  </si>
  <si>
    <t>Factor de Dilución (10^x)</t>
  </si>
  <si>
    <t xml:space="preserve">Dilución </t>
  </si>
  <si>
    <t>-</t>
  </si>
  <si>
    <t>Grupo n°3</t>
  </si>
  <si>
    <t>N° Raton</t>
  </si>
  <si>
    <t>Cantidad de placas* factor de dilucion</t>
  </si>
  <si>
    <t>Incontable</t>
  </si>
  <si>
    <t xml:space="preserve">Promedio </t>
  </si>
  <si>
    <t>Pesos (g) 24-05-22</t>
  </si>
  <si>
    <t>N° de Raton</t>
  </si>
  <si>
    <t>Control PBS</t>
  </si>
  <si>
    <t>Pesos (g) 31-05-22</t>
  </si>
  <si>
    <t>Pesos (g) 13-06-22</t>
  </si>
  <si>
    <t>Pesos (g) 23-06-22</t>
  </si>
  <si>
    <t>Pesos (g) 14-06-22</t>
  </si>
  <si>
    <t>Pesos (g) 24-06-22</t>
  </si>
  <si>
    <t>Pesos (g) 28-06-22</t>
  </si>
  <si>
    <t>Pesos (g) 29-06-22</t>
  </si>
  <si>
    <t>Tiempo (min)</t>
  </si>
  <si>
    <t>GBS W,T (R)</t>
  </si>
  <si>
    <t>GBS ΔSIP (R)</t>
  </si>
  <si>
    <t>Grupos</t>
  </si>
  <si>
    <t xml:space="preserve">Grupo </t>
  </si>
  <si>
    <t>Concentracion bacteriana UFC/ml</t>
  </si>
  <si>
    <t xml:space="preserve">GBS W.T </t>
  </si>
  <si>
    <t xml:space="preserve">GBS ΔSIP </t>
  </si>
  <si>
    <t xml:space="preserve">PBS </t>
  </si>
  <si>
    <t xml:space="preserve"> GBS W.T</t>
  </si>
  <si>
    <t>Promedio de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</si>
</sst>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b/>
      <sz val="11"/>
      <color rgb="FFFA7D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rgb="FF6FA8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7" fillId="13" borderId="5" applyNumberFormat="0" applyAlignment="0" applyProtection="0"/>
    <xf numFmtId="0" fontId="6" fillId="14" borderId="6" applyNumberFormat="0" applyFont="0" applyAlignment="0" applyProtection="0"/>
  </cellStyleXfs>
  <cellXfs count="4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11" fontId="2" fillId="0" borderId="1" xfId="0" applyNumberFormat="1" applyFont="1" applyBorder="1"/>
    <xf numFmtId="0" fontId="1" fillId="4" borderId="1" xfId="0" applyFont="1" applyFill="1" applyBorder="1"/>
    <xf numFmtId="0" fontId="2" fillId="5" borderId="0" xfId="0" applyFont="1" applyFill="1"/>
    <xf numFmtId="11" fontId="2" fillId="6" borderId="0" xfId="0" applyNumberFormat="1" applyFont="1" applyFill="1"/>
    <xf numFmtId="0" fontId="2" fillId="7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4" fillId="3" borderId="1" xfId="0" applyFont="1" applyFill="1" applyBorder="1"/>
    <xf numFmtId="0" fontId="3" fillId="0" borderId="1" xfId="0" applyFont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0" fontId="1" fillId="8" borderId="1" xfId="0" applyFont="1" applyFill="1" applyBorder="1"/>
    <xf numFmtId="1" fontId="2" fillId="0" borderId="1" xfId="0" applyNumberFormat="1" applyFont="1" applyBorder="1"/>
    <xf numFmtId="0" fontId="2" fillId="5" borderId="1" xfId="0" applyFont="1" applyFill="1" applyBorder="1"/>
    <xf numFmtId="1" fontId="2" fillId="5" borderId="1" xfId="0" applyNumberFormat="1" applyFont="1" applyFill="1" applyBorder="1"/>
    <xf numFmtId="0" fontId="1" fillId="9" borderId="1" xfId="0" applyFont="1" applyFill="1" applyBorder="1"/>
    <xf numFmtId="0" fontId="3" fillId="10" borderId="4" xfId="0" applyFont="1" applyFill="1" applyBorder="1" applyAlignment="1">
      <alignment horizontal="right"/>
    </xf>
    <xf numFmtId="0" fontId="2" fillId="11" borderId="1" xfId="0" applyFont="1" applyFill="1" applyBorder="1"/>
    <xf numFmtId="0" fontId="2" fillId="10" borderId="1" xfId="0" applyFont="1" applyFill="1" applyBorder="1"/>
    <xf numFmtId="0" fontId="2" fillId="9" borderId="1" xfId="0" applyFont="1" applyFill="1" applyBorder="1"/>
    <xf numFmtId="0" fontId="4" fillId="3" borderId="3" xfId="0" applyFont="1" applyFill="1" applyBorder="1"/>
    <xf numFmtId="0" fontId="5" fillId="8" borderId="1" xfId="0" applyFont="1" applyFill="1" applyBorder="1"/>
    <xf numFmtId="0" fontId="2" fillId="8" borderId="1" xfId="0" applyFont="1" applyFill="1" applyBorder="1"/>
    <xf numFmtId="0" fontId="5" fillId="12" borderId="1" xfId="0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2" fontId="2" fillId="12" borderId="1" xfId="0" applyNumberFormat="1" applyFont="1" applyFill="1" applyBorder="1"/>
    <xf numFmtId="1" fontId="2" fillId="12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2" fontId="2" fillId="8" borderId="1" xfId="0" applyNumberFormat="1" applyFont="1" applyFill="1" applyBorder="1"/>
    <xf numFmtId="0" fontId="2" fillId="14" borderId="6" xfId="2" applyFont="1" applyAlignment="1"/>
    <xf numFmtId="0" fontId="7" fillId="13" borderId="5" xfId="1" applyAlignment="1">
      <alignment horizontal="right"/>
    </xf>
  </cellXfs>
  <cellStyles count="3">
    <cellStyle name="Cálculo" xfId="1" builtinId="22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Recuento de colonias desafio GBS </a:t>
            </a:r>
          </a:p>
        </c:rich>
      </c:tx>
      <c:layout>
        <c:manualLayout>
          <c:xMode val="edge"/>
          <c:yMode val="edge"/>
          <c:x val="0.14073752711496745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conteo bacteriano de'!$K$9</c:f>
              <c:strCache>
                <c:ptCount val="1"/>
                <c:pt idx="0">
                  <c:v>Promedio de grupos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09-4B44-8CFF-FBA5B0210B3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09-4B44-8CFF-FBA5B0210B3F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'Resultados conteo bacteriano de'!$J$10:$J$12</c:f>
              <c:strCache>
                <c:ptCount val="3"/>
                <c:pt idx="0">
                  <c:v>GBS W.T</c:v>
                </c:pt>
                <c:pt idx="1">
                  <c:v>GBS ΔSIP</c:v>
                </c:pt>
                <c:pt idx="2">
                  <c:v>PBS</c:v>
                </c:pt>
              </c:strCache>
            </c:strRef>
          </c:cat>
          <c:val>
            <c:numRef>
              <c:f>'Resultados conteo bacteriano de'!$K$10:$K$12</c:f>
              <c:numCache>
                <c:formatCode>0.00E+00</c:formatCode>
                <c:ptCount val="3"/>
                <c:pt idx="0">
                  <c:v>362515356.2653563</c:v>
                </c:pt>
                <c:pt idx="1">
                  <c:v>1046640390.3903902</c:v>
                </c:pt>
                <c:pt idx="2">
                  <c:v>1296340090.09009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B44-8CFF-FBA5B021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26912648"/>
        <c:axId val="526908056"/>
      </c:barChart>
      <c:catAx>
        <c:axId val="52691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6908056"/>
        <c:crosses val="autoZero"/>
        <c:auto val="1"/>
        <c:lblAlgn val="ctr"/>
        <c:lblOffset val="100"/>
        <c:noMultiLvlLbl val="0"/>
      </c:catAx>
      <c:valAx>
        <c:axId val="526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Concen</a:t>
                </a:r>
                <a:r>
                  <a:rPr lang="es-CL" baseline="0"/>
                  <a:t> tracion bacteriana uFC/ml</a:t>
                </a:r>
              </a:p>
            </c:rich>
          </c:tx>
          <c:layout>
            <c:manualLayout>
              <c:xMode val="edge"/>
              <c:yMode val="edge"/>
              <c:x val="3.5947712418300651E-2"/>
              <c:y val="0.203703703703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691264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conteo bacteriano de'!$H$3</c:f>
              <c:strCache>
                <c:ptCount val="1"/>
                <c:pt idx="0">
                  <c:v>GBS W.T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'Resultados conteo bacteriano de'!$I$3:$K$3</c:f>
              <c:numCache>
                <c:formatCode>0.00E+00</c:formatCode>
                <c:ptCount val="3"/>
                <c:pt idx="0">
                  <c:v>2466666666.6666665</c:v>
                </c:pt>
                <c:pt idx="1">
                  <c:v>490909090.909091</c:v>
                </c:pt>
                <c:pt idx="2">
                  <c:v>234121621.62162164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E-4595-83A4-CA27C79DAA95}"/>
            </c:ext>
          </c:extLst>
        </c:ser>
        <c:ser>
          <c:idx val="1"/>
          <c:order val="1"/>
          <c:tx>
            <c:strRef>
              <c:f>'Resultados conteo bacteriano de'!$H$4</c:f>
              <c:strCache>
                <c:ptCount val="1"/>
                <c:pt idx="0">
                  <c:v>GBS ΔSIP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'Resultados conteo bacteriano de'!$I$4:$K$4</c:f>
              <c:numCache>
                <c:formatCode>0.00E+00</c:formatCode>
                <c:ptCount val="3"/>
                <c:pt idx="0">
                  <c:v>1922222222.2222219</c:v>
                </c:pt>
                <c:pt idx="1">
                  <c:v>776767676.76767695</c:v>
                </c:pt>
                <c:pt idx="2">
                  <c:v>171058558.55855855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E-4595-83A4-CA27C79DAA95}"/>
            </c:ext>
          </c:extLst>
        </c:ser>
        <c:ser>
          <c:idx val="2"/>
          <c:order val="2"/>
          <c:tx>
            <c:strRef>
              <c:f>'Resultados conteo bacteriano de'!$H$5</c:f>
              <c:strCache>
                <c:ptCount val="1"/>
                <c:pt idx="0">
                  <c:v>PBS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'Resultados conteo bacteriano de'!$I$5:$K$5</c:f>
              <c:numCache>
                <c:formatCode>0.00E+00</c:formatCode>
                <c:ptCount val="3"/>
                <c:pt idx="0">
                  <c:v>2566666666.6666665</c:v>
                </c:pt>
                <c:pt idx="1">
                  <c:v>332525.25252525252</c:v>
                </c:pt>
                <c:pt idx="2">
                  <c:v>26013513.513513513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E-4595-83A4-CA27C79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87496"/>
        <c:axId val="526987824"/>
      </c:barChart>
      <c:catAx>
        <c:axId val="52698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6987824"/>
        <c:crosses val="autoZero"/>
        <c:auto val="1"/>
        <c:lblAlgn val="ctr"/>
        <c:lblOffset val="100"/>
        <c:noMultiLvlLbl val="0"/>
      </c:catAx>
      <c:valAx>
        <c:axId val="526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698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Cinética</a:t>
            </a:r>
            <a:r>
              <a:rPr lang="es-CL" baseline="0"/>
              <a:t> de crecimiento GBS W.T v/s GBS </a:t>
            </a:r>
            <a:r>
              <a:rPr lang="el-GR" baseline="0"/>
              <a:t>Δ</a:t>
            </a:r>
            <a:r>
              <a:rPr lang="es-CL" baseline="0"/>
              <a:t>SIP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GBS W.T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'Cinetica de crecimiento GBS W.T'!$A$2:$A$20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'Cinetica de crecimiento GBS W.T'!$B$2:$B$20</c:f>
              <c:numCache>
                <c:formatCode>General</c:formatCode>
                <c:ptCount val="19"/>
                <c:pt idx="0">
                  <c:v>7.0000000000000007E-2</c:v>
                </c:pt>
                <c:pt idx="1">
                  <c:v>7.5999999999999998E-2</c:v>
                </c:pt>
                <c:pt idx="2">
                  <c:v>0.09</c:v>
                </c:pt>
                <c:pt idx="3">
                  <c:v>0.106</c:v>
                </c:pt>
                <c:pt idx="4">
                  <c:v>0.156</c:v>
                </c:pt>
                <c:pt idx="5">
                  <c:v>0.184</c:v>
                </c:pt>
                <c:pt idx="6">
                  <c:v>0.378</c:v>
                </c:pt>
                <c:pt idx="7">
                  <c:v>0.61299999999999999</c:v>
                </c:pt>
                <c:pt idx="8">
                  <c:v>0.84199999999999997</c:v>
                </c:pt>
                <c:pt idx="9">
                  <c:v>0.84399999999999997</c:v>
                </c:pt>
                <c:pt idx="10">
                  <c:v>0.96499999999999997</c:v>
                </c:pt>
                <c:pt idx="11">
                  <c:v>1.038</c:v>
                </c:pt>
                <c:pt idx="12">
                  <c:v>1.052</c:v>
                </c:pt>
                <c:pt idx="13">
                  <c:v>1.0760000000000001</c:v>
                </c:pt>
                <c:pt idx="14">
                  <c:v>1.1060000000000001</c:v>
                </c:pt>
                <c:pt idx="15">
                  <c:v>1.1319999999999999</c:v>
                </c:pt>
                <c:pt idx="16">
                  <c:v>1.173</c:v>
                </c:pt>
                <c:pt idx="17">
                  <c:v>1.17</c:v>
                </c:pt>
                <c:pt idx="18">
                  <c:v>1.194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F-4ADC-9879-730AE747D886}"/>
            </c:ext>
          </c:extLst>
        </c:ser>
        <c:ser>
          <c:idx val="1"/>
          <c:order val="1"/>
          <c:tx>
            <c:v>GBS W.T (R)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'Cinetica de crecimiento GBS W.T'!$A$2:$A$20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'Cinetica de crecimiento GBS W.T'!$C$2:$C$20</c:f>
              <c:numCache>
                <c:formatCode>General</c:formatCode>
                <c:ptCount val="19"/>
                <c:pt idx="0">
                  <c:v>0</c:v>
                </c:pt>
                <c:pt idx="1">
                  <c:v>7.8E-2</c:v>
                </c:pt>
                <c:pt idx="2">
                  <c:v>8.6999999999999994E-2</c:v>
                </c:pt>
                <c:pt idx="3">
                  <c:v>0.106</c:v>
                </c:pt>
                <c:pt idx="4">
                  <c:v>0.152</c:v>
                </c:pt>
                <c:pt idx="5">
                  <c:v>0.185</c:v>
                </c:pt>
                <c:pt idx="6">
                  <c:v>0.40400000000000003</c:v>
                </c:pt>
                <c:pt idx="7">
                  <c:v>0.61</c:v>
                </c:pt>
                <c:pt idx="8">
                  <c:v>0.83599999999999997</c:v>
                </c:pt>
                <c:pt idx="9">
                  <c:v>0.85499999999999998</c:v>
                </c:pt>
                <c:pt idx="10">
                  <c:v>0.97099999999999997</c:v>
                </c:pt>
                <c:pt idx="11">
                  <c:v>1.024</c:v>
                </c:pt>
                <c:pt idx="12">
                  <c:v>1.0449999999999999</c:v>
                </c:pt>
                <c:pt idx="13">
                  <c:v>1.0680000000000001</c:v>
                </c:pt>
                <c:pt idx="14">
                  <c:v>1.093</c:v>
                </c:pt>
                <c:pt idx="15">
                  <c:v>1.147</c:v>
                </c:pt>
                <c:pt idx="16">
                  <c:v>1.153</c:v>
                </c:pt>
                <c:pt idx="17">
                  <c:v>1.1830000000000001</c:v>
                </c:pt>
                <c:pt idx="18">
                  <c:v>1.161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F-4ADC-9879-730AE747D886}"/>
            </c:ext>
          </c:extLst>
        </c:ser>
        <c:ser>
          <c:idx val="2"/>
          <c:order val="2"/>
          <c:tx>
            <c:v>GBS ΔSIP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'Cinetica de crecimiento GBS W.T'!$A$2:$A$20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'Cinetica de crecimiento GBS W.T'!$D$2:$D$20</c:f>
              <c:numCache>
                <c:formatCode>General</c:formatCode>
                <c:ptCount val="19"/>
                <c:pt idx="0">
                  <c:v>0</c:v>
                </c:pt>
                <c:pt idx="1">
                  <c:v>6.9000000000000006E-2</c:v>
                </c:pt>
                <c:pt idx="2">
                  <c:v>8.1000000000000003E-2</c:v>
                </c:pt>
                <c:pt idx="3">
                  <c:v>0.109</c:v>
                </c:pt>
                <c:pt idx="4">
                  <c:v>0.14599999999999999</c:v>
                </c:pt>
                <c:pt idx="5">
                  <c:v>0.217</c:v>
                </c:pt>
                <c:pt idx="6">
                  <c:v>0.29199999999999998</c:v>
                </c:pt>
                <c:pt idx="7">
                  <c:v>0.46500000000000002</c:v>
                </c:pt>
                <c:pt idx="8">
                  <c:v>0.53</c:v>
                </c:pt>
                <c:pt idx="9">
                  <c:v>0.69799999999999995</c:v>
                </c:pt>
                <c:pt idx="10">
                  <c:v>0.77100000000000002</c:v>
                </c:pt>
                <c:pt idx="11">
                  <c:v>0.88</c:v>
                </c:pt>
                <c:pt idx="12">
                  <c:v>0.89400000000000002</c:v>
                </c:pt>
                <c:pt idx="13">
                  <c:v>0.89300000000000002</c:v>
                </c:pt>
                <c:pt idx="14">
                  <c:v>0.9</c:v>
                </c:pt>
                <c:pt idx="15">
                  <c:v>0.91100000000000003</c:v>
                </c:pt>
                <c:pt idx="16">
                  <c:v>0.95499999999999996</c:v>
                </c:pt>
                <c:pt idx="17">
                  <c:v>0.98599999999999999</c:v>
                </c:pt>
                <c:pt idx="18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F-4ADC-9879-730AE747D886}"/>
            </c:ext>
          </c:extLst>
        </c:ser>
        <c:ser>
          <c:idx val="3"/>
          <c:order val="3"/>
          <c:tx>
            <c:v>GBS ΔSIP (R)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'Cinetica de crecimiento GBS W.T'!$A$2:$A$20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'Cinetica de crecimiento GBS W.T'!$E$2:$E$20</c:f>
              <c:numCache>
                <c:formatCode>General</c:formatCode>
                <c:ptCount val="19"/>
                <c:pt idx="0">
                  <c:v>0</c:v>
                </c:pt>
                <c:pt idx="1">
                  <c:v>7.1999999999999995E-2</c:v>
                </c:pt>
                <c:pt idx="2">
                  <c:v>8.3000000000000004E-2</c:v>
                </c:pt>
                <c:pt idx="3">
                  <c:v>0.10299999999999999</c:v>
                </c:pt>
                <c:pt idx="4">
                  <c:v>0.14799999999999999</c:v>
                </c:pt>
                <c:pt idx="5">
                  <c:v>0.215</c:v>
                </c:pt>
                <c:pt idx="6">
                  <c:v>0.3</c:v>
                </c:pt>
                <c:pt idx="7">
                  <c:v>0.47499999999999998</c:v>
                </c:pt>
                <c:pt idx="8">
                  <c:v>0.59</c:v>
                </c:pt>
                <c:pt idx="9">
                  <c:v>0.75</c:v>
                </c:pt>
                <c:pt idx="10">
                  <c:v>0.77300000000000002</c:v>
                </c:pt>
                <c:pt idx="11">
                  <c:v>0.85599999999999998</c:v>
                </c:pt>
                <c:pt idx="12">
                  <c:v>0.93500000000000005</c:v>
                </c:pt>
                <c:pt idx="13">
                  <c:v>0.90500000000000003</c:v>
                </c:pt>
                <c:pt idx="14">
                  <c:v>0.88500000000000001</c:v>
                </c:pt>
                <c:pt idx="15">
                  <c:v>0.91800000000000004</c:v>
                </c:pt>
                <c:pt idx="16">
                  <c:v>0.98099999999999998</c:v>
                </c:pt>
                <c:pt idx="17">
                  <c:v>0.93600000000000005</c:v>
                </c:pt>
                <c:pt idx="18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F-4ADC-9879-730AE747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5192"/>
        <c:axId val="514397488"/>
      </c:scatterChart>
      <c:valAx>
        <c:axId val="5143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en minutos (min)</a:t>
                </a:r>
              </a:p>
              <a:p>
                <a:pPr>
                  <a:defRPr/>
                </a:pPr>
                <a:endParaRPr lang="es-C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4397488"/>
        <c:crosses val="autoZero"/>
        <c:crossBetween val="midCat"/>
      </c:valAx>
      <c:valAx>
        <c:axId val="514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Absorbancia</a:t>
                </a:r>
                <a:r>
                  <a:rPr lang="es-CL" baseline="0"/>
                  <a:t> a 600 nm</a:t>
                </a:r>
                <a:r>
                  <a:rPr lang="es-CL"/>
                  <a:t> </a:t>
                </a:r>
                <a:r>
                  <a:rPr lang="es-CL" baseline="0"/>
                  <a:t> (Longitud de onda)</a:t>
                </a:r>
              </a:p>
              <a:p>
                <a:pPr>
                  <a:defRPr/>
                </a:pP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439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21</xdr:row>
      <xdr:rowOff>19050</xdr:rowOff>
    </xdr:from>
    <xdr:to>
      <xdr:col>11</xdr:col>
      <xdr:colOff>200025</xdr:colOff>
      <xdr:row>34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A8CFA3-4670-F57F-6FDE-F8A3AC0BE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19050</xdr:rowOff>
    </xdr:from>
    <xdr:to>
      <xdr:col>15</xdr:col>
      <xdr:colOff>809625</xdr:colOff>
      <xdr:row>31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3902A0-EF72-D0CC-F12C-8EC7FDC0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11</xdr:col>
      <xdr:colOff>695325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641A82-CE2D-B1E1-2C18-6A69A48D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0"/>
  <sheetViews>
    <sheetView tabSelected="1" workbookViewId="0">
      <selection activeCell="I39" sqref="I39"/>
    </sheetView>
  </sheetViews>
  <sheetFormatPr baseColWidth="10" defaultColWidth="12.5703125" defaultRowHeight="15.75" customHeight="1" x14ac:dyDescent="0.2"/>
  <cols>
    <col min="4" max="4" width="26.140625" customWidth="1"/>
    <col min="5" max="5" width="34" customWidth="1"/>
    <col min="6" max="6" width="35" customWidth="1"/>
    <col min="8" max="8" width="29.28515625" customWidth="1"/>
    <col min="10" max="10" width="25.140625" customWidth="1"/>
    <col min="11" max="11" width="20.140625" customWidth="1"/>
    <col min="14" max="14" width="31.5703125" customWidth="1"/>
  </cols>
  <sheetData>
    <row r="1" spans="1:14" ht="12.75" x14ac:dyDescent="0.2">
      <c r="A1" s="1" t="s">
        <v>0</v>
      </c>
    </row>
    <row r="2" spans="1:14" ht="12.7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4" ht="12.75" x14ac:dyDescent="0.2">
      <c r="A3" s="3">
        <v>1</v>
      </c>
      <c r="B3" s="3">
        <v>36</v>
      </c>
      <c r="C3" s="3">
        <v>45</v>
      </c>
      <c r="D3" s="3">
        <v>89</v>
      </c>
      <c r="E3" s="3">
        <v>-8</v>
      </c>
      <c r="F3" s="4">
        <f t="shared" ref="F3:F5" si="0">3*0.00000001</f>
        <v>3.0000000000000004E-8</v>
      </c>
      <c r="H3" s="3" t="s">
        <v>12</v>
      </c>
      <c r="I3" s="4">
        <f>(B6/F6)</f>
        <v>2466666666.6666665</v>
      </c>
      <c r="J3" s="4">
        <f>(B15/E15)</f>
        <v>490909090.909091</v>
      </c>
      <c r="K3" s="4">
        <f>B29/F29</f>
        <v>234121621.62162164</v>
      </c>
      <c r="L3" s="4">
        <f>AVERAGE(K3,J3)</f>
        <v>362515356.2653563</v>
      </c>
    </row>
    <row r="4" spans="1:14" ht="12.75" x14ac:dyDescent="0.2">
      <c r="A4" s="3">
        <v>2</v>
      </c>
      <c r="B4" s="3">
        <v>104</v>
      </c>
      <c r="C4" s="3">
        <v>35</v>
      </c>
      <c r="D4" s="3">
        <v>60</v>
      </c>
      <c r="E4" s="3">
        <v>-8</v>
      </c>
      <c r="F4" s="4">
        <f t="shared" si="0"/>
        <v>3.0000000000000004E-8</v>
      </c>
      <c r="H4" s="3" t="s">
        <v>3</v>
      </c>
      <c r="I4" s="4">
        <f>(C6/F6)</f>
        <v>1922222222.2222219</v>
      </c>
      <c r="J4" s="4">
        <f>(C15/E15)</f>
        <v>776767676.76767695</v>
      </c>
      <c r="K4" s="4">
        <f>C29/F29</f>
        <v>171058558.55855855</v>
      </c>
      <c r="L4" s="4">
        <f>AVERAGE(I4,J4,K4)</f>
        <v>956682819.18281901</v>
      </c>
    </row>
    <row r="5" spans="1:14" ht="12.75" x14ac:dyDescent="0.2">
      <c r="A5" s="3">
        <v>3</v>
      </c>
      <c r="B5" s="3">
        <v>82</v>
      </c>
      <c r="C5" s="3">
        <v>93</v>
      </c>
      <c r="D5" s="3">
        <v>82</v>
      </c>
      <c r="E5" s="3">
        <v>-8</v>
      </c>
      <c r="F5" s="4">
        <f t="shared" si="0"/>
        <v>3.0000000000000004E-8</v>
      </c>
      <c r="H5" s="3" t="s">
        <v>13</v>
      </c>
      <c r="I5" s="4">
        <f>(D6/F6)</f>
        <v>2566666666.6666665</v>
      </c>
      <c r="J5" s="4">
        <f>(F15/H15)</f>
        <v>332525.25252525252</v>
      </c>
      <c r="K5" s="4">
        <f>D29/F29</f>
        <v>26013513.513513513</v>
      </c>
      <c r="L5" s="4">
        <f>AVERAGE(I5,K5)</f>
        <v>1296340090.09009</v>
      </c>
    </row>
    <row r="6" spans="1:14" ht="12.75" x14ac:dyDescent="0.2">
      <c r="A6" s="5" t="s">
        <v>14</v>
      </c>
      <c r="B6" s="3">
        <f t="shared" ref="B6:D6" si="1">SUM(B3:B5)</f>
        <v>222</v>
      </c>
      <c r="C6" s="3">
        <f t="shared" si="1"/>
        <v>173</v>
      </c>
      <c r="D6" s="3">
        <f t="shared" si="1"/>
        <v>231</v>
      </c>
      <c r="E6" s="6"/>
      <c r="F6" s="7">
        <f>SUM(F3:F5)</f>
        <v>9.0000000000000012E-8</v>
      </c>
    </row>
    <row r="7" spans="1:14" ht="12.75" x14ac:dyDescent="0.2">
      <c r="A7" s="8" t="s">
        <v>15</v>
      </c>
    </row>
    <row r="8" spans="1:14" ht="12.75" x14ac:dyDescent="0.2">
      <c r="A8" s="9" t="s">
        <v>1</v>
      </c>
      <c r="B8" s="10" t="s">
        <v>2</v>
      </c>
      <c r="C8" s="10" t="s">
        <v>3</v>
      </c>
      <c r="D8" s="2" t="s">
        <v>16</v>
      </c>
      <c r="E8" s="2" t="s">
        <v>6</v>
      </c>
      <c r="F8" s="10" t="s">
        <v>4</v>
      </c>
      <c r="G8" s="2" t="s">
        <v>17</v>
      </c>
      <c r="H8" s="2" t="s">
        <v>6</v>
      </c>
    </row>
    <row r="9" spans="1:14" ht="12.75" x14ac:dyDescent="0.2">
      <c r="A9" s="11">
        <v>1</v>
      </c>
      <c r="B9" s="12">
        <v>64</v>
      </c>
      <c r="C9" s="12">
        <v>104</v>
      </c>
      <c r="D9" s="3">
        <v>-8</v>
      </c>
      <c r="E9" s="4">
        <f t="shared" ref="E9:E11" si="2">3*0.00000001</f>
        <v>3.0000000000000004E-8</v>
      </c>
      <c r="F9" s="12">
        <v>1200</v>
      </c>
      <c r="G9" s="3">
        <v>-3</v>
      </c>
      <c r="H9" s="4">
        <f t="shared" ref="H9:H11" si="3">3*0.001</f>
        <v>3.0000000000000001E-3</v>
      </c>
      <c r="J9" s="2" t="s">
        <v>37</v>
      </c>
      <c r="K9" s="2" t="s">
        <v>44</v>
      </c>
      <c r="M9" s="2" t="s">
        <v>38</v>
      </c>
      <c r="N9" s="2" t="s">
        <v>39</v>
      </c>
    </row>
    <row r="10" spans="1:14" ht="12.75" x14ac:dyDescent="0.2">
      <c r="A10" s="11">
        <v>2</v>
      </c>
      <c r="B10" s="12">
        <v>0</v>
      </c>
      <c r="C10" s="12">
        <v>190</v>
      </c>
      <c r="D10" s="3">
        <v>-8</v>
      </c>
      <c r="E10" s="4">
        <f t="shared" si="2"/>
        <v>3.0000000000000004E-8</v>
      </c>
      <c r="F10" s="12">
        <v>879</v>
      </c>
      <c r="G10" s="3">
        <v>-3</v>
      </c>
      <c r="H10" s="4">
        <f t="shared" si="3"/>
        <v>3.0000000000000001E-3</v>
      </c>
      <c r="J10" s="3" t="s">
        <v>12</v>
      </c>
      <c r="K10" s="4">
        <f>AVERAGE(J3,K3)</f>
        <v>362515356.2653563</v>
      </c>
      <c r="M10" s="3" t="s">
        <v>40</v>
      </c>
      <c r="N10" s="4">
        <f>(B6/F6)</f>
        <v>2466666666.6666665</v>
      </c>
    </row>
    <row r="11" spans="1:14" ht="12.75" x14ac:dyDescent="0.2">
      <c r="A11" s="11">
        <v>3</v>
      </c>
      <c r="B11" s="12">
        <v>99</v>
      </c>
      <c r="C11" s="12">
        <v>0</v>
      </c>
      <c r="D11" s="3">
        <v>-8</v>
      </c>
      <c r="E11" s="4">
        <f t="shared" si="2"/>
        <v>3.0000000000000004E-8</v>
      </c>
      <c r="F11" s="12">
        <v>923</v>
      </c>
      <c r="G11" s="3">
        <v>-3</v>
      </c>
      <c r="H11" s="4">
        <f t="shared" si="3"/>
        <v>3.0000000000000001E-3</v>
      </c>
      <c r="J11" s="3" t="s">
        <v>3</v>
      </c>
      <c r="K11" s="4">
        <f>AVERAGE(I4,K4)</f>
        <v>1046640390.3903902</v>
      </c>
      <c r="M11" s="3" t="s">
        <v>40</v>
      </c>
      <c r="N11" s="4">
        <f>(B15/E15)</f>
        <v>490909090.909091</v>
      </c>
    </row>
    <row r="12" spans="1:14" ht="12.75" x14ac:dyDescent="0.2">
      <c r="A12" s="3">
        <v>1</v>
      </c>
      <c r="B12" s="3">
        <v>81</v>
      </c>
      <c r="C12" s="3">
        <v>217</v>
      </c>
      <c r="D12" s="3">
        <v>-7</v>
      </c>
      <c r="E12" s="4">
        <f t="shared" ref="E12:E14" si="4">3*0.0000001</f>
        <v>2.9999999999999999E-7</v>
      </c>
      <c r="F12" s="3">
        <v>0</v>
      </c>
      <c r="G12" s="3">
        <v>-4</v>
      </c>
      <c r="H12" s="4">
        <f t="shared" ref="H12:H14" si="5">3*0.0001</f>
        <v>3.0000000000000003E-4</v>
      </c>
      <c r="J12" s="3" t="s">
        <v>13</v>
      </c>
      <c r="K12" s="4">
        <f>AVERAGE(I5,K5)</f>
        <v>1296340090.09009</v>
      </c>
      <c r="M12" s="3" t="s">
        <v>40</v>
      </c>
      <c r="N12" s="4">
        <f>(B29/F29)</f>
        <v>234121621.62162164</v>
      </c>
    </row>
    <row r="13" spans="1:14" ht="12.75" x14ac:dyDescent="0.2">
      <c r="A13" s="3">
        <v>2</v>
      </c>
      <c r="B13" s="3">
        <v>0</v>
      </c>
      <c r="C13" s="3">
        <v>258</v>
      </c>
      <c r="D13" s="3">
        <v>-7</v>
      </c>
      <c r="E13" s="4">
        <f t="shared" si="4"/>
        <v>2.9999999999999999E-7</v>
      </c>
      <c r="F13" s="3">
        <v>145</v>
      </c>
      <c r="G13" s="3">
        <v>-4</v>
      </c>
      <c r="H13" s="4">
        <f t="shared" si="5"/>
        <v>3.0000000000000003E-4</v>
      </c>
      <c r="M13" s="3" t="s">
        <v>41</v>
      </c>
      <c r="N13" s="4">
        <f>(C6/F6)</f>
        <v>1922222222.2222219</v>
      </c>
    </row>
    <row r="14" spans="1:14" ht="12.75" x14ac:dyDescent="0.2">
      <c r="A14" s="3">
        <v>3</v>
      </c>
      <c r="B14" s="3">
        <v>242</v>
      </c>
      <c r="C14" s="3">
        <v>0</v>
      </c>
      <c r="D14" s="3">
        <v>-7</v>
      </c>
      <c r="E14" s="4">
        <f t="shared" si="4"/>
        <v>2.9999999999999999E-7</v>
      </c>
      <c r="F14" s="3">
        <v>145</v>
      </c>
      <c r="G14" s="3">
        <v>-4</v>
      </c>
      <c r="H14" s="4">
        <f t="shared" si="5"/>
        <v>3.0000000000000003E-4</v>
      </c>
      <c r="M14" s="4" t="s">
        <v>41</v>
      </c>
      <c r="N14" s="4">
        <f>(C15/E15)</f>
        <v>776767676.76767695</v>
      </c>
    </row>
    <row r="15" spans="1:14" ht="12.75" x14ac:dyDescent="0.2">
      <c r="A15" s="13" t="s">
        <v>14</v>
      </c>
      <c r="B15" s="14">
        <f t="shared" ref="B15:C15" si="6">SUM(B9:B14)</f>
        <v>486</v>
      </c>
      <c r="C15" s="14">
        <f t="shared" si="6"/>
        <v>769</v>
      </c>
      <c r="D15" s="15" t="s">
        <v>18</v>
      </c>
      <c r="E15" s="4">
        <f t="shared" ref="E15:H15" si="7">SUM(E9:E14)</f>
        <v>9.8999999999999984E-7</v>
      </c>
      <c r="F15" s="14">
        <f t="shared" si="7"/>
        <v>3292</v>
      </c>
      <c r="G15" s="15">
        <f t="shared" si="7"/>
        <v>-21</v>
      </c>
      <c r="H15" s="16">
        <f t="shared" si="7"/>
        <v>9.9000000000000008E-3</v>
      </c>
      <c r="M15" s="4" t="s">
        <v>41</v>
      </c>
      <c r="N15" s="4">
        <f>C29/F29</f>
        <v>171058558.55855855</v>
      </c>
    </row>
    <row r="16" spans="1:14" ht="12.75" x14ac:dyDescent="0.2">
      <c r="A16" s="17" t="s">
        <v>11</v>
      </c>
      <c r="B16" s="3">
        <f t="shared" ref="B16:H16" si="8">AVERAGE(B9:B14)</f>
        <v>81</v>
      </c>
      <c r="C16" s="18">
        <f t="shared" si="8"/>
        <v>128.16666666666666</v>
      </c>
      <c r="D16" s="19">
        <f t="shared" si="8"/>
        <v>-7.5</v>
      </c>
      <c r="E16" s="4">
        <f t="shared" si="8"/>
        <v>1.6499999999999998E-7</v>
      </c>
      <c r="F16" s="18">
        <f t="shared" si="8"/>
        <v>548.66666666666663</v>
      </c>
      <c r="G16" s="20">
        <f t="shared" si="8"/>
        <v>-3.5</v>
      </c>
      <c r="H16" s="4">
        <f t="shared" si="8"/>
        <v>1.6500000000000002E-3</v>
      </c>
      <c r="M16" s="3" t="s">
        <v>42</v>
      </c>
      <c r="N16" s="4">
        <f>(D6/F6)</f>
        <v>2566666666.6666665</v>
      </c>
    </row>
    <row r="17" spans="1:14" ht="15.75" customHeight="1" x14ac:dyDescent="0.2">
      <c r="M17" s="3" t="s">
        <v>42</v>
      </c>
      <c r="N17" s="4">
        <f>(F15/H15)</f>
        <v>332525.25252525252</v>
      </c>
    </row>
    <row r="18" spans="1:14" ht="12.75" x14ac:dyDescent="0.2">
      <c r="A18" s="21" t="s">
        <v>19</v>
      </c>
      <c r="M18" s="3" t="s">
        <v>42</v>
      </c>
      <c r="N18" s="4">
        <f>D29/F29</f>
        <v>26013513.513513513</v>
      </c>
    </row>
    <row r="19" spans="1:14" ht="12.75" x14ac:dyDescent="0.2">
      <c r="A19" s="9" t="s">
        <v>20</v>
      </c>
      <c r="B19" s="10" t="s">
        <v>2</v>
      </c>
      <c r="C19" s="10" t="s">
        <v>3</v>
      </c>
      <c r="D19" s="10" t="s">
        <v>4</v>
      </c>
      <c r="E19" s="2" t="s">
        <v>16</v>
      </c>
      <c r="F19" s="2" t="s">
        <v>21</v>
      </c>
    </row>
    <row r="20" spans="1:14" ht="12.75" x14ac:dyDescent="0.2">
      <c r="A20" s="11">
        <v>1</v>
      </c>
      <c r="B20" s="12">
        <v>1464</v>
      </c>
      <c r="C20" s="12">
        <v>17</v>
      </c>
      <c r="D20" s="12">
        <v>52</v>
      </c>
      <c r="E20" s="3">
        <v>-8</v>
      </c>
      <c r="F20" s="4">
        <f t="shared" ref="F20:F21" si="9">3*0.00000001</f>
        <v>3.0000000000000004E-8</v>
      </c>
    </row>
    <row r="21" spans="1:14" ht="12.75" x14ac:dyDescent="0.2">
      <c r="A21" s="11">
        <v>2</v>
      </c>
      <c r="B21" s="12">
        <v>172</v>
      </c>
      <c r="C21" s="12">
        <v>201</v>
      </c>
      <c r="D21" s="12">
        <v>0</v>
      </c>
      <c r="E21" s="3">
        <v>-8</v>
      </c>
      <c r="F21" s="4">
        <f t="shared" si="9"/>
        <v>3.0000000000000004E-8</v>
      </c>
    </row>
    <row r="22" spans="1:14" ht="12.75" x14ac:dyDescent="0.2">
      <c r="A22" s="11">
        <v>3</v>
      </c>
      <c r="B22" s="12">
        <v>443</v>
      </c>
      <c r="C22" s="12">
        <v>128</v>
      </c>
      <c r="D22" s="22">
        <v>0</v>
      </c>
      <c r="E22" s="3">
        <v>-8</v>
      </c>
      <c r="F22" s="4">
        <f>2*0.00000001</f>
        <v>2E-8</v>
      </c>
    </row>
    <row r="23" spans="1:14" ht="12.75" x14ac:dyDescent="0.2">
      <c r="A23" s="3">
        <v>1</v>
      </c>
      <c r="B23" s="23" t="s">
        <v>22</v>
      </c>
      <c r="C23" s="3">
        <v>15</v>
      </c>
      <c r="D23" s="3">
        <v>97</v>
      </c>
      <c r="E23" s="3">
        <v>-7</v>
      </c>
      <c r="F23" s="4">
        <f t="shared" ref="F23:F24" si="10">3*0.0000001</f>
        <v>2.9999999999999999E-7</v>
      </c>
    </row>
    <row r="24" spans="1:14" ht="12.75" x14ac:dyDescent="0.2">
      <c r="A24" s="3">
        <v>2</v>
      </c>
      <c r="B24" s="23"/>
      <c r="C24" s="3">
        <v>112</v>
      </c>
      <c r="D24" s="3">
        <v>0</v>
      </c>
      <c r="E24" s="3">
        <v>-7</v>
      </c>
      <c r="F24" s="4">
        <f t="shared" si="10"/>
        <v>2.9999999999999999E-7</v>
      </c>
    </row>
    <row r="25" spans="1:14" ht="12.75" x14ac:dyDescent="0.2">
      <c r="A25" s="3">
        <v>3</v>
      </c>
      <c r="B25" s="23"/>
      <c r="C25" s="3">
        <v>323</v>
      </c>
      <c r="D25" s="24">
        <v>0</v>
      </c>
      <c r="E25" s="3">
        <v>-7</v>
      </c>
      <c r="F25" s="4">
        <f>2*0.0000001</f>
        <v>1.9999999999999999E-7</v>
      </c>
    </row>
    <row r="26" spans="1:14" ht="12.75" x14ac:dyDescent="0.2">
      <c r="A26" s="3">
        <v>1</v>
      </c>
      <c r="B26" s="23"/>
      <c r="C26" s="3">
        <v>44</v>
      </c>
      <c r="D26" s="3">
        <v>82</v>
      </c>
      <c r="E26" s="3">
        <v>-6</v>
      </c>
      <c r="F26" s="4">
        <f t="shared" ref="F26:F27" si="11">3*0.000001</f>
        <v>3.0000000000000001E-6</v>
      </c>
    </row>
    <row r="27" spans="1:14" ht="12.75" x14ac:dyDescent="0.2">
      <c r="A27" s="3">
        <v>2</v>
      </c>
      <c r="B27" s="23"/>
      <c r="C27" s="3">
        <v>250</v>
      </c>
      <c r="D27" s="3">
        <v>0</v>
      </c>
      <c r="E27" s="3">
        <v>-6</v>
      </c>
      <c r="F27" s="4">
        <f t="shared" si="11"/>
        <v>3.0000000000000001E-6</v>
      </c>
    </row>
    <row r="28" spans="1:14" ht="12.75" x14ac:dyDescent="0.2">
      <c r="A28" s="3">
        <v>3</v>
      </c>
      <c r="B28" s="23"/>
      <c r="C28" s="3">
        <v>429</v>
      </c>
      <c r="D28" s="25">
        <v>0</v>
      </c>
      <c r="E28" s="3">
        <v>-6</v>
      </c>
      <c r="F28" s="4">
        <f>2*0.000001</f>
        <v>1.9999999999999999E-6</v>
      </c>
    </row>
    <row r="29" spans="1:14" ht="12.75" x14ac:dyDescent="0.2">
      <c r="A29" s="26" t="s">
        <v>14</v>
      </c>
      <c r="B29" s="12">
        <f>SUM(B20:B22)</f>
        <v>2079</v>
      </c>
      <c r="C29" s="12">
        <f>SUM(C20:C28)</f>
        <v>1519</v>
      </c>
      <c r="D29" s="12">
        <f>SUM(D20:D28)</f>
        <v>231</v>
      </c>
      <c r="E29" s="19"/>
      <c r="F29" s="4">
        <f>SUM(F20:F28)</f>
        <v>8.8799999999999997E-6</v>
      </c>
    </row>
    <row r="30" spans="1:14" ht="12.75" x14ac:dyDescent="0.2">
      <c r="A30" s="17" t="s">
        <v>23</v>
      </c>
      <c r="B30" s="3">
        <f>AVERAGE(B20:B22)</f>
        <v>693</v>
      </c>
      <c r="C30" s="18">
        <f>AVERAGE(C20:C28)</f>
        <v>168.77777777777777</v>
      </c>
      <c r="D30" s="18">
        <f>(SUM(D20+D21+D23+D24+D26+D27)/(6))</f>
        <v>38.5</v>
      </c>
      <c r="E30" s="19"/>
      <c r="F30" s="19"/>
    </row>
  </sheetData>
  <autoFilter ref="A7:F16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25"/>
  <sheetViews>
    <sheetView workbookViewId="0">
      <selection activeCell="D28" sqref="D28"/>
    </sheetView>
  </sheetViews>
  <sheetFormatPr baseColWidth="10" defaultColWidth="12.5703125" defaultRowHeight="15.75" customHeight="1" x14ac:dyDescent="0.2"/>
  <cols>
    <col min="1" max="1" width="19.85546875" customWidth="1"/>
    <col min="5" max="5" width="27.140625" customWidth="1"/>
    <col min="8" max="8" width="14.5703125" customWidth="1"/>
    <col min="9" max="9" width="21.140625" customWidth="1"/>
  </cols>
  <sheetData>
    <row r="2" spans="1:12" ht="15.75" customHeight="1" x14ac:dyDescent="0.4">
      <c r="A2" s="2" t="s">
        <v>24</v>
      </c>
      <c r="B2" s="2" t="s">
        <v>8</v>
      </c>
      <c r="E2" s="27" t="s">
        <v>24</v>
      </c>
      <c r="F2" s="28" t="s">
        <v>9</v>
      </c>
      <c r="I2" s="29" t="s">
        <v>24</v>
      </c>
      <c r="J2" s="30" t="s">
        <v>10</v>
      </c>
    </row>
    <row r="3" spans="1:12" ht="17.25" x14ac:dyDescent="0.4">
      <c r="A3" s="2" t="s">
        <v>25</v>
      </c>
      <c r="B3" s="2" t="s">
        <v>12</v>
      </c>
      <c r="C3" s="2" t="s">
        <v>3</v>
      </c>
      <c r="D3" s="2" t="s">
        <v>26</v>
      </c>
      <c r="E3" s="28" t="s">
        <v>25</v>
      </c>
      <c r="F3" s="28" t="s">
        <v>12</v>
      </c>
      <c r="G3" s="28" t="s">
        <v>3</v>
      </c>
      <c r="H3" s="28" t="s">
        <v>26</v>
      </c>
      <c r="I3" s="29" t="s">
        <v>25</v>
      </c>
      <c r="J3" s="30" t="s">
        <v>43</v>
      </c>
      <c r="K3" s="30" t="s">
        <v>3</v>
      </c>
      <c r="L3" s="30" t="s">
        <v>26</v>
      </c>
    </row>
    <row r="4" spans="1:12" ht="12.75" x14ac:dyDescent="0.2">
      <c r="A4" s="2">
        <v>1</v>
      </c>
      <c r="B4" s="37">
        <v>24</v>
      </c>
      <c r="C4" s="37">
        <v>21.06</v>
      </c>
      <c r="D4" s="37">
        <v>22.07</v>
      </c>
      <c r="E4" s="28">
        <v>1</v>
      </c>
      <c r="F4" s="38">
        <v>22.04</v>
      </c>
      <c r="G4" s="38">
        <v>21.04</v>
      </c>
      <c r="H4" s="38">
        <v>23.03</v>
      </c>
      <c r="I4" s="30">
        <v>1</v>
      </c>
      <c r="J4" s="32">
        <v>17.02</v>
      </c>
      <c r="K4" s="32">
        <v>19.07</v>
      </c>
      <c r="L4" s="31">
        <v>18.079999999999998</v>
      </c>
    </row>
    <row r="5" spans="1:12" ht="12.75" x14ac:dyDescent="0.2">
      <c r="A5" s="2">
        <v>2</v>
      </c>
      <c r="B5" s="37">
        <v>21.08</v>
      </c>
      <c r="C5" s="37">
        <v>21.09</v>
      </c>
      <c r="D5" s="37">
        <v>22.06</v>
      </c>
      <c r="E5" s="28">
        <v>2</v>
      </c>
      <c r="F5" s="38">
        <v>21.08</v>
      </c>
      <c r="G5" s="38">
        <v>23.08</v>
      </c>
      <c r="H5" s="38">
        <v>22.02</v>
      </c>
      <c r="I5" s="30">
        <v>2</v>
      </c>
      <c r="J5" s="32">
        <v>22.07</v>
      </c>
      <c r="K5" s="32">
        <v>17.059999999999999</v>
      </c>
      <c r="L5" s="31">
        <v>20.059999999999999</v>
      </c>
    </row>
    <row r="6" spans="1:12" ht="12.75" x14ac:dyDescent="0.2">
      <c r="A6" s="2">
        <v>3</v>
      </c>
      <c r="B6" s="37">
        <v>22.03</v>
      </c>
      <c r="C6" s="37">
        <v>22.05</v>
      </c>
      <c r="D6" s="37">
        <v>23.02</v>
      </c>
      <c r="E6" s="28">
        <v>3</v>
      </c>
      <c r="F6" s="38">
        <v>22.02</v>
      </c>
      <c r="G6" s="38">
        <v>23.01</v>
      </c>
      <c r="H6" s="38">
        <v>22.06</v>
      </c>
      <c r="I6" s="30">
        <v>3</v>
      </c>
      <c r="J6" s="32">
        <v>22.05</v>
      </c>
      <c r="K6" s="30">
        <v>18</v>
      </c>
      <c r="L6" s="34" t="s">
        <v>18</v>
      </c>
    </row>
    <row r="7" spans="1:12" ht="12.75" x14ac:dyDescent="0.2">
      <c r="A7" s="2">
        <v>1</v>
      </c>
      <c r="B7" s="37">
        <v>23.03</v>
      </c>
      <c r="C7" s="37">
        <v>21.07</v>
      </c>
      <c r="D7" s="37">
        <v>23.01</v>
      </c>
      <c r="E7" s="28">
        <v>1</v>
      </c>
      <c r="F7" s="38">
        <v>21.08</v>
      </c>
      <c r="G7" s="38">
        <v>22.08</v>
      </c>
      <c r="H7" s="38">
        <v>22.01</v>
      </c>
      <c r="I7" s="30">
        <v>1</v>
      </c>
      <c r="J7" s="32">
        <v>18.04</v>
      </c>
      <c r="K7" s="32">
        <v>20.07</v>
      </c>
      <c r="L7" s="32">
        <v>18.07</v>
      </c>
    </row>
    <row r="8" spans="1:12" ht="12.75" x14ac:dyDescent="0.2">
      <c r="A8" s="2">
        <v>2</v>
      </c>
      <c r="B8" s="37">
        <v>23.06</v>
      </c>
      <c r="C8" s="37">
        <v>21.06</v>
      </c>
      <c r="D8" s="37">
        <v>22.07</v>
      </c>
      <c r="E8" s="28">
        <v>2</v>
      </c>
      <c r="F8" s="38">
        <v>22.05</v>
      </c>
      <c r="G8" s="38">
        <v>23.01</v>
      </c>
      <c r="H8" s="38">
        <v>23.02</v>
      </c>
      <c r="I8" s="30">
        <v>2</v>
      </c>
      <c r="J8" s="32">
        <v>23.01</v>
      </c>
      <c r="K8" s="32">
        <v>19.02</v>
      </c>
      <c r="L8" s="32">
        <v>20.059999999999999</v>
      </c>
    </row>
    <row r="9" spans="1:12" ht="12.75" x14ac:dyDescent="0.2">
      <c r="A9" s="2">
        <v>3</v>
      </c>
      <c r="B9" s="37">
        <v>22.05</v>
      </c>
      <c r="C9" s="37">
        <v>23.01</v>
      </c>
      <c r="D9" s="37">
        <v>23.02</v>
      </c>
      <c r="E9" s="28">
        <v>3</v>
      </c>
      <c r="F9" s="38">
        <v>23.01</v>
      </c>
      <c r="G9" s="38">
        <v>24.03</v>
      </c>
      <c r="H9" s="38">
        <v>23.08</v>
      </c>
      <c r="I9" s="30">
        <v>3</v>
      </c>
      <c r="J9" s="32">
        <v>22.04</v>
      </c>
      <c r="K9" s="32">
        <v>17.04</v>
      </c>
      <c r="L9" s="34" t="s">
        <v>18</v>
      </c>
    </row>
    <row r="10" spans="1:12" ht="12.75" x14ac:dyDescent="0.2">
      <c r="A10" s="2" t="s">
        <v>27</v>
      </c>
      <c r="B10" s="2" t="s">
        <v>12</v>
      </c>
      <c r="C10" s="2" t="s">
        <v>3</v>
      </c>
      <c r="D10" s="2" t="s">
        <v>26</v>
      </c>
      <c r="E10" s="28" t="s">
        <v>28</v>
      </c>
      <c r="F10" s="28" t="s">
        <v>12</v>
      </c>
      <c r="G10" s="28" t="s">
        <v>3</v>
      </c>
      <c r="H10" s="28" t="s">
        <v>26</v>
      </c>
      <c r="I10" s="30" t="s">
        <v>29</v>
      </c>
      <c r="J10" s="30" t="s">
        <v>43</v>
      </c>
      <c r="K10" s="30" t="s">
        <v>3</v>
      </c>
      <c r="L10" s="30" t="s">
        <v>26</v>
      </c>
    </row>
    <row r="11" spans="1:12" ht="12.75" x14ac:dyDescent="0.2">
      <c r="A11" s="36">
        <v>1</v>
      </c>
      <c r="B11" s="37">
        <v>22.03</v>
      </c>
      <c r="C11" s="37">
        <v>22.02</v>
      </c>
      <c r="D11" s="37">
        <v>23.03</v>
      </c>
      <c r="E11" s="28">
        <v>1</v>
      </c>
      <c r="F11" s="38">
        <v>22.08</v>
      </c>
      <c r="G11" s="38">
        <v>22.06</v>
      </c>
      <c r="H11" s="38">
        <v>22.03</v>
      </c>
      <c r="I11" s="30">
        <v>1</v>
      </c>
      <c r="J11" s="32">
        <v>23.01</v>
      </c>
      <c r="K11" s="32">
        <v>23.05</v>
      </c>
      <c r="L11" s="32">
        <v>22.02</v>
      </c>
    </row>
    <row r="12" spans="1:12" ht="12.75" x14ac:dyDescent="0.2">
      <c r="A12" s="36">
        <v>2</v>
      </c>
      <c r="B12" s="37">
        <v>22.04</v>
      </c>
      <c r="C12" s="37">
        <v>22.05</v>
      </c>
      <c r="D12" s="37">
        <v>23.05</v>
      </c>
      <c r="E12" s="28">
        <v>2</v>
      </c>
      <c r="F12" s="38">
        <v>23.02</v>
      </c>
      <c r="G12" s="38">
        <v>22.04</v>
      </c>
      <c r="H12" s="38">
        <v>22.05</v>
      </c>
      <c r="I12" s="30">
        <v>2</v>
      </c>
      <c r="J12" s="32">
        <v>23.07</v>
      </c>
      <c r="K12" s="32">
        <v>19.03</v>
      </c>
      <c r="L12" s="32">
        <v>23.05</v>
      </c>
    </row>
    <row r="13" spans="1:12" ht="12.75" x14ac:dyDescent="0.2">
      <c r="A13" s="36">
        <v>3</v>
      </c>
      <c r="B13" s="37">
        <v>22.08</v>
      </c>
      <c r="C13" s="37">
        <v>22</v>
      </c>
      <c r="D13" s="37">
        <v>22.08</v>
      </c>
      <c r="E13" s="28">
        <v>3</v>
      </c>
      <c r="F13" s="38">
        <v>21.02</v>
      </c>
      <c r="G13" s="38">
        <v>22.03</v>
      </c>
      <c r="H13" s="38">
        <v>21.08</v>
      </c>
      <c r="I13" s="30">
        <v>3</v>
      </c>
      <c r="J13" s="32">
        <v>21.09</v>
      </c>
      <c r="K13" s="32">
        <v>21.07</v>
      </c>
      <c r="L13" s="34" t="s">
        <v>18</v>
      </c>
    </row>
    <row r="14" spans="1:12" ht="12.75" x14ac:dyDescent="0.2">
      <c r="E14" s="28" t="s">
        <v>30</v>
      </c>
      <c r="F14" s="28" t="s">
        <v>12</v>
      </c>
      <c r="G14" s="28" t="s">
        <v>3</v>
      </c>
      <c r="H14" s="28" t="s">
        <v>26</v>
      </c>
      <c r="I14" s="30" t="s">
        <v>31</v>
      </c>
      <c r="J14" s="30" t="s">
        <v>43</v>
      </c>
      <c r="K14" s="30" t="s">
        <v>3</v>
      </c>
      <c r="L14" s="30" t="s">
        <v>26</v>
      </c>
    </row>
    <row r="15" spans="1:12" ht="12.75" x14ac:dyDescent="0.2">
      <c r="E15" s="28">
        <v>1</v>
      </c>
      <c r="F15" s="38">
        <v>23.05</v>
      </c>
      <c r="G15" s="38">
        <v>23.05</v>
      </c>
      <c r="H15" s="38">
        <v>23.06</v>
      </c>
      <c r="I15" s="33">
        <v>1</v>
      </c>
      <c r="J15" s="32">
        <v>23.05</v>
      </c>
      <c r="K15" s="32">
        <v>23.06</v>
      </c>
      <c r="L15" s="32">
        <v>22.08</v>
      </c>
    </row>
    <row r="16" spans="1:12" ht="12.75" x14ac:dyDescent="0.2">
      <c r="E16" s="28">
        <v>2</v>
      </c>
      <c r="F16" s="38">
        <v>22.05</v>
      </c>
      <c r="G16" s="38">
        <v>23.08</v>
      </c>
      <c r="H16" s="38">
        <v>23.09</v>
      </c>
      <c r="I16" s="33">
        <v>2</v>
      </c>
      <c r="J16" s="32">
        <v>21.04</v>
      </c>
      <c r="K16" s="32">
        <v>21.04</v>
      </c>
      <c r="L16" s="32">
        <v>20.03</v>
      </c>
    </row>
    <row r="17" spans="5:12" ht="12.75" x14ac:dyDescent="0.2">
      <c r="E17" s="28">
        <v>3</v>
      </c>
      <c r="F17" s="38">
        <v>23.01</v>
      </c>
      <c r="G17" s="38">
        <v>23.03</v>
      </c>
      <c r="H17" s="38">
        <v>22.08</v>
      </c>
      <c r="I17" s="33">
        <v>3</v>
      </c>
      <c r="J17" s="32">
        <v>23.06</v>
      </c>
      <c r="K17" s="32">
        <v>19.010000000000002</v>
      </c>
      <c r="L17" s="35" t="s">
        <v>18</v>
      </c>
    </row>
    <row r="18" spans="5:12" ht="12.75" x14ac:dyDescent="0.2">
      <c r="E18" s="28" t="s">
        <v>30</v>
      </c>
      <c r="F18" s="28" t="s">
        <v>12</v>
      </c>
      <c r="G18" s="28" t="s">
        <v>3</v>
      </c>
      <c r="H18" s="28" t="s">
        <v>26</v>
      </c>
      <c r="I18" s="30" t="s">
        <v>32</v>
      </c>
      <c r="J18" s="30" t="s">
        <v>43</v>
      </c>
      <c r="K18" s="30" t="s">
        <v>3</v>
      </c>
      <c r="L18" s="30" t="s">
        <v>26</v>
      </c>
    </row>
    <row r="19" spans="5:12" ht="12.75" x14ac:dyDescent="0.2">
      <c r="E19" s="28">
        <v>1</v>
      </c>
      <c r="F19" s="38">
        <v>23.05</v>
      </c>
      <c r="G19" s="38">
        <v>23.07</v>
      </c>
      <c r="H19" s="38">
        <v>23.01</v>
      </c>
      <c r="I19" s="30">
        <v>1</v>
      </c>
      <c r="J19" s="32">
        <v>25.02</v>
      </c>
      <c r="K19" s="32">
        <v>24.02</v>
      </c>
      <c r="L19" s="32">
        <v>20.05</v>
      </c>
    </row>
    <row r="20" spans="5:12" ht="12.75" x14ac:dyDescent="0.2">
      <c r="E20" s="28">
        <v>2</v>
      </c>
      <c r="F20" s="38">
        <v>22.05</v>
      </c>
      <c r="G20" s="38">
        <v>23.03</v>
      </c>
      <c r="H20" s="38">
        <v>23.05</v>
      </c>
      <c r="I20" s="30">
        <v>2</v>
      </c>
      <c r="J20" s="32">
        <v>23.05</v>
      </c>
      <c r="K20" s="32">
        <v>25.05</v>
      </c>
      <c r="L20" s="32">
        <v>24.01</v>
      </c>
    </row>
    <row r="21" spans="5:12" ht="12.75" x14ac:dyDescent="0.2">
      <c r="E21" s="28">
        <v>3</v>
      </c>
      <c r="F21" s="38">
        <v>22.03</v>
      </c>
      <c r="G21" s="38">
        <v>23.07</v>
      </c>
      <c r="H21" s="38">
        <v>23.06</v>
      </c>
      <c r="I21" s="30">
        <v>3</v>
      </c>
      <c r="J21" s="32">
        <v>25.01</v>
      </c>
      <c r="K21" s="32">
        <v>20.04</v>
      </c>
      <c r="L21" s="35" t="s">
        <v>18</v>
      </c>
    </row>
    <row r="22" spans="5:12" ht="12.75" x14ac:dyDescent="0.2">
      <c r="I22" s="30" t="s">
        <v>33</v>
      </c>
      <c r="J22" s="30" t="s">
        <v>43</v>
      </c>
      <c r="K22" s="30" t="s">
        <v>3</v>
      </c>
      <c r="L22" s="30" t="s">
        <v>26</v>
      </c>
    </row>
    <row r="23" spans="5:12" ht="12.75" x14ac:dyDescent="0.2">
      <c r="I23" s="30">
        <v>1</v>
      </c>
      <c r="J23" s="30">
        <v>24.23</v>
      </c>
      <c r="K23" s="30">
        <v>25.93</v>
      </c>
      <c r="L23" s="30">
        <v>20.77</v>
      </c>
    </row>
    <row r="24" spans="5:12" ht="12.75" x14ac:dyDescent="0.2">
      <c r="I24" s="30">
        <v>2</v>
      </c>
      <c r="J24" s="30">
        <v>24.51</v>
      </c>
      <c r="K24" s="30">
        <v>20.53</v>
      </c>
      <c r="L24" s="32">
        <v>24.02</v>
      </c>
    </row>
    <row r="25" spans="5:12" ht="12.75" x14ac:dyDescent="0.2">
      <c r="I25" s="30">
        <v>3</v>
      </c>
      <c r="J25" s="30">
        <v>23.53</v>
      </c>
      <c r="K25" s="30">
        <v>24.18</v>
      </c>
      <c r="L25" s="3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"/>
  <sheetViews>
    <sheetView workbookViewId="0">
      <selection activeCell="L26" sqref="L26"/>
    </sheetView>
  </sheetViews>
  <sheetFormatPr baseColWidth="10" defaultColWidth="12.5703125" defaultRowHeight="15.75" customHeight="1" x14ac:dyDescent="0.2"/>
  <sheetData>
    <row r="1" spans="1:5" ht="12.75" x14ac:dyDescent="0.2">
      <c r="A1" s="39" t="s">
        <v>34</v>
      </c>
      <c r="B1" s="39" t="s">
        <v>12</v>
      </c>
      <c r="C1" s="39" t="s">
        <v>35</v>
      </c>
      <c r="D1" s="39" t="s">
        <v>3</v>
      </c>
      <c r="E1" s="39" t="s">
        <v>36</v>
      </c>
    </row>
    <row r="2" spans="1:5" ht="15.75" customHeight="1" x14ac:dyDescent="0.25">
      <c r="A2" s="40">
        <v>0</v>
      </c>
      <c r="B2" s="40">
        <v>7.0000000000000007E-2</v>
      </c>
      <c r="C2" s="40">
        <v>0</v>
      </c>
      <c r="D2" s="40">
        <v>0</v>
      </c>
      <c r="E2" s="40">
        <v>0</v>
      </c>
    </row>
    <row r="3" spans="1:5" ht="15.75" customHeight="1" x14ac:dyDescent="0.25">
      <c r="A3" s="40">
        <f t="shared" ref="A3:A20" si="0">A2+20</f>
        <v>20</v>
      </c>
      <c r="B3" s="40">
        <v>7.5999999999999998E-2</v>
      </c>
      <c r="C3" s="40">
        <v>7.8E-2</v>
      </c>
      <c r="D3" s="40">
        <v>6.9000000000000006E-2</v>
      </c>
      <c r="E3" s="40">
        <v>7.1999999999999995E-2</v>
      </c>
    </row>
    <row r="4" spans="1:5" ht="15.75" customHeight="1" x14ac:dyDescent="0.25">
      <c r="A4" s="40">
        <f t="shared" si="0"/>
        <v>40</v>
      </c>
      <c r="B4" s="40">
        <v>0.09</v>
      </c>
      <c r="C4" s="40">
        <v>8.6999999999999994E-2</v>
      </c>
      <c r="D4" s="40">
        <v>8.1000000000000003E-2</v>
      </c>
      <c r="E4" s="40">
        <v>8.3000000000000004E-2</v>
      </c>
    </row>
    <row r="5" spans="1:5" ht="15.75" customHeight="1" x14ac:dyDescent="0.25">
      <c r="A5" s="40">
        <f t="shared" si="0"/>
        <v>60</v>
      </c>
      <c r="B5" s="40">
        <v>0.106</v>
      </c>
      <c r="C5" s="40">
        <v>0.106</v>
      </c>
      <c r="D5" s="40">
        <v>0.109</v>
      </c>
      <c r="E5" s="40">
        <v>0.10299999999999999</v>
      </c>
    </row>
    <row r="6" spans="1:5" ht="15.75" customHeight="1" x14ac:dyDescent="0.25">
      <c r="A6" s="40">
        <f t="shared" si="0"/>
        <v>80</v>
      </c>
      <c r="B6" s="40">
        <v>0.156</v>
      </c>
      <c r="C6" s="40">
        <v>0.152</v>
      </c>
      <c r="D6" s="40">
        <v>0.14599999999999999</v>
      </c>
      <c r="E6" s="40">
        <v>0.14799999999999999</v>
      </c>
    </row>
    <row r="7" spans="1:5" ht="15.75" customHeight="1" x14ac:dyDescent="0.25">
      <c r="A7" s="40">
        <f t="shared" si="0"/>
        <v>100</v>
      </c>
      <c r="B7" s="40">
        <v>0.184</v>
      </c>
      <c r="C7" s="40">
        <v>0.185</v>
      </c>
      <c r="D7" s="40">
        <v>0.217</v>
      </c>
      <c r="E7" s="40">
        <v>0.215</v>
      </c>
    </row>
    <row r="8" spans="1:5" ht="15.75" customHeight="1" x14ac:dyDescent="0.25">
      <c r="A8" s="40">
        <f t="shared" si="0"/>
        <v>120</v>
      </c>
      <c r="B8" s="40">
        <v>0.378</v>
      </c>
      <c r="C8" s="40">
        <v>0.40400000000000003</v>
      </c>
      <c r="D8" s="40">
        <v>0.29199999999999998</v>
      </c>
      <c r="E8" s="40">
        <v>0.3</v>
      </c>
    </row>
    <row r="9" spans="1:5" ht="15.75" customHeight="1" x14ac:dyDescent="0.25">
      <c r="A9" s="40">
        <f t="shared" si="0"/>
        <v>140</v>
      </c>
      <c r="B9" s="40">
        <v>0.61299999999999999</v>
      </c>
      <c r="C9" s="40">
        <v>0.61</v>
      </c>
      <c r="D9" s="40">
        <v>0.46500000000000002</v>
      </c>
      <c r="E9" s="40">
        <v>0.47499999999999998</v>
      </c>
    </row>
    <row r="10" spans="1:5" ht="15.75" customHeight="1" x14ac:dyDescent="0.25">
      <c r="A10" s="40">
        <f t="shared" si="0"/>
        <v>160</v>
      </c>
      <c r="B10" s="40">
        <v>0.84199999999999997</v>
      </c>
      <c r="C10" s="40">
        <v>0.83599999999999997</v>
      </c>
      <c r="D10" s="40">
        <v>0.53</v>
      </c>
      <c r="E10" s="40">
        <v>0.59</v>
      </c>
    </row>
    <row r="11" spans="1:5" ht="15.75" customHeight="1" x14ac:dyDescent="0.25">
      <c r="A11" s="40">
        <f t="shared" si="0"/>
        <v>180</v>
      </c>
      <c r="B11" s="40">
        <v>0.84399999999999997</v>
      </c>
      <c r="C11" s="40">
        <v>0.85499999999999998</v>
      </c>
      <c r="D11" s="40">
        <v>0.69799999999999995</v>
      </c>
      <c r="E11" s="40">
        <v>0.75</v>
      </c>
    </row>
    <row r="12" spans="1:5" ht="15.75" customHeight="1" x14ac:dyDescent="0.25">
      <c r="A12" s="40">
        <f t="shared" si="0"/>
        <v>200</v>
      </c>
      <c r="B12" s="40">
        <v>0.96499999999999997</v>
      </c>
      <c r="C12" s="40">
        <v>0.97099999999999997</v>
      </c>
      <c r="D12" s="40">
        <v>0.77100000000000002</v>
      </c>
      <c r="E12" s="40">
        <v>0.77300000000000002</v>
      </c>
    </row>
    <row r="13" spans="1:5" ht="15.75" customHeight="1" x14ac:dyDescent="0.25">
      <c r="A13" s="40">
        <f t="shared" si="0"/>
        <v>220</v>
      </c>
      <c r="B13" s="40">
        <v>1.038</v>
      </c>
      <c r="C13" s="40">
        <v>1.024</v>
      </c>
      <c r="D13" s="40">
        <v>0.88</v>
      </c>
      <c r="E13" s="40">
        <v>0.85599999999999998</v>
      </c>
    </row>
    <row r="14" spans="1:5" ht="15.75" customHeight="1" x14ac:dyDescent="0.25">
      <c r="A14" s="40">
        <f t="shared" si="0"/>
        <v>240</v>
      </c>
      <c r="B14" s="40">
        <v>1.052</v>
      </c>
      <c r="C14" s="40">
        <v>1.0449999999999999</v>
      </c>
      <c r="D14" s="40">
        <v>0.89400000000000002</v>
      </c>
      <c r="E14" s="40">
        <v>0.93500000000000005</v>
      </c>
    </row>
    <row r="15" spans="1:5" ht="15.75" customHeight="1" x14ac:dyDescent="0.25">
      <c r="A15" s="40">
        <f t="shared" si="0"/>
        <v>260</v>
      </c>
      <c r="B15" s="40">
        <v>1.0760000000000001</v>
      </c>
      <c r="C15" s="40">
        <v>1.0680000000000001</v>
      </c>
      <c r="D15" s="40">
        <v>0.89300000000000002</v>
      </c>
      <c r="E15" s="40">
        <v>0.90500000000000003</v>
      </c>
    </row>
    <row r="16" spans="1:5" ht="15.75" customHeight="1" x14ac:dyDescent="0.25">
      <c r="A16" s="40">
        <f t="shared" si="0"/>
        <v>280</v>
      </c>
      <c r="B16" s="40">
        <v>1.1060000000000001</v>
      </c>
      <c r="C16" s="40">
        <v>1.093</v>
      </c>
      <c r="D16" s="40">
        <v>0.9</v>
      </c>
      <c r="E16" s="40">
        <v>0.88500000000000001</v>
      </c>
    </row>
    <row r="17" spans="1:5" ht="15.75" customHeight="1" x14ac:dyDescent="0.25">
      <c r="A17" s="40">
        <f t="shared" si="0"/>
        <v>300</v>
      </c>
      <c r="B17" s="40">
        <v>1.1319999999999999</v>
      </c>
      <c r="C17" s="40">
        <v>1.147</v>
      </c>
      <c r="D17" s="40">
        <v>0.91100000000000003</v>
      </c>
      <c r="E17" s="40">
        <v>0.91800000000000004</v>
      </c>
    </row>
    <row r="18" spans="1:5" ht="15.75" customHeight="1" x14ac:dyDescent="0.25">
      <c r="A18" s="40">
        <f t="shared" si="0"/>
        <v>320</v>
      </c>
      <c r="B18" s="40">
        <v>1.173</v>
      </c>
      <c r="C18" s="40">
        <v>1.153</v>
      </c>
      <c r="D18" s="40">
        <v>0.95499999999999996</v>
      </c>
      <c r="E18" s="40">
        <v>0.98099999999999998</v>
      </c>
    </row>
    <row r="19" spans="1:5" ht="15.75" customHeight="1" x14ac:dyDescent="0.25">
      <c r="A19" s="40">
        <f t="shared" si="0"/>
        <v>340</v>
      </c>
      <c r="B19" s="40">
        <v>1.17</v>
      </c>
      <c r="C19" s="40">
        <v>1.1830000000000001</v>
      </c>
      <c r="D19" s="40">
        <v>0.98599999999999999</v>
      </c>
      <c r="E19" s="40">
        <v>0.93600000000000005</v>
      </c>
    </row>
    <row r="20" spans="1:5" ht="15.75" customHeight="1" x14ac:dyDescent="0.25">
      <c r="A20" s="40">
        <f t="shared" si="0"/>
        <v>360</v>
      </c>
      <c r="B20" s="40">
        <v>1.194</v>
      </c>
      <c r="C20" s="40">
        <v>1.161</v>
      </c>
      <c r="D20" s="40">
        <v>0.98399999999999999</v>
      </c>
      <c r="E20" s="40">
        <v>0.91500000000000004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conteo bacteriano de</vt:lpstr>
      <vt:lpstr>Score clinico de peso grupos C5</vt:lpstr>
      <vt:lpstr>Cinetica de crecimiento GBS W.T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Alejandro</cp:lastModifiedBy>
  <dcterms:created xsi:type="dcterms:W3CDTF">2022-07-03T06:12:48Z</dcterms:created>
  <dcterms:modified xsi:type="dcterms:W3CDTF">2023-01-04T02:24:05Z</dcterms:modified>
</cp:coreProperties>
</file>