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gushermawan/Downloads/"/>
    </mc:Choice>
  </mc:AlternateContent>
  <xr:revisionPtr revIDLastSave="0" documentId="8_{35AB071D-8307-9F48-9C6B-7B86D379E6A0}" xr6:coauthVersionLast="47" xr6:coauthVersionMax="47" xr10:uidLastSave="{00000000-0000-0000-0000-000000000000}"/>
  <bookViews>
    <workbookView xWindow="620" yWindow="760" windowWidth="26100" windowHeight="14940" xr2:uid="{FF62FAD0-7632-CC4A-B206-F8E86B9D2019}"/>
  </bookViews>
  <sheets>
    <sheet name="Benefit &amp; Premi" sheetId="1" r:id="rId1"/>
  </sheets>
  <externalReferences>
    <externalReference r:id="rId2"/>
  </externalReferences>
  <definedNames>
    <definedName name="Akhir_Asur">[1]Home!$U$17</definedName>
    <definedName name="Calon_PemegangPolis">[1]Home!$M$11</definedName>
    <definedName name="Mulai_Asur">[1]Home!$M$17</definedName>
    <definedName name="Opsi_DTBC01">[1]F1_TC_RG!$I$4:$I$6</definedName>
    <definedName name="Opsi_IPBC01">[1]F1_TC_RI!$I$4:$I$9</definedName>
    <definedName name="Opsi_IPBC02">[1]F1_TC_RI!$I$11:$I$20</definedName>
    <definedName name="Opsi_IPBC03">[1]F1_TC_RI!$I$22:$I$31</definedName>
    <definedName name="Opsi_IPBC04">[1]F1_TC_RI!$I$33:$I$40</definedName>
    <definedName name="Opsi_IPBC24">[1]F1_TC_RI!$I$42:$I$43</definedName>
    <definedName name="Opsi_IPBC25">[1]F1_TC_RI!$I$45:$I$54</definedName>
    <definedName name="Opsi_IPBC26">[1]F1_TC_RI!$I$56:$I$65</definedName>
    <definedName name="Opsi_IPBC27">[1]F1_TC_RI!$I$67:$I$78</definedName>
    <definedName name="Opsi_IPBC28">[1]F1_TC_RI!$I$80:$I$82</definedName>
    <definedName name="Opsi_IPBC29">[1]F1_TC_RI!$I$84:$I$85</definedName>
    <definedName name="Opsi_IPBC30">[1]F1_TC_RI!$I$87:$I$88</definedName>
    <definedName name="Opsi_IPBC31">[1]F1_TC_RI!$I$90:$I$91</definedName>
    <definedName name="Opsi_IPBC32">[1]F1_TC_RI!$I$93:$I$94</definedName>
    <definedName name="Opsi_IPBC33">[1]F1_TC_RI!$I$96:$I$97</definedName>
    <definedName name="Opsi_IPBC34">[1]F1_TC_RI!$I$99:$I$114</definedName>
    <definedName name="Opsi_IPBC35">[1]F1_TC_RI!$I$116:$I$131</definedName>
    <definedName name="Opsi_IPBC36">[1]F1_TC_RI!$I$133:$I$148</definedName>
    <definedName name="Opsi_IPBC37">[1]F1_TC_RI!$I$150:$I$153</definedName>
    <definedName name="Opsi_IPBC38">[1]F1_TC_RI!$I$155:$I$164</definedName>
    <definedName name="Opsi_IPBC39">[1]F1_TC_RI!$I$166:$I$169</definedName>
    <definedName name="Opsi_IPBC40">[1]F1_TC_RI!$I$171:$I$174</definedName>
    <definedName name="Opsi_IPBC41">[1]F1_TC_RI!$I$176:$I$178</definedName>
    <definedName name="Opsi_IPBC44">[1]F1_TC_RI!$I$188:$I$190</definedName>
    <definedName name="Opsi_IPBC45">[1]F1_TC_RI!$I$192:$I$194</definedName>
    <definedName name="Opsi_IPBC46">[1]F1_TC_RI!$I$196:$I$198</definedName>
    <definedName name="Opsi_IPBC47">[1]F1_TC_RI!$I$200:$I$202</definedName>
    <definedName name="Opsi_IPBC48">[1]F1_TC_RI!$I$204:$I$205</definedName>
    <definedName name="Opsi_IPBC49">[1]F1_TC_RI!$I$207:$I$208</definedName>
    <definedName name="Opsi_IPBC50">[1]F1_TC_RI!$I$210:$I$227</definedName>
    <definedName name="Opsi_IPBC51">[1]F1_TC_RI!$I$229:$I$246</definedName>
    <definedName name="Opsi_IPBC52">[1]F1_TC_RI!$I$248:$I$250</definedName>
    <definedName name="Opsi_IPBC53">[1]F1_TC_RI!$I$252:$I$254</definedName>
    <definedName name="Opsi_IPBC54">[1]F1_TC_RI!$I$256:$I$257</definedName>
    <definedName name="Opsi_IPBC55">[1]F1_TC_RI!$I$259:$I$262</definedName>
    <definedName name="Opsi_IPBC56">[1]F1_TC_RI!$I$264:$I$267</definedName>
    <definedName name="Opsi_IPBC57">[1]F1_TC_RI!$I$269:$I$271</definedName>
    <definedName name="Opsi_IPBC58">[1]F1_TC_RI!$I$273:$I$275</definedName>
    <definedName name="Opsi_IPBC59">[1]F1_TC_RI!$I$277:$I$279</definedName>
    <definedName name="Opsi_IPBC60">[1]F1_TC_RI!$I$281:$I$283</definedName>
    <definedName name="Opsi_IPBC61">[1]F1_TC_RI!$I$285:$I$286</definedName>
    <definedName name="Opsi_IPBC62">[1]F1_TC_RI!$I$288:$I$291</definedName>
    <definedName name="Opsi_IPBC63">[1]F1_TC_RI!$I$293:$I$294</definedName>
    <definedName name="Opsi_IPBC64">[1]F1_TC_RI!$I$296:$I$297</definedName>
    <definedName name="Opsi_IPBC65">[1]F1_TC_RI!$I$299:$I$300</definedName>
    <definedName name="Opsi_IPBC66">[1]F1_TC_RI!$I$302:$I$304</definedName>
    <definedName name="Opsi_IPBC67">[1]F1_TC_RI!$I$312:$I$317</definedName>
    <definedName name="Opsi_IPBC68">[1]F1_TC_RI!$I$319:$I$328</definedName>
    <definedName name="Opsi_IPSC01">[1]F1_TC_RI!$I$331:$I$332</definedName>
    <definedName name="Opsi_IPSC02">[1]F1_TC_RI!$I$334:$I$335</definedName>
    <definedName name="Opsi_IPSC03">[1]F1_TC_RI!$I$337:$I$338</definedName>
    <definedName name="Opsi_IPSC04">[1]F1_TC_RI!$I$340:$I$341</definedName>
    <definedName name="Opsi_IPSC05">[1]F1_TC_RI!$I$343:$I$344</definedName>
    <definedName name="Opsi_IPSC06">[1]F1_TC_RI!$I$346:$I$347</definedName>
    <definedName name="Opsi_IPSC07">[1]F1_TC_RI!$I$349:$I$350</definedName>
    <definedName name="Opsi_MTBC01">[1]F1_TC_LH!$I$4:$I$5</definedName>
    <definedName name="Opsi_MTBC02">[1]F1_TC_LH!$I$7:$I$8</definedName>
    <definedName name="Opsi_MTBC03">[1]F1_TC_LH!$I$10:$I$11</definedName>
    <definedName name="Opsi_MTBC04">[1]F1_TC_LH!$I$13:$I$14</definedName>
    <definedName name="Opsi_MTBC05">[1]F1_TC_LH!$I$16:$I$17</definedName>
    <definedName name="Opsi_MTBC06">[1]F1_TC_LH!$I$19:$I$20</definedName>
    <definedName name="Opsi_MTBC07">[1]F1_TC_LH!$I$22:$I$23</definedName>
    <definedName name="Opsi_MTBC08">[1]F1_TC_LH!$I$25:$I$26</definedName>
    <definedName name="Opsi_MTBC09">[1]F1_TC_LH!$I$28:$I$29</definedName>
    <definedName name="Opsi_MTBC10">[1]F1_TC_LH!$I$31:$I$33</definedName>
    <definedName name="Opsi_OPBC01">[1]F1_TC_RJ!$I$4:$I$7</definedName>
    <definedName name="Opsi_OPBC02">[1]F1_TC_RJ!$I$9:$I$12</definedName>
    <definedName name="Opsi_OPBC03">[1]F1_TC_RJ!$I$14:$I$17</definedName>
    <definedName name="Opsi_OPBC04">[1]F1_TC_RJ!$I$19:$I$22</definedName>
    <definedName name="Opsi_OPBC05">[1]F1_TC_RJ!$I$24:$I$27</definedName>
    <definedName name="Opsi_OPBC06">[1]F1_TC_RJ!$I$29:$I$31</definedName>
    <definedName name="Opsi_OPBC07">[1]F1_TC_RJ!$I$33:$I$38</definedName>
    <definedName name="Opsi_OPBC08">[1]F1_TC_RJ!$I$40:$I$42</definedName>
    <definedName name="Opsi_OPBC09">[1]F1_TC_RJ!$I$44:$I$48</definedName>
    <definedName name="Opsi_OPBC10">[1]F1_TC_RJ!$I$50:$I$56</definedName>
    <definedName name="Opsi_OPBC11">[1]F1_TC_RJ!$I$58:$I$59</definedName>
    <definedName name="Opsi_OPBC12">[1]F1_TC_RJ!$I$61:$I$62</definedName>
    <definedName name="Opsi_OPBC13">[1]F1_TC_RJ!$I$64:$I$66</definedName>
    <definedName name="Opsi_OPBC14">[1]F1_TC_RJ!$I$68:$I$69</definedName>
    <definedName name="Opsi_OPBC15">[1]F1_TC_RJ!$I$71:$I$72</definedName>
    <definedName name="Opsi_OPBC16">[1]F1_TC_RJ!$I$74:$I$75</definedName>
    <definedName name="Opsi_OPBC17">[1]F1_TC_RJ!$I$77:$I$78</definedName>
    <definedName name="Opsi_OPBC18">[1]F1_TC_RJ!$I$80:$I$81</definedName>
    <definedName name="Opsi_OPBC19">[1]F1_TC_RJ!$I$83:$I$84</definedName>
    <definedName name="Opsi_OPBC20">[1]F1_TC_RJ!$I$86:$I$87</definedName>
    <definedName name="Opsi_OPBC21">[1]F1_TC_RJ!$I$89:$I$90</definedName>
    <definedName name="Opsi_OPBC22">[1]F1_TC_RJ!$I$92:$I$93</definedName>
    <definedName name="Opsi_OPBC23">[1]F1_TC_RJ!$I$95:$I$96</definedName>
    <definedName name="Opsi_OPBC24">[1]F1_TC_RJ!$I$98:$I$99</definedName>
    <definedName name="Opsi_SPBC01">[1]F1_TC_KM!$I$4:$I$6</definedName>
    <definedName name="Opsi_SPBC02">[1]F1_TC_KM!$I$8:$I$9</definedName>
    <definedName name="Opsi_SPBC03">[1]F1_TC_KM!$I$11:$I$12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1" i="1" l="1"/>
  <c r="C261" i="1"/>
  <c r="J257" i="1"/>
  <c r="K257" i="1" s="1"/>
  <c r="Y255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C252" i="1"/>
  <c r="AO251" i="1"/>
  <c r="AO250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AO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AO244" i="1"/>
  <c r="AO243" i="1"/>
  <c r="AO241" i="1"/>
  <c r="AO239" i="1"/>
  <c r="AO238" i="1"/>
  <c r="M238" i="1"/>
  <c r="L238" i="1"/>
  <c r="K238" i="1"/>
  <c r="J238" i="1"/>
  <c r="I238" i="1"/>
  <c r="AO237" i="1"/>
  <c r="J237" i="1"/>
  <c r="K237" i="1" s="1"/>
  <c r="I237" i="1"/>
  <c r="G237" i="1"/>
  <c r="AO236" i="1"/>
  <c r="J236" i="1"/>
  <c r="K236" i="1" s="1"/>
  <c r="I236" i="1"/>
  <c r="G236" i="1"/>
  <c r="AO235" i="1"/>
  <c r="J235" i="1"/>
  <c r="K235" i="1" s="1"/>
  <c r="I235" i="1"/>
  <c r="G235" i="1"/>
  <c r="K234" i="1"/>
  <c r="J234" i="1"/>
  <c r="I234" i="1"/>
  <c r="AP233" i="1"/>
  <c r="AQ233" i="1" s="1"/>
  <c r="AO233" i="1"/>
  <c r="J233" i="1"/>
  <c r="K233" i="1" s="1"/>
  <c r="I233" i="1"/>
  <c r="G233" i="1"/>
  <c r="AR233" i="1" s="1"/>
  <c r="AO232" i="1"/>
  <c r="J232" i="1"/>
  <c r="L232" i="1" s="1"/>
  <c r="I232" i="1"/>
  <c r="G232" i="1"/>
  <c r="AP232" i="1" s="1"/>
  <c r="AQ232" i="1" s="1"/>
  <c r="AO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J231" i="1"/>
  <c r="K231" i="1" s="1"/>
  <c r="I231" i="1"/>
  <c r="G231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J230" i="1"/>
  <c r="I230" i="1"/>
  <c r="AR229" i="1"/>
  <c r="AP229" i="1"/>
  <c r="K229" i="1"/>
  <c r="J229" i="1"/>
  <c r="I229" i="1"/>
  <c r="G229" i="1"/>
  <c r="C229" i="1"/>
  <c r="AO228" i="1"/>
  <c r="AO227" i="1"/>
  <c r="AE226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AQ224" i="1"/>
  <c r="AO224" i="1"/>
  <c r="AO249" i="1" s="1"/>
  <c r="C224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AO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AH206" i="1"/>
  <c r="AF206" i="1"/>
  <c r="AD206" i="1"/>
  <c r="AC206" i="1"/>
  <c r="AB206" i="1"/>
  <c r="Y206" i="1"/>
  <c r="W206" i="1"/>
  <c r="V206" i="1"/>
  <c r="T206" i="1"/>
  <c r="R206" i="1"/>
  <c r="Q206" i="1"/>
  <c r="P206" i="1"/>
  <c r="K204" i="1"/>
  <c r="J204" i="1"/>
  <c r="I204" i="1"/>
  <c r="J203" i="1"/>
  <c r="K203" i="1" s="1"/>
  <c r="I203" i="1"/>
  <c r="G203" i="1"/>
  <c r="AR202" i="1"/>
  <c r="AQ202" i="1"/>
  <c r="J202" i="1"/>
  <c r="I202" i="1"/>
  <c r="G202" i="1"/>
  <c r="AP202" i="1" s="1"/>
  <c r="K201" i="1"/>
  <c r="J201" i="1"/>
  <c r="I201" i="1"/>
  <c r="AL200" i="1"/>
  <c r="AL206" i="1" s="1"/>
  <c r="AK200" i="1"/>
  <c r="AK206" i="1" s="1"/>
  <c r="AJ200" i="1"/>
  <c r="AJ206" i="1" s="1"/>
  <c r="AI200" i="1"/>
  <c r="AI206" i="1" s="1"/>
  <c r="AH200" i="1"/>
  <c r="AG200" i="1"/>
  <c r="AG206" i="1" s="1"/>
  <c r="AF200" i="1"/>
  <c r="AE200" i="1"/>
  <c r="AE206" i="1" s="1"/>
  <c r="AD200" i="1"/>
  <c r="AC200" i="1"/>
  <c r="AB200" i="1"/>
  <c r="AA200" i="1"/>
  <c r="AA206" i="1" s="1"/>
  <c r="Z200" i="1"/>
  <c r="Z206" i="1" s="1"/>
  <c r="Y200" i="1"/>
  <c r="X200" i="1"/>
  <c r="X206" i="1" s="1"/>
  <c r="W200" i="1"/>
  <c r="V200" i="1"/>
  <c r="U200" i="1"/>
  <c r="U206" i="1" s="1"/>
  <c r="T200" i="1"/>
  <c r="S200" i="1"/>
  <c r="S206" i="1" s="1"/>
  <c r="R200" i="1"/>
  <c r="Q200" i="1"/>
  <c r="P200" i="1"/>
  <c r="O200" i="1"/>
  <c r="O206" i="1" s="1"/>
  <c r="N200" i="1"/>
  <c r="N206" i="1" s="1"/>
  <c r="K200" i="1"/>
  <c r="J200" i="1"/>
  <c r="I200" i="1"/>
  <c r="J199" i="1"/>
  <c r="K199" i="1" s="1"/>
  <c r="I199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AQ194" i="1"/>
  <c r="AO194" i="1"/>
  <c r="C194" i="1"/>
  <c r="AO193" i="1"/>
  <c r="AL191" i="1"/>
  <c r="AL190" i="1"/>
  <c r="AL189" i="1"/>
  <c r="AL188" i="1"/>
  <c r="AO187" i="1"/>
  <c r="AL187" i="1"/>
  <c r="AO186" i="1"/>
  <c r="AL186" i="1"/>
  <c r="AL185" i="1"/>
  <c r="AL184" i="1"/>
  <c r="AL183" i="1"/>
  <c r="AL182" i="1"/>
  <c r="AO181" i="1"/>
  <c r="AL181" i="1"/>
  <c r="AO180" i="1"/>
  <c r="AO179" i="1"/>
  <c r="AR174" i="1"/>
  <c r="J174" i="1"/>
  <c r="K174" i="1" s="1"/>
  <c r="I174" i="1"/>
  <c r="G174" i="1"/>
  <c r="AP174" i="1" s="1"/>
  <c r="AR173" i="1"/>
  <c r="AP173" i="1"/>
  <c r="AQ173" i="1" s="1"/>
  <c r="AO173" i="1"/>
  <c r="L173" i="1"/>
  <c r="K173" i="1"/>
  <c r="J173" i="1"/>
  <c r="I173" i="1"/>
  <c r="G173" i="1"/>
  <c r="J172" i="1"/>
  <c r="I172" i="1"/>
  <c r="G172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K171" i="1"/>
  <c r="J171" i="1"/>
  <c r="I171" i="1"/>
  <c r="AO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L170" i="1"/>
  <c r="J170" i="1"/>
  <c r="K170" i="1" s="1"/>
  <c r="I170" i="1"/>
  <c r="G170" i="1"/>
  <c r="AO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K169" i="1"/>
  <c r="J169" i="1"/>
  <c r="L169" i="1" s="1"/>
  <c r="I169" i="1"/>
  <c r="AO168" i="1"/>
  <c r="L168" i="1"/>
  <c r="K168" i="1"/>
  <c r="J168" i="1"/>
  <c r="I168" i="1"/>
  <c r="G168" i="1" s="1"/>
  <c r="C168" i="1"/>
  <c r="AO167" i="1"/>
  <c r="AK165" i="1"/>
  <c r="AJ165" i="1"/>
  <c r="Z165" i="1"/>
  <c r="U165" i="1"/>
  <c r="N165" i="1"/>
  <c r="AO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AQ163" i="1"/>
  <c r="AO163" i="1"/>
  <c r="AO174" i="1" s="1"/>
  <c r="C163" i="1"/>
  <c r="AO162" i="1"/>
  <c r="AO161" i="1"/>
  <c r="AO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AO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AO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AO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AO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AO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AO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AO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AO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AO149" i="1"/>
  <c r="AO148" i="1"/>
  <c r="AO147" i="1"/>
  <c r="AO145" i="1"/>
  <c r="AQ143" i="1"/>
  <c r="AP143" i="1"/>
  <c r="AO143" i="1"/>
  <c r="L143" i="1"/>
  <c r="K143" i="1"/>
  <c r="J143" i="1"/>
  <c r="I143" i="1"/>
  <c r="G143" i="1" s="1"/>
  <c r="AR143" i="1" s="1"/>
  <c r="AO142" i="1"/>
  <c r="J142" i="1"/>
  <c r="L142" i="1" s="1"/>
  <c r="I142" i="1"/>
  <c r="G142" i="1"/>
  <c r="J141" i="1"/>
  <c r="I141" i="1"/>
  <c r="G141" i="1" s="1"/>
  <c r="AO140" i="1"/>
  <c r="L140" i="1"/>
  <c r="K140" i="1"/>
  <c r="J140" i="1"/>
  <c r="I140" i="1"/>
  <c r="G140" i="1"/>
  <c r="AO139" i="1"/>
  <c r="J139" i="1"/>
  <c r="L139" i="1" s="1"/>
  <c r="I139" i="1"/>
  <c r="AO138" i="1"/>
  <c r="L138" i="1"/>
  <c r="K138" i="1"/>
  <c r="J138" i="1"/>
  <c r="I138" i="1"/>
  <c r="G138" i="1"/>
  <c r="J137" i="1"/>
  <c r="L137" i="1" s="1"/>
  <c r="I137" i="1"/>
  <c r="G137" i="1" s="1"/>
  <c r="AO136" i="1"/>
  <c r="L136" i="1"/>
  <c r="J136" i="1"/>
  <c r="K136" i="1" s="1"/>
  <c r="I136" i="1"/>
  <c r="G136" i="1"/>
  <c r="AO135" i="1"/>
  <c r="J135" i="1"/>
  <c r="L135" i="1" s="1"/>
  <c r="I135" i="1"/>
  <c r="AO134" i="1"/>
  <c r="L134" i="1"/>
  <c r="K134" i="1"/>
  <c r="J134" i="1"/>
  <c r="I134" i="1"/>
  <c r="AO133" i="1"/>
  <c r="L133" i="1"/>
  <c r="K133" i="1"/>
  <c r="J133" i="1"/>
  <c r="I133" i="1"/>
  <c r="J132" i="1"/>
  <c r="I132" i="1"/>
  <c r="AO131" i="1"/>
  <c r="L131" i="1"/>
  <c r="K131" i="1"/>
  <c r="J131" i="1"/>
  <c r="I131" i="1"/>
  <c r="AO130" i="1"/>
  <c r="J130" i="1"/>
  <c r="L130" i="1" s="1"/>
  <c r="I130" i="1"/>
  <c r="AP129" i="1"/>
  <c r="AQ129" i="1" s="1"/>
  <c r="AO129" i="1"/>
  <c r="K129" i="1"/>
  <c r="J129" i="1"/>
  <c r="L129" i="1" s="1"/>
  <c r="I129" i="1"/>
  <c r="G129" i="1"/>
  <c r="AR129" i="1" s="1"/>
  <c r="L128" i="1"/>
  <c r="K128" i="1"/>
  <c r="J128" i="1"/>
  <c r="I128" i="1"/>
  <c r="AR127" i="1"/>
  <c r="AQ127" i="1"/>
  <c r="AP127" i="1"/>
  <c r="AO127" i="1"/>
  <c r="J127" i="1"/>
  <c r="I127" i="1"/>
  <c r="G127" i="1"/>
  <c r="AO126" i="1"/>
  <c r="M126" i="1"/>
  <c r="J126" i="1"/>
  <c r="L126" i="1" s="1"/>
  <c r="I126" i="1"/>
  <c r="AO125" i="1"/>
  <c r="J125" i="1"/>
  <c r="I125" i="1"/>
  <c r="AO124" i="1"/>
  <c r="AB124" i="1"/>
  <c r="Z124" i="1"/>
  <c r="M124" i="1"/>
  <c r="J124" i="1"/>
  <c r="I124" i="1"/>
  <c r="G124" i="1" s="1"/>
  <c r="AA123" i="1"/>
  <c r="Z123" i="1"/>
  <c r="Y123" i="1"/>
  <c r="U123" i="1"/>
  <c r="Q123" i="1"/>
  <c r="P123" i="1"/>
  <c r="O123" i="1"/>
  <c r="M123" i="1"/>
  <c r="J123" i="1"/>
  <c r="K123" i="1" s="1"/>
  <c r="I123" i="1"/>
  <c r="G123" i="1"/>
  <c r="AO122" i="1"/>
  <c r="AF122" i="1"/>
  <c r="AE122" i="1"/>
  <c r="AD122" i="1"/>
  <c r="AC122" i="1"/>
  <c r="AB122" i="1"/>
  <c r="AA122" i="1"/>
  <c r="Z122" i="1"/>
  <c r="Y122" i="1"/>
  <c r="X122" i="1"/>
  <c r="V122" i="1"/>
  <c r="U122" i="1"/>
  <c r="T122" i="1"/>
  <c r="S122" i="1"/>
  <c r="R122" i="1"/>
  <c r="Q122" i="1"/>
  <c r="P122" i="1"/>
  <c r="O122" i="1"/>
  <c r="N122" i="1"/>
  <c r="L122" i="1"/>
  <c r="K122" i="1"/>
  <c r="J122" i="1"/>
  <c r="I122" i="1"/>
  <c r="G122" i="1"/>
  <c r="AP122" i="1" s="1"/>
  <c r="AQ122" i="1" s="1"/>
  <c r="AF121" i="1"/>
  <c r="AE121" i="1"/>
  <c r="AD121" i="1"/>
  <c r="AC121" i="1"/>
  <c r="AB121" i="1"/>
  <c r="AA121" i="1"/>
  <c r="Z121" i="1"/>
  <c r="Y121" i="1"/>
  <c r="X121" i="1"/>
  <c r="V121" i="1"/>
  <c r="U121" i="1"/>
  <c r="T121" i="1"/>
  <c r="S121" i="1"/>
  <c r="R121" i="1"/>
  <c r="Q121" i="1"/>
  <c r="P121" i="1"/>
  <c r="O121" i="1"/>
  <c r="N121" i="1"/>
  <c r="J121" i="1"/>
  <c r="I121" i="1"/>
  <c r="AO120" i="1"/>
  <c r="L120" i="1"/>
  <c r="J120" i="1"/>
  <c r="K120" i="1" s="1"/>
  <c r="G120" i="1" s="1"/>
  <c r="I120" i="1"/>
  <c r="C120" i="1"/>
  <c r="AO119" i="1"/>
  <c r="AO118" i="1"/>
  <c r="AO117" i="1"/>
  <c r="AC117" i="1"/>
  <c r="O117" i="1"/>
  <c r="N117" i="1"/>
  <c r="AO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AQ115" i="1"/>
  <c r="AO115" i="1"/>
  <c r="AO121" i="1" s="1"/>
  <c r="C115" i="1"/>
  <c r="AO113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AO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X98" i="1"/>
  <c r="N98" i="1"/>
  <c r="L95" i="1"/>
  <c r="J95" i="1"/>
  <c r="K95" i="1" s="1"/>
  <c r="I95" i="1"/>
  <c r="G95" i="1"/>
  <c r="J94" i="1"/>
  <c r="K94" i="1" s="1"/>
  <c r="I94" i="1"/>
  <c r="AR93" i="1"/>
  <c r="AP93" i="1"/>
  <c r="AQ93" i="1" s="1"/>
  <c r="J93" i="1"/>
  <c r="K93" i="1" s="1"/>
  <c r="I93" i="1"/>
  <c r="G93" i="1"/>
  <c r="K92" i="1"/>
  <c r="J92" i="1"/>
  <c r="I92" i="1"/>
  <c r="AQ91" i="1"/>
  <c r="AP91" i="1"/>
  <c r="J91" i="1"/>
  <c r="I91" i="1"/>
  <c r="G91" i="1"/>
  <c r="AR91" i="1" s="1"/>
  <c r="AR90" i="1"/>
  <c r="K90" i="1"/>
  <c r="J90" i="1"/>
  <c r="I90" i="1"/>
  <c r="G90" i="1" s="1"/>
  <c r="AP90" i="1" s="1"/>
  <c r="AQ90" i="1" s="1"/>
  <c r="C90" i="1"/>
  <c r="AR89" i="1"/>
  <c r="AQ89" i="1"/>
  <c r="AP89" i="1"/>
  <c r="J89" i="1"/>
  <c r="K89" i="1" s="1"/>
  <c r="I89" i="1"/>
  <c r="G89" i="1"/>
  <c r="C89" i="1"/>
  <c r="AP88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J83" i="1"/>
  <c r="K83" i="1" s="1"/>
  <c r="I83" i="1"/>
  <c r="J82" i="1"/>
  <c r="K82" i="1" s="1"/>
  <c r="I82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J81" i="1"/>
  <c r="I81" i="1"/>
  <c r="AR80" i="1"/>
  <c r="AP80" i="1"/>
  <c r="AQ80" i="1" s="1"/>
  <c r="K80" i="1"/>
  <c r="J80" i="1"/>
  <c r="I80" i="1"/>
  <c r="G80" i="1"/>
  <c r="AQ79" i="1"/>
  <c r="AP79" i="1"/>
  <c r="K79" i="1"/>
  <c r="J79" i="1"/>
  <c r="I79" i="1"/>
  <c r="G79" i="1"/>
  <c r="AR79" i="1" s="1"/>
  <c r="J78" i="1"/>
  <c r="K78" i="1" s="1"/>
  <c r="I78" i="1"/>
  <c r="J77" i="1"/>
  <c r="K77" i="1" s="1"/>
  <c r="I77" i="1"/>
  <c r="G77" i="1"/>
  <c r="K76" i="1"/>
  <c r="J76" i="1"/>
  <c r="I76" i="1"/>
  <c r="G76" i="1"/>
  <c r="AR76" i="1" s="1"/>
  <c r="AQ75" i="1"/>
  <c r="AP75" i="1"/>
  <c r="J75" i="1"/>
  <c r="I75" i="1"/>
  <c r="G75" i="1"/>
  <c r="AR75" i="1" s="1"/>
  <c r="J74" i="1"/>
  <c r="K74" i="1" s="1"/>
  <c r="I74" i="1"/>
  <c r="G74" i="1"/>
  <c r="AR74" i="1" s="1"/>
  <c r="J73" i="1"/>
  <c r="I73" i="1"/>
  <c r="G73" i="1"/>
  <c r="J72" i="1"/>
  <c r="K72" i="1" s="1"/>
  <c r="I72" i="1"/>
  <c r="AP71" i="1"/>
  <c r="AQ71" i="1" s="1"/>
  <c r="K71" i="1"/>
  <c r="J71" i="1"/>
  <c r="I71" i="1"/>
  <c r="G71" i="1"/>
  <c r="AR71" i="1" s="1"/>
  <c r="J70" i="1"/>
  <c r="K70" i="1" s="1"/>
  <c r="I70" i="1"/>
  <c r="G70" i="1"/>
  <c r="AP69" i="1"/>
  <c r="AQ69" i="1" s="1"/>
  <c r="AO69" i="1"/>
  <c r="K69" i="1"/>
  <c r="J69" i="1"/>
  <c r="I69" i="1"/>
  <c r="G69" i="1"/>
  <c r="AR69" i="1" s="1"/>
  <c r="K68" i="1"/>
  <c r="J68" i="1"/>
  <c r="I68" i="1"/>
  <c r="G68" i="1"/>
  <c r="AP67" i="1"/>
  <c r="AQ67" i="1" s="1"/>
  <c r="J67" i="1"/>
  <c r="K67" i="1" s="1"/>
  <c r="I67" i="1"/>
  <c r="G67" i="1"/>
  <c r="AR67" i="1" s="1"/>
  <c r="J66" i="1"/>
  <c r="K66" i="1" s="1"/>
  <c r="I66" i="1"/>
  <c r="K65" i="1"/>
  <c r="G65" i="1" s="1"/>
  <c r="J65" i="1"/>
  <c r="I65" i="1"/>
  <c r="J64" i="1"/>
  <c r="K64" i="1" s="1"/>
  <c r="I64" i="1"/>
  <c r="G64" i="1"/>
  <c r="J63" i="1"/>
  <c r="I63" i="1"/>
  <c r="J62" i="1"/>
  <c r="K62" i="1" s="1"/>
  <c r="I62" i="1"/>
  <c r="J61" i="1"/>
  <c r="I61" i="1"/>
  <c r="K60" i="1"/>
  <c r="J60" i="1"/>
  <c r="I60" i="1"/>
  <c r="AO59" i="1"/>
  <c r="K59" i="1"/>
  <c r="G59" i="1" s="1"/>
  <c r="J59" i="1"/>
  <c r="I59" i="1"/>
  <c r="J58" i="1"/>
  <c r="K58" i="1" s="1"/>
  <c r="I58" i="1"/>
  <c r="G58" i="1" s="1"/>
  <c r="AP58" i="1" s="1"/>
  <c r="AQ58" i="1" s="1"/>
  <c r="J57" i="1"/>
  <c r="I57" i="1"/>
  <c r="J56" i="1"/>
  <c r="K56" i="1" s="1"/>
  <c r="I56" i="1"/>
  <c r="G56" i="1"/>
  <c r="AP56" i="1" s="1"/>
  <c r="AQ56" i="1" s="1"/>
  <c r="J55" i="1"/>
  <c r="I55" i="1"/>
  <c r="G55" i="1"/>
  <c r="K54" i="1"/>
  <c r="J54" i="1"/>
  <c r="I54" i="1"/>
  <c r="G54" i="1"/>
  <c r="J53" i="1"/>
  <c r="K53" i="1" s="1"/>
  <c r="I53" i="1"/>
  <c r="G53" i="1"/>
  <c r="AR53" i="1" s="1"/>
  <c r="J52" i="1"/>
  <c r="K52" i="1" s="1"/>
  <c r="G52" i="1" s="1"/>
  <c r="I52" i="1"/>
  <c r="J51" i="1"/>
  <c r="K51" i="1" s="1"/>
  <c r="G51" i="1" s="1"/>
  <c r="I51" i="1"/>
  <c r="AR50" i="1"/>
  <c r="AP50" i="1"/>
  <c r="AQ50" i="1" s="1"/>
  <c r="AO50" i="1"/>
  <c r="J50" i="1"/>
  <c r="M50" i="1" s="1"/>
  <c r="I50" i="1"/>
  <c r="G50" i="1"/>
  <c r="J49" i="1"/>
  <c r="M49" i="1" s="1"/>
  <c r="I49" i="1"/>
  <c r="G49" i="1" s="1"/>
  <c r="AR49" i="1" s="1"/>
  <c r="AO48" i="1"/>
  <c r="M48" i="1"/>
  <c r="J48" i="1"/>
  <c r="K48" i="1" s="1"/>
  <c r="I48" i="1"/>
  <c r="G48" i="1" s="1"/>
  <c r="AR47" i="1"/>
  <c r="J47" i="1"/>
  <c r="M47" i="1" s="1"/>
  <c r="I47" i="1"/>
  <c r="G47" i="1"/>
  <c r="AP47" i="1" s="1"/>
  <c r="AQ47" i="1" s="1"/>
  <c r="AR46" i="1"/>
  <c r="AP46" i="1"/>
  <c r="AQ46" i="1" s="1"/>
  <c r="AO46" i="1"/>
  <c r="J46" i="1"/>
  <c r="I46" i="1"/>
  <c r="G46" i="1" s="1"/>
  <c r="AR45" i="1"/>
  <c r="AP45" i="1"/>
  <c r="AQ45" i="1" s="1"/>
  <c r="K45" i="1"/>
  <c r="J45" i="1"/>
  <c r="I45" i="1"/>
  <c r="G45" i="1"/>
  <c r="J44" i="1"/>
  <c r="K44" i="1" s="1"/>
  <c r="I44" i="1"/>
  <c r="G44" i="1"/>
  <c r="AP43" i="1"/>
  <c r="AQ43" i="1" s="1"/>
  <c r="K43" i="1"/>
  <c r="J43" i="1"/>
  <c r="I43" i="1"/>
  <c r="G43" i="1"/>
  <c r="AR43" i="1" s="1"/>
  <c r="J42" i="1"/>
  <c r="I42" i="1"/>
  <c r="AR41" i="1"/>
  <c r="AQ41" i="1"/>
  <c r="AP41" i="1"/>
  <c r="J41" i="1"/>
  <c r="K41" i="1" s="1"/>
  <c r="I41" i="1"/>
  <c r="G41" i="1"/>
  <c r="J40" i="1"/>
  <c r="K40" i="1" s="1"/>
  <c r="G40" i="1" s="1"/>
  <c r="AP40" i="1" s="1"/>
  <c r="AQ40" i="1" s="1"/>
  <c r="I40" i="1"/>
  <c r="J39" i="1"/>
  <c r="M39" i="1" s="1"/>
  <c r="I39" i="1"/>
  <c r="J38" i="1"/>
  <c r="M38" i="1" s="1"/>
  <c r="I38" i="1"/>
  <c r="J37" i="1"/>
  <c r="I37" i="1"/>
  <c r="K36" i="1"/>
  <c r="J36" i="1"/>
  <c r="I36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H35" i="1"/>
  <c r="J35" i="1" s="1"/>
  <c r="K35" i="1" s="1"/>
  <c r="AR34" i="1"/>
  <c r="AQ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J34" i="1"/>
  <c r="K34" i="1" s="1"/>
  <c r="I34" i="1"/>
  <c r="H34" i="1"/>
  <c r="G34" i="1"/>
  <c r="AP34" i="1" s="1"/>
  <c r="H33" i="1"/>
  <c r="J33" i="1" s="1"/>
  <c r="K33" i="1" s="1"/>
  <c r="AR32" i="1"/>
  <c r="AL32" i="1"/>
  <c r="AH32" i="1"/>
  <c r="AA32" i="1"/>
  <c r="Z32" i="1"/>
  <c r="V32" i="1"/>
  <c r="U32" i="1"/>
  <c r="T32" i="1"/>
  <c r="O32" i="1"/>
  <c r="N32" i="1"/>
  <c r="H32" i="1"/>
  <c r="I32" i="1" s="1"/>
  <c r="G32" i="1"/>
  <c r="AP32" i="1" s="1"/>
  <c r="AQ32" i="1" s="1"/>
  <c r="AL31" i="1"/>
  <c r="AH31" i="1"/>
  <c r="AG31" i="1"/>
  <c r="AE31" i="1"/>
  <c r="AA31" i="1"/>
  <c r="Z31" i="1"/>
  <c r="V31" i="1"/>
  <c r="U31" i="1"/>
  <c r="T31" i="1"/>
  <c r="R31" i="1"/>
  <c r="Q31" i="1"/>
  <c r="O31" i="1"/>
  <c r="N31" i="1"/>
  <c r="K31" i="1"/>
  <c r="H31" i="1"/>
  <c r="J31" i="1" s="1"/>
  <c r="AL30" i="1"/>
  <c r="AK30" i="1"/>
  <c r="AK31" i="1" s="1"/>
  <c r="AJ30" i="1"/>
  <c r="AJ31" i="1" s="1"/>
  <c r="AI30" i="1"/>
  <c r="AI31" i="1" s="1"/>
  <c r="AH30" i="1"/>
  <c r="AG30" i="1"/>
  <c r="AG32" i="1" s="1"/>
  <c r="AF30" i="1"/>
  <c r="AF32" i="1" s="1"/>
  <c r="AE30" i="1"/>
  <c r="AE32" i="1" s="1"/>
  <c r="AD30" i="1"/>
  <c r="AD32" i="1" s="1"/>
  <c r="AC30" i="1"/>
  <c r="AC32" i="1" s="1"/>
  <c r="AB30" i="1"/>
  <c r="AA30" i="1"/>
  <c r="Z30" i="1"/>
  <c r="Y30" i="1"/>
  <c r="X30" i="1"/>
  <c r="X31" i="1" s="1"/>
  <c r="W30" i="1"/>
  <c r="W31" i="1" s="1"/>
  <c r="V30" i="1"/>
  <c r="U30" i="1"/>
  <c r="T30" i="1"/>
  <c r="S30" i="1"/>
  <c r="S32" i="1" s="1"/>
  <c r="R30" i="1"/>
  <c r="R32" i="1" s="1"/>
  <c r="Q30" i="1"/>
  <c r="Q32" i="1" s="1"/>
  <c r="P30" i="1"/>
  <c r="O30" i="1"/>
  <c r="N30" i="1"/>
  <c r="K30" i="1"/>
  <c r="J30" i="1"/>
  <c r="I30" i="1"/>
  <c r="H30" i="1"/>
  <c r="AJ29" i="1"/>
  <c r="AI29" i="1"/>
  <c r="AG29" i="1"/>
  <c r="AF29" i="1"/>
  <c r="AA29" i="1"/>
  <c r="X29" i="1"/>
  <c r="W29" i="1"/>
  <c r="U29" i="1"/>
  <c r="T29" i="1"/>
  <c r="S29" i="1"/>
  <c r="R29" i="1"/>
  <c r="H29" i="1"/>
  <c r="J29" i="1" s="1"/>
  <c r="K29" i="1" s="1"/>
  <c r="AJ28" i="1"/>
  <c r="AI28" i="1"/>
  <c r="AG28" i="1"/>
  <c r="AF28" i="1"/>
  <c r="AE28" i="1"/>
  <c r="AD28" i="1"/>
  <c r="AA28" i="1"/>
  <c r="Z28" i="1"/>
  <c r="X28" i="1"/>
  <c r="W28" i="1"/>
  <c r="U28" i="1"/>
  <c r="T28" i="1"/>
  <c r="S28" i="1"/>
  <c r="Q28" i="1"/>
  <c r="P28" i="1"/>
  <c r="O28" i="1"/>
  <c r="I28" i="1"/>
  <c r="H28" i="1"/>
  <c r="J28" i="1" s="1"/>
  <c r="K28" i="1" s="1"/>
  <c r="AL27" i="1"/>
  <c r="AK27" i="1"/>
  <c r="AJ27" i="1"/>
  <c r="AI27" i="1"/>
  <c r="AH27" i="1"/>
  <c r="AG27" i="1"/>
  <c r="AF27" i="1"/>
  <c r="AE27" i="1"/>
  <c r="AE29" i="1" s="1"/>
  <c r="AD27" i="1"/>
  <c r="AD29" i="1" s="1"/>
  <c r="AC27" i="1"/>
  <c r="AC29" i="1" s="1"/>
  <c r="AB27" i="1"/>
  <c r="AB29" i="1" s="1"/>
  <c r="AA27" i="1"/>
  <c r="Z27" i="1"/>
  <c r="Z29" i="1" s="1"/>
  <c r="Y27" i="1"/>
  <c r="X27" i="1"/>
  <c r="W27" i="1"/>
  <c r="V27" i="1"/>
  <c r="U27" i="1"/>
  <c r="T27" i="1"/>
  <c r="S27" i="1"/>
  <c r="R27" i="1"/>
  <c r="R28" i="1" s="1"/>
  <c r="Q27" i="1"/>
  <c r="Q29" i="1" s="1"/>
  <c r="P27" i="1"/>
  <c r="P29" i="1" s="1"/>
  <c r="O27" i="1"/>
  <c r="O29" i="1" s="1"/>
  <c r="N27" i="1"/>
  <c r="N29" i="1" s="1"/>
  <c r="H27" i="1"/>
  <c r="AL26" i="1"/>
  <c r="AG26" i="1"/>
  <c r="AF26" i="1"/>
  <c r="AE26" i="1"/>
  <c r="AD26" i="1"/>
  <c r="AC26" i="1"/>
  <c r="U26" i="1"/>
  <c r="T26" i="1"/>
  <c r="S26" i="1"/>
  <c r="R26" i="1"/>
  <c r="Q26" i="1"/>
  <c r="J26" i="1"/>
  <c r="K26" i="1" s="1"/>
  <c r="H26" i="1"/>
  <c r="I26" i="1" s="1"/>
  <c r="G26" i="1"/>
  <c r="AL25" i="1"/>
  <c r="AK25" i="1"/>
  <c r="AG25" i="1"/>
  <c r="AF25" i="1"/>
  <c r="AE25" i="1"/>
  <c r="AD25" i="1"/>
  <c r="Z25" i="1"/>
  <c r="U25" i="1"/>
  <c r="T25" i="1"/>
  <c r="S25" i="1"/>
  <c r="R25" i="1"/>
  <c r="Q25" i="1"/>
  <c r="N25" i="1"/>
  <c r="J25" i="1"/>
  <c r="K25" i="1" s="1"/>
  <c r="I25" i="1"/>
  <c r="H25" i="1"/>
  <c r="AL24" i="1"/>
  <c r="AK24" i="1"/>
  <c r="AK26" i="1" s="1"/>
  <c r="AJ24" i="1"/>
  <c r="AI24" i="1"/>
  <c r="AH24" i="1"/>
  <c r="AG24" i="1"/>
  <c r="AF24" i="1"/>
  <c r="AE24" i="1"/>
  <c r="AD24" i="1"/>
  <c r="AC24" i="1"/>
  <c r="AC25" i="1" s="1"/>
  <c r="AB24" i="1"/>
  <c r="AB26" i="1" s="1"/>
  <c r="AA24" i="1"/>
  <c r="AA26" i="1" s="1"/>
  <c r="Z24" i="1"/>
  <c r="Z26" i="1" s="1"/>
  <c r="Y24" i="1"/>
  <c r="X24" i="1"/>
  <c r="W24" i="1"/>
  <c r="V24" i="1"/>
  <c r="U24" i="1"/>
  <c r="T24" i="1"/>
  <c r="S24" i="1"/>
  <c r="R24" i="1"/>
  <c r="Q24" i="1"/>
  <c r="P24" i="1"/>
  <c r="P25" i="1" s="1"/>
  <c r="O24" i="1"/>
  <c r="O26" i="1" s="1"/>
  <c r="N24" i="1"/>
  <c r="N26" i="1" s="1"/>
  <c r="K24" i="1"/>
  <c r="J24" i="1"/>
  <c r="H24" i="1"/>
  <c r="I24" i="1" s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K23" i="1"/>
  <c r="I23" i="1"/>
  <c r="G23" i="1" s="1"/>
  <c r="H23" i="1"/>
  <c r="J23" i="1" s="1"/>
  <c r="AR22" i="1"/>
  <c r="AQ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J22" i="1"/>
  <c r="I22" i="1"/>
  <c r="H22" i="1"/>
  <c r="G22" i="1"/>
  <c r="AP22" i="1" s="1"/>
  <c r="H21" i="1"/>
  <c r="J21" i="1" s="1"/>
  <c r="K21" i="1" s="1"/>
  <c r="AO20" i="1"/>
  <c r="J20" i="1"/>
  <c r="K20" i="1" s="1"/>
  <c r="I20" i="1"/>
  <c r="H20" i="1"/>
  <c r="H19" i="1"/>
  <c r="J19" i="1" s="1"/>
  <c r="K19" i="1" s="1"/>
  <c r="K18" i="1"/>
  <c r="J18" i="1"/>
  <c r="H18" i="1"/>
  <c r="I18" i="1" s="1"/>
  <c r="G18" i="1"/>
  <c r="H17" i="1"/>
  <c r="AP16" i="1"/>
  <c r="AQ16" i="1" s="1"/>
  <c r="AO16" i="1"/>
  <c r="O16" i="1"/>
  <c r="N16" i="1"/>
  <c r="K16" i="1"/>
  <c r="J16" i="1"/>
  <c r="I16" i="1"/>
  <c r="G16" i="1"/>
  <c r="AR16" i="1" s="1"/>
  <c r="O15" i="1"/>
  <c r="N15" i="1"/>
  <c r="J15" i="1"/>
  <c r="I15" i="1"/>
  <c r="O14" i="1"/>
  <c r="N14" i="1"/>
  <c r="J14" i="1"/>
  <c r="I14" i="1"/>
  <c r="J13" i="1"/>
  <c r="I13" i="1"/>
  <c r="AL10" i="1"/>
  <c r="AK10" i="1"/>
  <c r="AJ10" i="1"/>
  <c r="AJ117" i="1" s="1"/>
  <c r="AI10" i="1"/>
  <c r="AH10" i="1"/>
  <c r="AG10" i="1"/>
  <c r="AF10" i="1"/>
  <c r="AE10" i="1"/>
  <c r="AD10" i="1"/>
  <c r="AC10" i="1"/>
  <c r="AB10" i="1"/>
  <c r="AA10" i="1"/>
  <c r="AA196" i="1" s="1"/>
  <c r="Z10" i="1"/>
  <c r="Y10" i="1"/>
  <c r="X10" i="1"/>
  <c r="X255" i="1" s="1"/>
  <c r="W10" i="1"/>
  <c r="V10" i="1"/>
  <c r="U10" i="1"/>
  <c r="T10" i="1"/>
  <c r="S10" i="1"/>
  <c r="S117" i="1" s="1"/>
  <c r="R10" i="1"/>
  <c r="Q10" i="1"/>
  <c r="P10" i="1"/>
  <c r="O10" i="1"/>
  <c r="N10" i="1"/>
  <c r="AQ8" i="1"/>
  <c r="AO8" i="1"/>
  <c r="AO110" i="1" s="1"/>
  <c r="F6" i="1"/>
  <c r="F5" i="1"/>
  <c r="K81" i="1"/>
  <c r="K38" i="1"/>
  <c r="K15" i="1"/>
  <c r="K14" i="1"/>
  <c r="AR40" i="1" l="1"/>
  <c r="G14" i="1"/>
  <c r="G38" i="1"/>
  <c r="G81" i="1"/>
  <c r="AR52" i="1"/>
  <c r="AP52" i="1"/>
  <c r="AQ52" i="1" s="1"/>
  <c r="V28" i="1"/>
  <c r="V29" i="1"/>
  <c r="AH28" i="1"/>
  <c r="AH29" i="1"/>
  <c r="AR23" i="1"/>
  <c r="AP23" i="1"/>
  <c r="AQ23" i="1" s="1"/>
  <c r="C13" i="1"/>
  <c r="AR138" i="1"/>
  <c r="AP138" i="1"/>
  <c r="AQ138" i="1" s="1"/>
  <c r="G78" i="1"/>
  <c r="AH226" i="1"/>
  <c r="AH196" i="1"/>
  <c r="AH117" i="1"/>
  <c r="AH255" i="1"/>
  <c r="AH165" i="1"/>
  <c r="X26" i="1"/>
  <c r="X25" i="1"/>
  <c r="AJ25" i="1"/>
  <c r="AJ26" i="1"/>
  <c r="G126" i="1"/>
  <c r="K22" i="1"/>
  <c r="AR65" i="1"/>
  <c r="AP65" i="1"/>
  <c r="AQ65" i="1" s="1"/>
  <c r="G57" i="1"/>
  <c r="K57" i="1"/>
  <c r="V226" i="1"/>
  <c r="V255" i="1"/>
  <c r="V117" i="1"/>
  <c r="V165" i="1"/>
  <c r="V196" i="1"/>
  <c r="G128" i="1"/>
  <c r="S176" i="1"/>
  <c r="S177" i="1" s="1"/>
  <c r="K42" i="1"/>
  <c r="G42" i="1" s="1"/>
  <c r="AR59" i="1"/>
  <c r="AP59" i="1"/>
  <c r="AQ59" i="1" s="1"/>
  <c r="G72" i="1"/>
  <c r="G130" i="1"/>
  <c r="G24" i="1"/>
  <c r="AE176" i="1"/>
  <c r="AE177" i="1" s="1"/>
  <c r="Y26" i="1"/>
  <c r="Y25" i="1"/>
  <c r="AR48" i="1"/>
  <c r="AP48" i="1"/>
  <c r="AQ48" i="1" s="1"/>
  <c r="AP55" i="1"/>
  <c r="AQ55" i="1" s="1"/>
  <c r="AR55" i="1"/>
  <c r="AO24" i="1"/>
  <c r="K55" i="1"/>
  <c r="AO197" i="1"/>
  <c r="AO203" i="1"/>
  <c r="AO217" i="1"/>
  <c r="AO211" i="1"/>
  <c r="AO199" i="1"/>
  <c r="AO195" i="1"/>
  <c r="AO214" i="1"/>
  <c r="AO220" i="1"/>
  <c r="AO213" i="1"/>
  <c r="AO222" i="1"/>
  <c r="AO202" i="1"/>
  <c r="AO221" i="1"/>
  <c r="AO205" i="1"/>
  <c r="AO212" i="1"/>
  <c r="AO204" i="1"/>
  <c r="AO218" i="1"/>
  <c r="AO210" i="1"/>
  <c r="AO223" i="1"/>
  <c r="AO200" i="1"/>
  <c r="AO208" i="1"/>
  <c r="AO219" i="1"/>
  <c r="AO209" i="1"/>
  <c r="AO206" i="1"/>
  <c r="AO216" i="1"/>
  <c r="I17" i="1"/>
  <c r="J17" i="1"/>
  <c r="K17" i="1" s="1"/>
  <c r="I19" i="1"/>
  <c r="Y28" i="1"/>
  <c r="Y29" i="1"/>
  <c r="AK28" i="1"/>
  <c r="AK29" i="1"/>
  <c r="G30" i="1"/>
  <c r="W32" i="1"/>
  <c r="I35" i="1"/>
  <c r="K49" i="1"/>
  <c r="AP53" i="1"/>
  <c r="AQ53" i="1" s="1"/>
  <c r="AR68" i="1"/>
  <c r="AP68" i="1"/>
  <c r="AQ68" i="1" s="1"/>
  <c r="AO87" i="1"/>
  <c r="AO92" i="1"/>
  <c r="AP136" i="1"/>
  <c r="AQ136" i="1" s="1"/>
  <c r="AR136" i="1"/>
  <c r="G201" i="1"/>
  <c r="AO21" i="1"/>
  <c r="AL29" i="1"/>
  <c r="AL28" i="1"/>
  <c r="AO28" i="1"/>
  <c r="X32" i="1"/>
  <c r="AO33" i="1"/>
  <c r="K63" i="1"/>
  <c r="G63" i="1" s="1"/>
  <c r="AO95" i="1"/>
  <c r="L171" i="1"/>
  <c r="AP70" i="1"/>
  <c r="AQ70" i="1" s="1"/>
  <c r="AR70" i="1"/>
  <c r="G25" i="1"/>
  <c r="G82" i="1"/>
  <c r="AF176" i="1"/>
  <c r="AF177" i="1" s="1"/>
  <c r="AO198" i="1"/>
  <c r="AR95" i="1"/>
  <c r="AP95" i="1"/>
  <c r="W226" i="1"/>
  <c r="W165" i="1"/>
  <c r="W196" i="1"/>
  <c r="W255" i="1"/>
  <c r="AO15" i="1"/>
  <c r="AO25" i="1"/>
  <c r="AO12" i="1"/>
  <c r="Y31" i="1"/>
  <c r="Y32" i="1"/>
  <c r="G66" i="1"/>
  <c r="AP120" i="1"/>
  <c r="AR120" i="1"/>
  <c r="AP124" i="1"/>
  <c r="AQ124" i="1" s="1"/>
  <c r="AR124" i="1"/>
  <c r="AP142" i="1"/>
  <c r="AQ142" i="1" s="1"/>
  <c r="AR142" i="1"/>
  <c r="P196" i="1"/>
  <c r="P255" i="1"/>
  <c r="P117" i="1"/>
  <c r="P165" i="1"/>
  <c r="P226" i="1"/>
  <c r="AP49" i="1"/>
  <c r="AQ49" i="1" s="1"/>
  <c r="AR54" i="1"/>
  <c r="AP54" i="1"/>
  <c r="AQ54" i="1" s="1"/>
  <c r="AR58" i="1"/>
  <c r="Q255" i="1"/>
  <c r="Q226" i="1"/>
  <c r="Q165" i="1"/>
  <c r="Q196" i="1"/>
  <c r="AP76" i="1"/>
  <c r="AQ76" i="1" s="1"/>
  <c r="AE124" i="1"/>
  <c r="R124" i="1"/>
  <c r="AF124" i="1"/>
  <c r="Q124" i="1"/>
  <c r="AD124" i="1"/>
  <c r="P124" i="1"/>
  <c r="AC124" i="1"/>
  <c r="O124" i="1"/>
  <c r="Y124" i="1"/>
  <c r="V124" i="1"/>
  <c r="U124" i="1"/>
  <c r="T124" i="1"/>
  <c r="AA124" i="1"/>
  <c r="R196" i="1"/>
  <c r="R226" i="1"/>
  <c r="R255" i="1"/>
  <c r="R165" i="1"/>
  <c r="R117" i="1"/>
  <c r="AD196" i="1"/>
  <c r="AD117" i="1"/>
  <c r="AD226" i="1"/>
  <c r="AD255" i="1"/>
  <c r="AD165" i="1"/>
  <c r="AR18" i="1"/>
  <c r="AP18" i="1"/>
  <c r="AQ18" i="1" s="1"/>
  <c r="G20" i="1"/>
  <c r="G28" i="1"/>
  <c r="AB28" i="1"/>
  <c r="J32" i="1"/>
  <c r="AI32" i="1"/>
  <c r="G36" i="1"/>
  <c r="AO99" i="1"/>
  <c r="Q117" i="1"/>
  <c r="N124" i="1"/>
  <c r="G132" i="1"/>
  <c r="AP140" i="1"/>
  <c r="AQ140" i="1" s="1"/>
  <c r="AR140" i="1"/>
  <c r="AB176" i="1"/>
  <c r="AB177" i="1" s="1"/>
  <c r="G238" i="1"/>
  <c r="G133" i="1"/>
  <c r="C14" i="1"/>
  <c r="AO49" i="1"/>
  <c r="AR26" i="1"/>
  <c r="AP26" i="1"/>
  <c r="AQ26" i="1" s="1"/>
  <c r="AO43" i="1"/>
  <c r="AP64" i="1"/>
  <c r="AQ64" i="1" s="1"/>
  <c r="AR64" i="1"/>
  <c r="AB25" i="1"/>
  <c r="AO98" i="1"/>
  <c r="AO109" i="1"/>
  <c r="AE255" i="1"/>
  <c r="AE165" i="1"/>
  <c r="AE196" i="1"/>
  <c r="AE117" i="1"/>
  <c r="AC31" i="1"/>
  <c r="AO40" i="1"/>
  <c r="AR44" i="1"/>
  <c r="AP44" i="1"/>
  <c r="AQ44" i="1" s="1"/>
  <c r="AR56" i="1"/>
  <c r="K61" i="1"/>
  <c r="G61" i="1"/>
  <c r="AO71" i="1"/>
  <c r="AP74" i="1"/>
  <c r="AQ74" i="1" s="1"/>
  <c r="AO82" i="1"/>
  <c r="AO100" i="1"/>
  <c r="S124" i="1"/>
  <c r="L132" i="1"/>
  <c r="K132" i="1"/>
  <c r="AI226" i="1"/>
  <c r="AI165" i="1"/>
  <c r="AI117" i="1"/>
  <c r="AI255" i="1"/>
  <c r="AO108" i="1"/>
  <c r="AO102" i="1"/>
  <c r="AO96" i="1"/>
  <c r="AO85" i="1"/>
  <c r="AO80" i="1"/>
  <c r="AO76" i="1"/>
  <c r="AO72" i="1"/>
  <c r="AO68" i="1"/>
  <c r="AO64" i="1"/>
  <c r="AO60" i="1"/>
  <c r="AO56" i="1"/>
  <c r="AO52" i="1"/>
  <c r="AO114" i="1"/>
  <c r="AO107" i="1"/>
  <c r="AO101" i="1"/>
  <c r="AO94" i="1"/>
  <c r="AO90" i="1"/>
  <c r="AO81" i="1"/>
  <c r="AO111" i="1"/>
  <c r="AO105" i="1"/>
  <c r="AO78" i="1"/>
  <c r="AO74" i="1"/>
  <c r="AO70" i="1"/>
  <c r="AO66" i="1"/>
  <c r="AO62" i="1"/>
  <c r="AO58" i="1"/>
  <c r="AO84" i="1"/>
  <c r="AO75" i="1"/>
  <c r="AO67" i="1"/>
  <c r="AO61" i="1"/>
  <c r="AO42" i="1"/>
  <c r="AO30" i="1"/>
  <c r="AO10" i="1"/>
  <c r="AO106" i="1"/>
  <c r="AO73" i="1"/>
  <c r="AO55" i="1"/>
  <c r="AO47" i="1"/>
  <c r="AO38" i="1"/>
  <c r="AO31" i="1"/>
  <c r="AO97" i="1"/>
  <c r="AO103" i="1"/>
  <c r="AO88" i="1"/>
  <c r="AO86" i="1"/>
  <c r="AO65" i="1"/>
  <c r="AO53" i="1"/>
  <c r="AO37" i="1"/>
  <c r="AO17" i="1"/>
  <c r="AO11" i="1"/>
  <c r="AO44" i="1"/>
  <c r="AO77" i="1"/>
  <c r="AO34" i="1"/>
  <c r="AO22" i="1"/>
  <c r="AO83" i="1"/>
  <c r="AO26" i="1"/>
  <c r="AO23" i="1"/>
  <c r="AO18" i="1"/>
  <c r="AO13" i="1"/>
  <c r="AO93" i="1"/>
  <c r="AO63" i="1"/>
  <c r="AO41" i="1"/>
  <c r="AO9" i="1"/>
  <c r="AO89" i="1"/>
  <c r="AO79" i="1"/>
  <c r="AO91" i="1"/>
  <c r="AO51" i="1"/>
  <c r="AO112" i="1"/>
  <c r="AO57" i="1"/>
  <c r="AO45" i="1"/>
  <c r="AO39" i="1"/>
  <c r="AO32" i="1"/>
  <c r="AO29" i="1"/>
  <c r="AO27" i="1"/>
  <c r="AO19" i="1"/>
  <c r="J27" i="1"/>
  <c r="K27" i="1" s="1"/>
  <c r="I27" i="1"/>
  <c r="AR51" i="1"/>
  <c r="AP51" i="1"/>
  <c r="AQ51" i="1" s="1"/>
  <c r="G134" i="1"/>
  <c r="AI196" i="1"/>
  <c r="AB196" i="1"/>
  <c r="AB255" i="1"/>
  <c r="AB117" i="1"/>
  <c r="AB226" i="1"/>
  <c r="AB165" i="1"/>
  <c r="AA25" i="1"/>
  <c r="AO35" i="1"/>
  <c r="AO196" i="1"/>
  <c r="AO201" i="1"/>
  <c r="AO207" i="1"/>
  <c r="AC255" i="1"/>
  <c r="AC226" i="1"/>
  <c r="AC196" i="1"/>
  <c r="AC165" i="1"/>
  <c r="AO14" i="1"/>
  <c r="S255" i="1"/>
  <c r="S226" i="1"/>
  <c r="S165" i="1"/>
  <c r="S196" i="1"/>
  <c r="G15" i="1"/>
  <c r="V25" i="1"/>
  <c r="V26" i="1"/>
  <c r="AH25" i="1"/>
  <c r="AH26" i="1"/>
  <c r="O25" i="1"/>
  <c r="N28" i="1"/>
  <c r="AC28" i="1"/>
  <c r="AJ32" i="1"/>
  <c r="T255" i="1"/>
  <c r="T117" i="1"/>
  <c r="T165" i="1"/>
  <c r="T196" i="1"/>
  <c r="T226" i="1"/>
  <c r="AF196" i="1"/>
  <c r="AF165" i="1"/>
  <c r="AF117" i="1"/>
  <c r="AF255" i="1"/>
  <c r="AF226" i="1"/>
  <c r="C15" i="1"/>
  <c r="W26" i="1"/>
  <c r="W25" i="1"/>
  <c r="AI26" i="1"/>
  <c r="AI25" i="1"/>
  <c r="P26" i="1"/>
  <c r="I29" i="1"/>
  <c r="AD31" i="1"/>
  <c r="AK32" i="1"/>
  <c r="AO36" i="1"/>
  <c r="M46" i="1"/>
  <c r="K46" i="1"/>
  <c r="AO54" i="1"/>
  <c r="G62" i="1"/>
  <c r="G94" i="1"/>
  <c r="W117" i="1"/>
  <c r="X124" i="1"/>
  <c r="L172" i="1"/>
  <c r="R176" i="1" s="1"/>
  <c r="R177" i="1" s="1"/>
  <c r="K172" i="1"/>
  <c r="AP168" i="1"/>
  <c r="AR168" i="1"/>
  <c r="G199" i="1"/>
  <c r="C199" i="1"/>
  <c r="C200" i="1" s="1"/>
  <c r="C201" i="1" s="1"/>
  <c r="C202" i="1" s="1"/>
  <c r="C203" i="1" s="1"/>
  <c r="C204" i="1" s="1"/>
  <c r="Q176" i="1"/>
  <c r="Q177" i="1" s="1"/>
  <c r="AC176" i="1"/>
  <c r="AC177" i="1" s="1"/>
  <c r="U176" i="1"/>
  <c r="U177" i="1" s="1"/>
  <c r="AG176" i="1"/>
  <c r="AG177" i="1" s="1"/>
  <c r="AR172" i="1"/>
  <c r="AP172" i="1"/>
  <c r="AQ172" i="1" s="1"/>
  <c r="AQ174" i="1"/>
  <c r="U255" i="1"/>
  <c r="U226" i="1"/>
  <c r="U117" i="1"/>
  <c r="U196" i="1"/>
  <c r="AG255" i="1"/>
  <c r="AG226" i="1"/>
  <c r="AG165" i="1"/>
  <c r="AG196" i="1"/>
  <c r="AG117" i="1"/>
  <c r="P31" i="1"/>
  <c r="P32" i="1"/>
  <c r="AB31" i="1"/>
  <c r="AB32" i="1"/>
  <c r="S31" i="1"/>
  <c r="AF31" i="1"/>
  <c r="X117" i="1"/>
  <c r="AR170" i="1"/>
  <c r="AP170" i="1"/>
  <c r="AQ170" i="1" s="1"/>
  <c r="AH176" i="1"/>
  <c r="AH177" i="1" s="1"/>
  <c r="AQ229" i="1"/>
  <c r="AP228" i="1"/>
  <c r="C232" i="1"/>
  <c r="C233" i="1" s="1"/>
  <c r="C234" i="1" s="1"/>
  <c r="C235" i="1" s="1"/>
  <c r="C236" i="1" s="1"/>
  <c r="C237" i="1" s="1"/>
  <c r="C238" i="1" s="1"/>
  <c r="K232" i="1"/>
  <c r="X196" i="1"/>
  <c r="X165" i="1"/>
  <c r="X226" i="1"/>
  <c r="AP175" i="1"/>
  <c r="AJ226" i="1"/>
  <c r="K230" i="1"/>
  <c r="G230" i="1"/>
  <c r="C230" i="1"/>
  <c r="M232" i="1"/>
  <c r="AR237" i="1"/>
  <c r="AP237" i="1"/>
  <c r="AQ237" i="1" s="1"/>
  <c r="G135" i="1"/>
  <c r="K139" i="1"/>
  <c r="AK226" i="1"/>
  <c r="AK196" i="1"/>
  <c r="AK255" i="1"/>
  <c r="I21" i="1"/>
  <c r="K47" i="1"/>
  <c r="AR73" i="1"/>
  <c r="AP73" i="1"/>
  <c r="AQ73" i="1" s="1"/>
  <c r="C121" i="1"/>
  <c r="C122" i="1" s="1"/>
  <c r="G121" i="1"/>
  <c r="M127" i="1"/>
  <c r="L127" i="1"/>
  <c r="K127" i="1"/>
  <c r="K137" i="1"/>
  <c r="AR141" i="1"/>
  <c r="AP141" i="1"/>
  <c r="AQ141" i="1" s="1"/>
  <c r="N176" i="1"/>
  <c r="N177" i="1" s="1"/>
  <c r="K91" i="1"/>
  <c r="C91" i="1"/>
  <c r="C92" i="1" s="1"/>
  <c r="C93" i="1" s="1"/>
  <c r="C94" i="1" s="1"/>
  <c r="C95" i="1" s="1"/>
  <c r="AR122" i="1"/>
  <c r="AJ196" i="1"/>
  <c r="AJ255" i="1"/>
  <c r="AR123" i="1"/>
  <c r="AP123" i="1"/>
  <c r="AQ123" i="1" s="1"/>
  <c r="C16" i="1"/>
  <c r="N196" i="1"/>
  <c r="N255" i="1"/>
  <c r="N226" i="1"/>
  <c r="Z196" i="1"/>
  <c r="Z255" i="1"/>
  <c r="Z117" i="1"/>
  <c r="Z226" i="1"/>
  <c r="AL196" i="1"/>
  <c r="AL255" i="1"/>
  <c r="AL226" i="1"/>
  <c r="AL165" i="1"/>
  <c r="AL117" i="1"/>
  <c r="I31" i="1"/>
  <c r="I33" i="1"/>
  <c r="M37" i="1"/>
  <c r="K50" i="1"/>
  <c r="G60" i="1"/>
  <c r="AK117" i="1"/>
  <c r="L121" i="1"/>
  <c r="K121" i="1"/>
  <c r="L141" i="1"/>
  <c r="K141" i="1"/>
  <c r="G169" i="1"/>
  <c r="C169" i="1"/>
  <c r="C170" i="1" s="1"/>
  <c r="C171" i="1" s="1"/>
  <c r="C172" i="1" s="1"/>
  <c r="C173" i="1" s="1"/>
  <c r="C174" i="1" s="1"/>
  <c r="W176" i="1"/>
  <c r="W177" i="1" s="1"/>
  <c r="AI176" i="1"/>
  <c r="AI177" i="1" s="1"/>
  <c r="AR203" i="1"/>
  <c r="AP203" i="1"/>
  <c r="AQ203" i="1" s="1"/>
  <c r="Y226" i="1"/>
  <c r="Y196" i="1"/>
  <c r="Y165" i="1"/>
  <c r="Y117" i="1"/>
  <c r="K73" i="1"/>
  <c r="G92" i="1"/>
  <c r="X123" i="1"/>
  <c r="T123" i="1"/>
  <c r="S123" i="1"/>
  <c r="AF123" i="1"/>
  <c r="R123" i="1"/>
  <c r="AB123" i="1"/>
  <c r="N123" i="1"/>
  <c r="AE123" i="1"/>
  <c r="AD123" i="1"/>
  <c r="AC123" i="1"/>
  <c r="V123" i="1"/>
  <c r="K124" i="1"/>
  <c r="L124" i="1"/>
  <c r="AJ145" i="1" s="1"/>
  <c r="AP144" i="1"/>
  <c r="X176" i="1"/>
  <c r="X177" i="1" s="1"/>
  <c r="AR228" i="1"/>
  <c r="AP231" i="1"/>
  <c r="AQ231" i="1" s="1"/>
  <c r="AR231" i="1"/>
  <c r="AR235" i="1"/>
  <c r="AP235" i="1"/>
  <c r="AQ235" i="1" s="1"/>
  <c r="G83" i="1"/>
  <c r="G131" i="1"/>
  <c r="G204" i="1"/>
  <c r="AJ176" i="1"/>
  <c r="AJ177" i="1" s="1"/>
  <c r="AP236" i="1"/>
  <c r="AQ236" i="1" s="1"/>
  <c r="AR236" i="1"/>
  <c r="C123" i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G125" i="1"/>
  <c r="AK176" i="1"/>
  <c r="AK177" i="1" s="1"/>
  <c r="K75" i="1"/>
  <c r="M125" i="1"/>
  <c r="L125" i="1"/>
  <c r="K130" i="1"/>
  <c r="K135" i="1"/>
  <c r="K142" i="1"/>
  <c r="Z176" i="1"/>
  <c r="Z177" i="1" s="1"/>
  <c r="L174" i="1"/>
  <c r="Y176" i="1" s="1"/>
  <c r="Y177" i="1" s="1"/>
  <c r="K202" i="1"/>
  <c r="O226" i="1"/>
  <c r="O165" i="1"/>
  <c r="O255" i="1"/>
  <c r="O196" i="1"/>
  <c r="AA226" i="1"/>
  <c r="AA165" i="1"/>
  <c r="AA255" i="1"/>
  <c r="AR77" i="1"/>
  <c r="AP77" i="1"/>
  <c r="AQ77" i="1" s="1"/>
  <c r="AA117" i="1"/>
  <c r="L123" i="1"/>
  <c r="K125" i="1"/>
  <c r="AR137" i="1"/>
  <c r="AP137" i="1"/>
  <c r="AQ137" i="1" s="1"/>
  <c r="G139" i="1"/>
  <c r="O176" i="1"/>
  <c r="O177" i="1" s="1"/>
  <c r="AA176" i="1"/>
  <c r="AA177" i="1" s="1"/>
  <c r="G171" i="1"/>
  <c r="AO144" i="1"/>
  <c r="AO146" i="1"/>
  <c r="AO192" i="1"/>
  <c r="C231" i="1"/>
  <c r="G234" i="1"/>
  <c r="AO141" i="1"/>
  <c r="AO123" i="1"/>
  <c r="K126" i="1"/>
  <c r="AO128" i="1"/>
  <c r="AO137" i="1"/>
  <c r="AO150" i="1"/>
  <c r="AO156" i="1"/>
  <c r="AO191" i="1"/>
  <c r="AO185" i="1"/>
  <c r="AO178" i="1"/>
  <c r="AO165" i="1"/>
  <c r="AO190" i="1"/>
  <c r="AO184" i="1"/>
  <c r="AO176" i="1"/>
  <c r="AO189" i="1"/>
  <c r="AO183" i="1"/>
  <c r="AO171" i="1"/>
  <c r="AO188" i="1"/>
  <c r="AO182" i="1"/>
  <c r="AO175" i="1"/>
  <c r="AO172" i="1"/>
  <c r="AO166" i="1"/>
  <c r="G200" i="1"/>
  <c r="AO132" i="1"/>
  <c r="AO177" i="1"/>
  <c r="AO246" i="1"/>
  <c r="AO230" i="1"/>
  <c r="AO247" i="1"/>
  <c r="I257" i="1"/>
  <c r="AO225" i="1"/>
  <c r="AO229" i="1"/>
  <c r="AO240" i="1"/>
  <c r="AO248" i="1"/>
  <c r="AO226" i="1"/>
  <c r="AO234" i="1"/>
  <c r="AO242" i="1"/>
  <c r="K39" i="1"/>
  <c r="K13" i="1"/>
  <c r="K37" i="1"/>
  <c r="G37" i="1" l="1"/>
  <c r="G13" i="1"/>
  <c r="G39" i="1"/>
  <c r="Y186" i="1"/>
  <c r="Y191" i="1"/>
  <c r="Y185" i="1"/>
  <c r="Y190" i="1"/>
  <c r="Y184" i="1"/>
  <c r="Y189" i="1"/>
  <c r="Y183" i="1"/>
  <c r="Y188" i="1"/>
  <c r="Y181" i="1"/>
  <c r="Y182" i="1"/>
  <c r="Y187" i="1"/>
  <c r="Y145" i="1"/>
  <c r="O145" i="1"/>
  <c r="Q145" i="1"/>
  <c r="AP42" i="1"/>
  <c r="AQ42" i="1" s="1"/>
  <c r="AR42" i="1"/>
  <c r="AR63" i="1"/>
  <c r="AP63" i="1"/>
  <c r="AQ63" i="1" s="1"/>
  <c r="R187" i="1"/>
  <c r="R182" i="1"/>
  <c r="R189" i="1"/>
  <c r="R185" i="1"/>
  <c r="R191" i="1"/>
  <c r="R184" i="1"/>
  <c r="R181" i="1"/>
  <c r="R186" i="1"/>
  <c r="R190" i="1"/>
  <c r="R188" i="1"/>
  <c r="R183" i="1"/>
  <c r="AP125" i="1"/>
  <c r="AQ125" i="1" s="1"/>
  <c r="AK145" i="1"/>
  <c r="AR92" i="1"/>
  <c r="AP92" i="1"/>
  <c r="AP30" i="1"/>
  <c r="AQ30" i="1" s="1"/>
  <c r="AR30" i="1"/>
  <c r="N189" i="1"/>
  <c r="N183" i="1"/>
  <c r="N190" i="1"/>
  <c r="N186" i="1"/>
  <c r="N188" i="1"/>
  <c r="N184" i="1"/>
  <c r="N185" i="1"/>
  <c r="N191" i="1"/>
  <c r="N187" i="1"/>
  <c r="N182" i="1"/>
  <c r="N181" i="1"/>
  <c r="AL145" i="1"/>
  <c r="AP94" i="1"/>
  <c r="AQ94" i="1" s="1"/>
  <c r="AR94" i="1"/>
  <c r="AP128" i="1"/>
  <c r="AQ128" i="1" s="1"/>
  <c r="AR128" i="1"/>
  <c r="AP28" i="1"/>
  <c r="AQ28" i="1" s="1"/>
  <c r="AR28" i="1"/>
  <c r="Z125" i="1"/>
  <c r="Z145" i="1" s="1"/>
  <c r="AC125" i="1"/>
  <c r="AC145" i="1" s="1"/>
  <c r="O125" i="1"/>
  <c r="AB125" i="1"/>
  <c r="AB145" i="1" s="1"/>
  <c r="N125" i="1"/>
  <c r="N145" i="1" s="1"/>
  <c r="AA125" i="1"/>
  <c r="AA145" i="1" s="1"/>
  <c r="U125" i="1"/>
  <c r="U145" i="1" s="1"/>
  <c r="AF125" i="1"/>
  <c r="AF145" i="1" s="1"/>
  <c r="AE125" i="1"/>
  <c r="AE145" i="1" s="1"/>
  <c r="V125" i="1"/>
  <c r="V145" i="1" s="1"/>
  <c r="Y125" i="1"/>
  <c r="AD125" i="1"/>
  <c r="AD145" i="1" s="1"/>
  <c r="T125" i="1"/>
  <c r="Q125" i="1"/>
  <c r="R125" i="1"/>
  <c r="R145" i="1" s="1"/>
  <c r="X125" i="1"/>
  <c r="X145" i="1" s="1"/>
  <c r="S125" i="1"/>
  <c r="S145" i="1" s="1"/>
  <c r="P125" i="1"/>
  <c r="P145" i="1" s="1"/>
  <c r="AJ190" i="1"/>
  <c r="AJ184" i="1"/>
  <c r="AJ186" i="1"/>
  <c r="AJ189" i="1"/>
  <c r="AJ182" i="1"/>
  <c r="AJ188" i="1"/>
  <c r="AJ181" i="1"/>
  <c r="AJ191" i="1"/>
  <c r="AJ183" i="1"/>
  <c r="AJ185" i="1"/>
  <c r="AJ187" i="1"/>
  <c r="G21" i="1"/>
  <c r="AR199" i="1"/>
  <c r="AP199" i="1"/>
  <c r="AR62" i="1"/>
  <c r="AP62" i="1"/>
  <c r="AQ62" i="1" s="1"/>
  <c r="AR132" i="1"/>
  <c r="AP132" i="1"/>
  <c r="AQ132" i="1" s="1"/>
  <c r="AP119" i="1"/>
  <c r="AR119" i="1"/>
  <c r="AQ120" i="1"/>
  <c r="AR25" i="1"/>
  <c r="AP25" i="1"/>
  <c r="AQ25" i="1" s="1"/>
  <c r="AR57" i="1"/>
  <c r="AP57" i="1"/>
  <c r="AQ57" i="1" s="1"/>
  <c r="AR131" i="1"/>
  <c r="AP131" i="1"/>
  <c r="AQ131" i="1" s="1"/>
  <c r="AR121" i="1"/>
  <c r="AP121" i="1"/>
  <c r="AQ121" i="1" s="1"/>
  <c r="AR36" i="1"/>
  <c r="AP36" i="1"/>
  <c r="AQ36" i="1" s="1"/>
  <c r="AE189" i="1"/>
  <c r="AE183" i="1"/>
  <c r="AE188" i="1"/>
  <c r="AE182" i="1"/>
  <c r="AE187" i="1"/>
  <c r="AE181" i="1"/>
  <c r="AE186" i="1"/>
  <c r="AE190" i="1"/>
  <c r="AE185" i="1"/>
  <c r="AE191" i="1"/>
  <c r="AE184" i="1"/>
  <c r="AA191" i="1"/>
  <c r="AA185" i="1"/>
  <c r="AA190" i="1"/>
  <c r="AA184" i="1"/>
  <c r="AA189" i="1"/>
  <c r="AA183" i="1"/>
  <c r="AA188" i="1"/>
  <c r="AA182" i="1"/>
  <c r="AA181" i="1"/>
  <c r="AA187" i="1"/>
  <c r="AA186" i="1"/>
  <c r="AR200" i="1"/>
  <c r="AP200" i="1"/>
  <c r="AQ200" i="1" s="1"/>
  <c r="AH145" i="1"/>
  <c r="K32" i="1"/>
  <c r="AF186" i="1"/>
  <c r="AF187" i="1"/>
  <c r="AF190" i="1"/>
  <c r="AF183" i="1"/>
  <c r="AF189" i="1"/>
  <c r="AF191" i="1"/>
  <c r="AF181" i="1"/>
  <c r="AF182" i="1"/>
  <c r="AF185" i="1"/>
  <c r="AF184" i="1"/>
  <c r="AF188" i="1"/>
  <c r="G33" i="1"/>
  <c r="AB188" i="1"/>
  <c r="AB182" i="1"/>
  <c r="AB184" i="1"/>
  <c r="AB191" i="1"/>
  <c r="AB187" i="1"/>
  <c r="AB190" i="1"/>
  <c r="AB189" i="1"/>
  <c r="AB183" i="1"/>
  <c r="AB185" i="1"/>
  <c r="AB181" i="1"/>
  <c r="AB186" i="1"/>
  <c r="AR234" i="1"/>
  <c r="AP234" i="1"/>
  <c r="AQ234" i="1" s="1"/>
  <c r="Q190" i="1"/>
  <c r="Q184" i="1"/>
  <c r="Q189" i="1"/>
  <c r="Q183" i="1"/>
  <c r="Q188" i="1"/>
  <c r="Q182" i="1"/>
  <c r="Q187" i="1"/>
  <c r="Q181" i="1"/>
  <c r="Q186" i="1"/>
  <c r="Q191" i="1"/>
  <c r="Q185" i="1"/>
  <c r="AR72" i="1"/>
  <c r="AP72" i="1"/>
  <c r="AQ72" i="1" s="1"/>
  <c r="AR78" i="1"/>
  <c r="AP78" i="1"/>
  <c r="AQ78" i="1" s="1"/>
  <c r="AP230" i="1"/>
  <c r="AQ230" i="1" s="1"/>
  <c r="AR230" i="1"/>
  <c r="AR66" i="1"/>
  <c r="AP66" i="1"/>
  <c r="AQ66" i="1" s="1"/>
  <c r="AR204" i="1"/>
  <c r="AP204" i="1"/>
  <c r="X190" i="1"/>
  <c r="X184" i="1"/>
  <c r="X188" i="1"/>
  <c r="X187" i="1"/>
  <c r="X189" i="1"/>
  <c r="X183" i="1"/>
  <c r="X182" i="1"/>
  <c r="X185" i="1"/>
  <c r="X181" i="1"/>
  <c r="X191" i="1"/>
  <c r="X186" i="1"/>
  <c r="AQ95" i="1"/>
  <c r="AP96" i="1"/>
  <c r="G17" i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AP81" i="1"/>
  <c r="AQ81" i="1" s="1"/>
  <c r="AR81" i="1"/>
  <c r="AP171" i="1"/>
  <c r="AR171" i="1"/>
  <c r="Z189" i="1"/>
  <c r="Z183" i="1"/>
  <c r="Z184" i="1"/>
  <c r="Z181" i="1"/>
  <c r="Z191" i="1"/>
  <c r="Z188" i="1"/>
  <c r="Z190" i="1"/>
  <c r="Z187" i="1"/>
  <c r="Z185" i="1"/>
  <c r="Z182" i="1"/>
  <c r="Z186" i="1"/>
  <c r="G257" i="1"/>
  <c r="C257" i="1"/>
  <c r="AG188" i="1"/>
  <c r="AG182" i="1"/>
  <c r="AG187" i="1"/>
  <c r="AG181" i="1"/>
  <c r="AG186" i="1"/>
  <c r="AG191" i="1"/>
  <c r="AG185" i="1"/>
  <c r="AG190" i="1"/>
  <c r="AG183" i="1"/>
  <c r="AG189" i="1"/>
  <c r="AG184" i="1"/>
  <c r="O191" i="1"/>
  <c r="O185" i="1"/>
  <c r="O190" i="1"/>
  <c r="O184" i="1"/>
  <c r="O189" i="1"/>
  <c r="O183" i="1"/>
  <c r="O188" i="1"/>
  <c r="O182" i="1"/>
  <c r="O186" i="1"/>
  <c r="O187" i="1"/>
  <c r="O181" i="1"/>
  <c r="W187" i="1"/>
  <c r="W181" i="1"/>
  <c r="W186" i="1"/>
  <c r="W191" i="1"/>
  <c r="W185" i="1"/>
  <c r="W190" i="1"/>
  <c r="W184" i="1"/>
  <c r="W188" i="1"/>
  <c r="W183" i="1"/>
  <c r="W182" i="1"/>
  <c r="W189" i="1"/>
  <c r="U188" i="1"/>
  <c r="U182" i="1"/>
  <c r="U187" i="1"/>
  <c r="U181" i="1"/>
  <c r="U186" i="1"/>
  <c r="U191" i="1"/>
  <c r="U185" i="1"/>
  <c r="U189" i="1"/>
  <c r="U190" i="1"/>
  <c r="U183" i="1"/>
  <c r="U184" i="1"/>
  <c r="AR238" i="1"/>
  <c r="AP238" i="1"/>
  <c r="AC190" i="1"/>
  <c r="AC184" i="1"/>
  <c r="AC189" i="1"/>
  <c r="AC183" i="1"/>
  <c r="AC188" i="1"/>
  <c r="AC182" i="1"/>
  <c r="AC187" i="1"/>
  <c r="AC181" i="1"/>
  <c r="AC191" i="1"/>
  <c r="AC185" i="1"/>
  <c r="AC186" i="1"/>
  <c r="AR139" i="1"/>
  <c r="AP139" i="1"/>
  <c r="AQ139" i="1" s="1"/>
  <c r="AP169" i="1"/>
  <c r="AQ169" i="1" s="1"/>
  <c r="AR169" i="1"/>
  <c r="AP130" i="1"/>
  <c r="AQ130" i="1" s="1"/>
  <c r="AR130" i="1"/>
  <c r="G27" i="1"/>
  <c r="AP20" i="1"/>
  <c r="AQ20" i="1" s="1"/>
  <c r="AR20" i="1"/>
  <c r="AR126" i="1"/>
  <c r="AP126" i="1"/>
  <c r="AQ126" i="1" s="1"/>
  <c r="AG145" i="1"/>
  <c r="W145" i="1"/>
  <c r="AK186" i="1"/>
  <c r="AK191" i="1"/>
  <c r="AK185" i="1"/>
  <c r="AK190" i="1"/>
  <c r="AK184" i="1"/>
  <c r="AK189" i="1"/>
  <c r="AK183" i="1"/>
  <c r="AK182" i="1"/>
  <c r="AK181" i="1"/>
  <c r="AK188" i="1"/>
  <c r="AK187" i="1"/>
  <c r="P176" i="1"/>
  <c r="P177" i="1" s="1"/>
  <c r="AR61" i="1"/>
  <c r="AP61" i="1"/>
  <c r="AQ61" i="1" s="1"/>
  <c r="V176" i="1"/>
  <c r="V177" i="1" s="1"/>
  <c r="AD176" i="1"/>
  <c r="AD177" i="1" s="1"/>
  <c r="AL176" i="1"/>
  <c r="T176" i="1"/>
  <c r="T177" i="1" s="1"/>
  <c r="AP38" i="1"/>
  <c r="AQ38" i="1" s="1"/>
  <c r="AR38" i="1"/>
  <c r="AR135" i="1"/>
  <c r="AP135" i="1"/>
  <c r="AQ135" i="1" s="1"/>
  <c r="AR201" i="1"/>
  <c r="AP201" i="1"/>
  <c r="AQ201" i="1" s="1"/>
  <c r="AI187" i="1"/>
  <c r="AI181" i="1"/>
  <c r="AI186" i="1"/>
  <c r="AI191" i="1"/>
  <c r="AI185" i="1"/>
  <c r="AI190" i="1"/>
  <c r="AI184" i="1"/>
  <c r="AI182" i="1"/>
  <c r="AI183" i="1"/>
  <c r="AI188" i="1"/>
  <c r="AI189" i="1"/>
  <c r="AR83" i="1"/>
  <c r="AP83" i="1"/>
  <c r="G29" i="1"/>
  <c r="AR134" i="1"/>
  <c r="AP134" i="1"/>
  <c r="AQ134" i="1" s="1"/>
  <c r="S189" i="1"/>
  <c r="S183" i="1"/>
  <c r="S188" i="1"/>
  <c r="S182" i="1"/>
  <c r="S187" i="1"/>
  <c r="S181" i="1"/>
  <c r="S186" i="1"/>
  <c r="S185" i="1"/>
  <c r="S190" i="1"/>
  <c r="S184" i="1"/>
  <c r="S191" i="1"/>
  <c r="AP15" i="1"/>
  <c r="AQ15" i="1" s="1"/>
  <c r="AR15" i="1"/>
  <c r="AR24" i="1"/>
  <c r="AP24" i="1"/>
  <c r="AQ24" i="1" s="1"/>
  <c r="G31" i="1"/>
  <c r="AG232" i="1"/>
  <c r="AG240" i="1" s="1"/>
  <c r="U232" i="1"/>
  <c r="U240" i="1" s="1"/>
  <c r="AE232" i="1"/>
  <c r="AE240" i="1" s="1"/>
  <c r="S232" i="1"/>
  <c r="S240" i="1" s="1"/>
  <c r="AC232" i="1"/>
  <c r="AC240" i="1" s="1"/>
  <c r="Q232" i="1"/>
  <c r="Q240" i="1" s="1"/>
  <c r="AB232" i="1"/>
  <c r="AB240" i="1" s="1"/>
  <c r="P232" i="1"/>
  <c r="P240" i="1" s="1"/>
  <c r="AA232" i="1"/>
  <c r="AA240" i="1" s="1"/>
  <c r="O232" i="1"/>
  <c r="O240" i="1" s="1"/>
  <c r="Y232" i="1"/>
  <c r="Y240" i="1" s="1"/>
  <c r="X232" i="1"/>
  <c r="X240" i="1" s="1"/>
  <c r="W232" i="1"/>
  <c r="W240" i="1" s="1"/>
  <c r="V232" i="1"/>
  <c r="V240" i="1" s="1"/>
  <c r="AJ232" i="1"/>
  <c r="AJ240" i="1" s="1"/>
  <c r="N232" i="1"/>
  <c r="AF232" i="1"/>
  <c r="AF240" i="1" s="1"/>
  <c r="AD232" i="1"/>
  <c r="AD240" i="1" s="1"/>
  <c r="Z232" i="1"/>
  <c r="Z240" i="1" s="1"/>
  <c r="T232" i="1"/>
  <c r="T240" i="1" s="1"/>
  <c r="AI232" i="1"/>
  <c r="AI240" i="1" s="1"/>
  <c r="AH232" i="1"/>
  <c r="AH240" i="1" s="1"/>
  <c r="R232" i="1"/>
  <c r="R240" i="1" s="1"/>
  <c r="AL232" i="1"/>
  <c r="AL240" i="1" s="1"/>
  <c r="AK232" i="1"/>
  <c r="AK240" i="1" s="1"/>
  <c r="AR82" i="1"/>
  <c r="AP82" i="1"/>
  <c r="AQ82" i="1" s="1"/>
  <c r="G19" i="1"/>
  <c r="AH191" i="1"/>
  <c r="AH185" i="1"/>
  <c r="AH183" i="1"/>
  <c r="AH186" i="1"/>
  <c r="AH190" i="1"/>
  <c r="AH181" i="1"/>
  <c r="AH182" i="1"/>
  <c r="AH184" i="1"/>
  <c r="AH188" i="1"/>
  <c r="AH187" i="1"/>
  <c r="AH189" i="1"/>
  <c r="AR167" i="1"/>
  <c r="AP167" i="1"/>
  <c r="AQ168" i="1"/>
  <c r="T145" i="1"/>
  <c r="AR60" i="1"/>
  <c r="AP60" i="1"/>
  <c r="AQ60" i="1" s="1"/>
  <c r="AI145" i="1"/>
  <c r="AR133" i="1"/>
  <c r="AP133" i="1"/>
  <c r="AQ133" i="1" s="1"/>
  <c r="G35" i="1"/>
  <c r="AR14" i="1"/>
  <c r="AP14" i="1"/>
  <c r="AQ14" i="1" s="1"/>
  <c r="AR144" i="1" l="1"/>
  <c r="AR33" i="1"/>
  <c r="AP33" i="1"/>
  <c r="AQ33" i="1" s="1"/>
  <c r="AP31" i="1"/>
  <c r="AQ31" i="1" s="1"/>
  <c r="AR31" i="1"/>
  <c r="AQ92" i="1"/>
  <c r="AQ96" i="1"/>
  <c r="AR88" i="1"/>
  <c r="AQ88" i="1"/>
  <c r="AQ87" i="1" s="1"/>
  <c r="AP198" i="1"/>
  <c r="AQ199" i="1"/>
  <c r="AR198" i="1"/>
  <c r="AD187" i="1"/>
  <c r="AD182" i="1"/>
  <c r="AD188" i="1"/>
  <c r="AD190" i="1"/>
  <c r="AD189" i="1"/>
  <c r="AD181" i="1"/>
  <c r="AD185" i="1"/>
  <c r="AD183" i="1"/>
  <c r="AD191" i="1"/>
  <c r="AD184" i="1"/>
  <c r="AD186" i="1"/>
  <c r="AR232" i="1"/>
  <c r="N240" i="1"/>
  <c r="AR21" i="1"/>
  <c r="AP21" i="1"/>
  <c r="AQ21" i="1" s="1"/>
  <c r="AR27" i="1"/>
  <c r="AP27" i="1"/>
  <c r="AQ27" i="1" s="1"/>
  <c r="V191" i="1"/>
  <c r="V185" i="1"/>
  <c r="V184" i="1"/>
  <c r="V190" i="1"/>
  <c r="V187" i="1"/>
  <c r="V186" i="1"/>
  <c r="V188" i="1"/>
  <c r="V181" i="1"/>
  <c r="V189" i="1"/>
  <c r="V182" i="1"/>
  <c r="V183" i="1"/>
  <c r="AR84" i="1"/>
  <c r="AQ83" i="1"/>
  <c r="AP84" i="1"/>
  <c r="AR39" i="1"/>
  <c r="AP39" i="1"/>
  <c r="AQ39" i="1" s="1"/>
  <c r="AR17" i="1"/>
  <c r="AP17" i="1"/>
  <c r="AQ17" i="1" s="1"/>
  <c r="T186" i="1"/>
  <c r="T185" i="1"/>
  <c r="T182" i="1"/>
  <c r="T189" i="1"/>
  <c r="T187" i="1"/>
  <c r="T188" i="1"/>
  <c r="T191" i="1"/>
  <c r="T183" i="1"/>
  <c r="T190" i="1"/>
  <c r="T184" i="1"/>
  <c r="T181" i="1"/>
  <c r="AR96" i="1"/>
  <c r="AR19" i="1"/>
  <c r="AP19" i="1"/>
  <c r="AQ19" i="1" s="1"/>
  <c r="AR29" i="1"/>
  <c r="AP29" i="1"/>
  <c r="AQ29" i="1" s="1"/>
  <c r="P188" i="1"/>
  <c r="P186" i="1"/>
  <c r="P182" i="1"/>
  <c r="P185" i="1"/>
  <c r="P187" i="1"/>
  <c r="P189" i="1"/>
  <c r="P191" i="1"/>
  <c r="P184" i="1"/>
  <c r="P190" i="1"/>
  <c r="P181" i="1"/>
  <c r="P183" i="1"/>
  <c r="AR125" i="1"/>
  <c r="AR13" i="1"/>
  <c r="AP13" i="1"/>
  <c r="AP205" i="1"/>
  <c r="AQ204" i="1"/>
  <c r="AR205" i="1"/>
  <c r="AR35" i="1"/>
  <c r="AP35" i="1"/>
  <c r="AQ35" i="1" s="1"/>
  <c r="AR239" i="1"/>
  <c r="AP239" i="1"/>
  <c r="AQ238" i="1"/>
  <c r="AQ171" i="1"/>
  <c r="AR175" i="1"/>
  <c r="AR37" i="1"/>
  <c r="AP37" i="1"/>
  <c r="AQ37" i="1" s="1"/>
  <c r="AQ13" i="1" l="1"/>
  <c r="AR12" i="1"/>
  <c r="AM8" i="1" s="1"/>
  <c r="AP12" i="1"/>
</calcChain>
</file>

<file path=xl/sharedStrings.xml><?xml version="1.0" encoding="utf-8"?>
<sst xmlns="http://schemas.openxmlformats.org/spreadsheetml/2006/main" count="1162" uniqueCount="327">
  <si>
    <t>BENEFIT &amp; PREMI</t>
  </si>
  <si>
    <r>
      <t xml:space="preserve">ASURANSI </t>
    </r>
    <r>
      <rPr>
        <b/>
        <sz val="16"/>
        <color theme="5"/>
        <rFont val="Bookman Old Style"/>
        <family val="1"/>
      </rPr>
      <t>PROFESSIONAL GROUP HEALTH</t>
    </r>
  </si>
  <si>
    <t>Pemegang Polis</t>
  </si>
  <si>
    <t>Masa Asuransi</t>
  </si>
  <si>
    <t xml:space="preserve">1. RAWAT INAP </t>
  </si>
  <si>
    <t>N</t>
  </si>
  <si>
    <t>NO.</t>
  </si>
  <si>
    <t>KODE MANFAAT</t>
  </si>
  <si>
    <t>DESKRIPSI MANFAAT</t>
  </si>
  <si>
    <t>BATASAN</t>
  </si>
  <si>
    <t>OPSI</t>
  </si>
  <si>
    <t>Y/N</t>
  </si>
  <si>
    <t>HARI/
KUNJUNGAN</t>
  </si>
  <si>
    <t>PENGALI LIMIT TAHUNAN</t>
  </si>
  <si>
    <t>PENGALI BENEFIT</t>
  </si>
  <si>
    <t>PLAN A</t>
  </si>
  <si>
    <t>PLAN B</t>
  </si>
  <si>
    <t>PLAN C</t>
  </si>
  <si>
    <t>PLAN D</t>
  </si>
  <si>
    <t>PLAN E</t>
  </si>
  <si>
    <t>PLAN F</t>
  </si>
  <si>
    <t>PLAN G</t>
  </si>
  <si>
    <t>PLAN H</t>
  </si>
  <si>
    <t>PLAN I</t>
  </si>
  <si>
    <t>PLAN J</t>
  </si>
  <si>
    <t>PLAN K</t>
  </si>
  <si>
    <t>PLAN L</t>
  </si>
  <si>
    <t>PLAN M</t>
  </si>
  <si>
    <t>PLAN N</t>
  </si>
  <si>
    <t>PLAN O</t>
  </si>
  <si>
    <t>PLAN P</t>
  </si>
  <si>
    <t>PLAN Q</t>
  </si>
  <si>
    <t>PLAN R</t>
  </si>
  <si>
    <t>PLAN S</t>
  </si>
  <si>
    <t>PLAN T</t>
  </si>
  <si>
    <t>PLAN U</t>
  </si>
  <si>
    <t>PLAN V</t>
  </si>
  <si>
    <t>PLAN W</t>
  </si>
  <si>
    <t>PLAN X</t>
  </si>
  <si>
    <t>PLAN Y</t>
  </si>
  <si>
    <t>Y</t>
  </si>
  <si>
    <t>IPBC-01</t>
  </si>
  <si>
    <t>Biaya Kamar &amp; Makan</t>
  </si>
  <si>
    <t>Dijamin per hari (maks. 365 hari)</t>
  </si>
  <si>
    <t>-</t>
  </si>
  <si>
    <t>IPBC-02</t>
  </si>
  <si>
    <t>Biaya Perawatan Intermediate</t>
  </si>
  <si>
    <t>IPBC-03</t>
  </si>
  <si>
    <t>Biaya Unit Perawatan Intensif</t>
  </si>
  <si>
    <t>IPBC-04</t>
  </si>
  <si>
    <t>Biaya Pembedahan</t>
  </si>
  <si>
    <t>Dijamin 1 Jenis Bedah per kasus penyakit</t>
  </si>
  <si>
    <t>IPBC-05</t>
  </si>
  <si>
    <t>Biaya Bedah Komplek</t>
  </si>
  <si>
    <t>IPBC-06</t>
  </si>
  <si>
    <t>Biaya Bedah Besar</t>
  </si>
  <si>
    <t>IPBC-07</t>
  </si>
  <si>
    <t>Biaya Bedah Sedang</t>
  </si>
  <si>
    <t>IPBC-08</t>
  </si>
  <si>
    <t>Biaya Bedah Kecil</t>
  </si>
  <si>
    <t>IPBC-09</t>
  </si>
  <si>
    <t>Biaya Bedah Komplek - Dokter Bedah</t>
  </si>
  <si>
    <t>IPBC-10</t>
  </si>
  <si>
    <t>Biaya Bedah Komplek - Kamar Bedah</t>
  </si>
  <si>
    <t>IPBC-11</t>
  </si>
  <si>
    <t>Biaya Bedah Komplek - Anestesi</t>
  </si>
  <si>
    <t>IPBC-12</t>
  </si>
  <si>
    <t>Biaya Bedah Besar - Dokter Bedah</t>
  </si>
  <si>
    <t>IPBC-13</t>
  </si>
  <si>
    <t>Biaya Bedah Besar - Kamar Bedah</t>
  </si>
  <si>
    <t>IPBC-14</t>
  </si>
  <si>
    <t>Biaya Bedah Besar - Anestesi</t>
  </si>
  <si>
    <t>IPBC-15</t>
  </si>
  <si>
    <t>Biaya Bedah Sedang - Dokter Bedah</t>
  </si>
  <si>
    <t>IPBC-16</t>
  </si>
  <si>
    <t>Biaya Bedah Sedang - Kamar Bedah</t>
  </si>
  <si>
    <t>IPBC-17</t>
  </si>
  <si>
    <t>Biaya Bedah Sedang - Anestesi</t>
  </si>
  <si>
    <t>IPBC-18</t>
  </si>
  <si>
    <t>Biaya Bedah Kecil - Dokter Bedah</t>
  </si>
  <si>
    <t>IPBC-19</t>
  </si>
  <si>
    <t>Biaya Bedah Kecil - Kamar Bedah</t>
  </si>
  <si>
    <t>IPBC-20</t>
  </si>
  <si>
    <t>Biaya Bedah Kecil - Anestesi</t>
  </si>
  <si>
    <t>IPBC-21</t>
  </si>
  <si>
    <t>Biaya Pembedahan - Dokter Bedah</t>
  </si>
  <si>
    <t>IPBC-22</t>
  </si>
  <si>
    <t>Biaya Pembedahan - Kamar Bedah</t>
  </si>
  <si>
    <t>IPBC-23</t>
  </si>
  <si>
    <t>Biaya Pembedahan - Anestesi</t>
  </si>
  <si>
    <t>IPBC-24</t>
  </si>
  <si>
    <t>Biaya Aneka Perawatan di Rumah Sakit</t>
  </si>
  <si>
    <t>Dijamin per kasus penyakit</t>
  </si>
  <si>
    <t>IPBC-25</t>
  </si>
  <si>
    <t>Biaya Kunjungan Dokter</t>
  </si>
  <si>
    <t>IPBC-26</t>
  </si>
  <si>
    <t>Biaya Konsultasi Dokter Spesialis</t>
  </si>
  <si>
    <t>IPBC-27</t>
  </si>
  <si>
    <t>Biaya Perawat Pribadi</t>
  </si>
  <si>
    <t>IPBC-28</t>
  </si>
  <si>
    <t>Biaya Ambulans</t>
  </si>
  <si>
    <t>Dijamin per kejadian</t>
  </si>
  <si>
    <t>IPBC-29</t>
  </si>
  <si>
    <t>Biaya Rawat Jalan Darurat Akibat Kecelakaan</t>
  </si>
  <si>
    <t>Tidak Dijamin</t>
  </si>
  <si>
    <t>IPBC-30</t>
  </si>
  <si>
    <t>Biaya Rawat Gigi Darurat Akibat Kecelakaan</t>
  </si>
  <si>
    <t>IPBC-31</t>
  </si>
  <si>
    <t>Biaya Rawat Jalan Darurat Akibat penyakit</t>
  </si>
  <si>
    <t>IPBC-32</t>
  </si>
  <si>
    <t>Biaya Rawat Jalan &amp; Gigi Darurat Akibat Apapun</t>
  </si>
  <si>
    <t>IPBC-33</t>
  </si>
  <si>
    <t>Biaya Rawat Jalan &amp; Gigi Darurat Akibat Kecelakaan</t>
  </si>
  <si>
    <t>IPBC-34</t>
  </si>
  <si>
    <t>Biaya Sebelum &amp; Setelah Rawat Inap - Dokter</t>
  </si>
  <si>
    <t>IPBC-35</t>
  </si>
  <si>
    <t>Biaya Sebelum &amp; Setelah Rawat Inap - Obat-obatan &amp; Lab.</t>
  </si>
  <si>
    <t>IPBC-36</t>
  </si>
  <si>
    <t>Biaya Sebelum &amp; Setelah Rawat Inap</t>
  </si>
  <si>
    <t>Dijamin per kasus penyakit; Sebelum 30 hari &amp; Setelah 30 hari</t>
  </si>
  <si>
    <t>IPBC-37</t>
  </si>
  <si>
    <t>Biaya Sebelum Rawat Inap</t>
  </si>
  <si>
    <t>IPBC-38</t>
  </si>
  <si>
    <t>Biaya Setelah Rawat Inap</t>
  </si>
  <si>
    <t>IPBC-39</t>
  </si>
  <si>
    <t>Biaya Sewa Alat</t>
  </si>
  <si>
    <t>Dijamin dalam Aneka Biaya RS (Standar)</t>
  </si>
  <si>
    <t>IPBC-40</t>
  </si>
  <si>
    <t>Biaya Alat Bantu Tanam/Implant</t>
  </si>
  <si>
    <t>Dijamin dalam Pembedahan-Single Bedah ; Aneka Biaya RS-NS Bedah (Standar)</t>
  </si>
  <si>
    <t>IPBC-41</t>
  </si>
  <si>
    <t>Biaya Hemodialisa &amp; Kemoterapi</t>
  </si>
  <si>
    <t>Tidak Dijamin (Standar)</t>
  </si>
  <si>
    <t>IPBC-42</t>
  </si>
  <si>
    <t>Biaya Hemodialisa</t>
  </si>
  <si>
    <t>IPBC-43</t>
  </si>
  <si>
    <t>Biaya Kemoterapi</t>
  </si>
  <si>
    <t>IPBC-44</t>
  </si>
  <si>
    <t>Biaya X-Ray &amp; Laboratorium</t>
  </si>
  <si>
    <t>IPBC-45</t>
  </si>
  <si>
    <t>Biaya Alat Bantu Dengar</t>
  </si>
  <si>
    <t>IPBC-46</t>
  </si>
  <si>
    <t>Biaya Protesa Anggota Gerak</t>
  </si>
  <si>
    <t>IPBC-47</t>
  </si>
  <si>
    <t>Biaya Bedah Sehari</t>
  </si>
  <si>
    <t>Dijamin dalam pembedahan (Standar)</t>
  </si>
  <si>
    <t>IPBC-48</t>
  </si>
  <si>
    <t>Biaya Bedah Minor</t>
  </si>
  <si>
    <t>Dijamin dalam Biaya Pembedahan (Standar)</t>
  </si>
  <si>
    <t>IPBC-49</t>
  </si>
  <si>
    <t>Biaya Transplantasi Organ</t>
  </si>
  <si>
    <t>IPBC-50</t>
  </si>
  <si>
    <t>Biaya Sirkumsisi</t>
  </si>
  <si>
    <t>Dijamin dalam pembedahan; Indikasi Medis sampai dengan usia 5 tahun (Standar)</t>
  </si>
  <si>
    <t>IPBC-51</t>
  </si>
  <si>
    <t>Biaya Paket Hernia</t>
  </si>
  <si>
    <t>Dijamin dalam pembedahan; Non Congenital &amp; Usia di atas 5 tahun (Standar)</t>
  </si>
  <si>
    <t>IPBC-52</t>
  </si>
  <si>
    <t>Biaya Paket Hormonal Imbalance</t>
  </si>
  <si>
    <t>Dijamin sebagai diagnosa Umum T&amp;C (Standar)</t>
  </si>
  <si>
    <t>IPBC-53</t>
  </si>
  <si>
    <t>Biaya Alat-Alat kesehatan</t>
  </si>
  <si>
    <t>IPBC-54</t>
  </si>
  <si>
    <t>Biaya Medical Check Up</t>
  </si>
  <si>
    <t>IPBC-55</t>
  </si>
  <si>
    <t>Biaya Paket Pembedahan Gigi &amp; Mulut</t>
  </si>
  <si>
    <t>IPBC-56</t>
  </si>
  <si>
    <t>Biaya Paket Penyakit Kongenital</t>
  </si>
  <si>
    <t>IPBC-57</t>
  </si>
  <si>
    <t>Biaya Non Medis</t>
  </si>
  <si>
    <t>IPBC-58</t>
  </si>
  <si>
    <t>Biaya Gangguan Kejiwaan</t>
  </si>
  <si>
    <t>IPBC-59</t>
  </si>
  <si>
    <t>Biaya Operasi Strerilisasi</t>
  </si>
  <si>
    <t>IPBC-60</t>
  </si>
  <si>
    <t>Biaya Terapi Hormonal Pro Infertilitas</t>
  </si>
  <si>
    <t>IPBC-61</t>
  </si>
  <si>
    <t>Biaya Papsmear &amp; Mamografi</t>
  </si>
  <si>
    <t>IPBC-62</t>
  </si>
  <si>
    <t>Biaya Paket Komplikasi Kehamilan</t>
  </si>
  <si>
    <t>IPBC-63</t>
  </si>
  <si>
    <t xml:space="preserve">Biaya Paket Persalinan Normal </t>
  </si>
  <si>
    <t>IPBC-64</t>
  </si>
  <si>
    <t>Biaya Paket Persalinan Operasi Caesar</t>
  </si>
  <si>
    <t>IPBC-65</t>
  </si>
  <si>
    <t>Biaya Paket Keguguran</t>
  </si>
  <si>
    <t>IPBC-66</t>
  </si>
  <si>
    <t>Biaya Paket Persalinan (Normal/Caesar/Keguguran)</t>
  </si>
  <si>
    <t>IPBC-69</t>
  </si>
  <si>
    <t>Biaya Paket Perawatan Covid</t>
  </si>
  <si>
    <t>IPBC-70</t>
  </si>
  <si>
    <t>Biaya Paket Isoman</t>
  </si>
  <si>
    <t>IPBC-67</t>
  </si>
  <si>
    <t>Dana Tunai Harian</t>
  </si>
  <si>
    <t>IPBC-68</t>
  </si>
  <si>
    <t>Dana Tunai Harian (ICU)</t>
  </si>
  <si>
    <t>(*Manfaat Tambahan in case</t>
  </si>
  <si>
    <t>Maksimum Benefit / Peserta / Tahun (Standar)</t>
  </si>
  <si>
    <t>Maksimum Benefit / Peserta / Tahun</t>
  </si>
  <si>
    <t>Tak Terbatas</t>
  </si>
  <si>
    <t>IPSC-01</t>
  </si>
  <si>
    <t>Santunan Criticall Illness</t>
  </si>
  <si>
    <t>---</t>
  </si>
  <si>
    <t>IPSC-02</t>
  </si>
  <si>
    <t>Santunan Kematian</t>
  </si>
  <si>
    <t>IPSC-03</t>
  </si>
  <si>
    <t>Santunan Kematian Bukan Karena Kecelakaan</t>
  </si>
  <si>
    <t>IPSC-04</t>
  </si>
  <si>
    <t>Santunan Kematian Karena Kecelakaan</t>
  </si>
  <si>
    <t>IPSC-05</t>
  </si>
  <si>
    <t>Santunan Cacat Tetap Total Karena Kecelakaan</t>
  </si>
  <si>
    <t>IPSC-06</t>
  </si>
  <si>
    <t>Santunan Cacat Tetap Sebagian Karena Kecelakaan</t>
  </si>
  <si>
    <t>Sesuai %</t>
  </si>
  <si>
    <t>IPSC-07</t>
  </si>
  <si>
    <t>Santunan Cacat Tetap Total Bukan Karena Kecelakaan</t>
  </si>
  <si>
    <t>Dana Buffer / Polis / Tahun</t>
  </si>
  <si>
    <t>BATASAN USIA</t>
  </si>
  <si>
    <t>STATUS</t>
  </si>
  <si>
    <t>***</t>
  </si>
  <si>
    <t>PREMI</t>
  </si>
  <si>
    <t>0 Tahun - 55 tahun</t>
  </si>
  <si>
    <t>Pria</t>
  </si>
  <si>
    <t>Wanita</t>
  </si>
  <si>
    <t>Anak</t>
  </si>
  <si>
    <t>56 Tahun  - 60 tahun</t>
  </si>
  <si>
    <t>61 Tahun - 65 tahun</t>
  </si>
  <si>
    <t>66 Tahun - 70 tahun</t>
  </si>
  <si>
    <t>71 Tahun - 75 tahun</t>
  </si>
  <si>
    <t>OPBC-01</t>
  </si>
  <si>
    <t>Biaya Konsultasi Dokter Umum</t>
  </si>
  <si>
    <t>Dijamin per kunjungan</t>
  </si>
  <si>
    <t>OPBC-02</t>
  </si>
  <si>
    <t>OPBC-03</t>
  </si>
  <si>
    <t>Biaya Paket Dokter &amp; Obat-obatan</t>
  </si>
  <si>
    <t>OPBC-04</t>
  </si>
  <si>
    <t>Biaya Obat-obatan</t>
  </si>
  <si>
    <t>Dijamin per tahun</t>
  </si>
  <si>
    <t>OPBC-05</t>
  </si>
  <si>
    <t>Biaya Pemeriksaan Penunjang Diagnostik</t>
  </si>
  <si>
    <t>OPBC-06</t>
  </si>
  <si>
    <t>Biaya Fisioterapi</t>
  </si>
  <si>
    <t>OPBC-07</t>
  </si>
  <si>
    <t>Biaya Imunisasi</t>
  </si>
  <si>
    <t>Tidak dijamin</t>
  </si>
  <si>
    <t>OPBC-08</t>
  </si>
  <si>
    <t>Biaya Alat Kontrasepsi</t>
  </si>
  <si>
    <t>OPBC-09</t>
  </si>
  <si>
    <t>Biaya Administrasi</t>
  </si>
  <si>
    <t>Dijamin benefit sendiri per kunjungan</t>
  </si>
  <si>
    <t>OPBC-10</t>
  </si>
  <si>
    <t>OPBC-11</t>
  </si>
  <si>
    <t>OPBC-12</t>
  </si>
  <si>
    <t>Biaya Akupuntur</t>
  </si>
  <si>
    <t>Dalam Biaya dokter spesialis (Standar)</t>
  </si>
  <si>
    <t>OPBC-13</t>
  </si>
  <si>
    <t>Biaya Perawatan Gigi</t>
  </si>
  <si>
    <t>OPBC-14</t>
  </si>
  <si>
    <t>Biaya Kontrol Kehamilan</t>
  </si>
  <si>
    <t>OPBC-15</t>
  </si>
  <si>
    <t>OPBC-16</t>
  </si>
  <si>
    <t>Biaya Alat Bantu Gerak</t>
  </si>
  <si>
    <t>OPBC-17</t>
  </si>
  <si>
    <t>Biaya Alat Bantu Dengar &amp; Gerak</t>
  </si>
  <si>
    <t>OPBC-18</t>
  </si>
  <si>
    <t>Biaya Ortopedi</t>
  </si>
  <si>
    <t>OPBC-19</t>
  </si>
  <si>
    <t>Biaya Paket Bedah Sehari</t>
  </si>
  <si>
    <t>OPBC-20</t>
  </si>
  <si>
    <t>Biaya Refraksi Mata</t>
  </si>
  <si>
    <t>Dalam dr. Spesialis (Standar)</t>
  </si>
  <si>
    <t>OPBC-21</t>
  </si>
  <si>
    <t>Biaya Vitamin &amp; Multivitamin</t>
  </si>
  <si>
    <t>Dalam Biaya Obat2an (Standar)</t>
  </si>
  <si>
    <t>OPBC-22</t>
  </si>
  <si>
    <t>Biaya Papsmear</t>
  </si>
  <si>
    <t>OPBC-23</t>
  </si>
  <si>
    <t>Biaya Bekam</t>
  </si>
  <si>
    <t>OPBC-24</t>
  </si>
  <si>
    <t>Biaya Psikoterapi</t>
  </si>
  <si>
    <t>DTBC-01</t>
  </si>
  <si>
    <t>Biaya Pencegahan Gigi dan Gusi</t>
  </si>
  <si>
    <t>DTBC-02</t>
  </si>
  <si>
    <t>Biaya Perawatan Dasar Gigi dan Gusi</t>
  </si>
  <si>
    <t>DTBC-03</t>
  </si>
  <si>
    <t>Biaya Perawatan Kompleks Gigi dan Gusi</t>
  </si>
  <si>
    <t>DTBC-04</t>
  </si>
  <si>
    <t>Biaya Gigi Palsu</t>
  </si>
  <si>
    <t>DTBC-05</t>
  </si>
  <si>
    <t>DTBC-06</t>
  </si>
  <si>
    <t>Biaya Pemeriksan Penunjang</t>
  </si>
  <si>
    <t>DTBC-07</t>
  </si>
  <si>
    <t>SPBC-01</t>
  </si>
  <si>
    <t>Biaya Bingkai</t>
  </si>
  <si>
    <t>SPBC-02</t>
  </si>
  <si>
    <t>Biaya Lensa</t>
  </si>
  <si>
    <t>SPBC-03</t>
  </si>
  <si>
    <t>Biaya Lensa Kontak</t>
  </si>
  <si>
    <t>SPBC-04</t>
  </si>
  <si>
    <t>Biaya Paket Kacamata (bingkai, lensa dan lensa kontak)</t>
  </si>
  <si>
    <t>SPBC-05</t>
  </si>
  <si>
    <t>SPBC-06</t>
  </si>
  <si>
    <t>Biaya Dokter Mata</t>
  </si>
  <si>
    <t>MTBC-01</t>
  </si>
  <si>
    <t>Persalinan Normal</t>
  </si>
  <si>
    <t>MTBC-02</t>
  </si>
  <si>
    <t>Persalinan Operasi Caesaria</t>
  </si>
  <si>
    <t>MTBC-03</t>
  </si>
  <si>
    <t>Keguguran dan Komplikasi (Indikasi Medis)</t>
  </si>
  <si>
    <t>MTBC-04</t>
  </si>
  <si>
    <t>Kontrol Kehamilan</t>
  </si>
  <si>
    <t>MTBC-05</t>
  </si>
  <si>
    <t>Keguguran</t>
  </si>
  <si>
    <t>MTBC-06</t>
  </si>
  <si>
    <t>Komplikasi (Indikasi Medisa)</t>
  </si>
  <si>
    <t>MTBC-07</t>
  </si>
  <si>
    <t>Paket persalinan</t>
  </si>
  <si>
    <t>MTBC-08</t>
  </si>
  <si>
    <t>MTBC-09</t>
  </si>
  <si>
    <t>Infertilitas</t>
  </si>
  <si>
    <t>MTBC-10</t>
  </si>
  <si>
    <t>56 Tahun - 60 tahun</t>
  </si>
  <si>
    <t>65 Tahun - 70 tahun</t>
  </si>
  <si>
    <t>70 Tahun - 75 tahun</t>
  </si>
  <si>
    <t>ASO</t>
  </si>
  <si>
    <t>Biaya ASO</t>
  </si>
  <si>
    <t>*) Manfaat ASO Sebagaimana Terlampir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</si>
</sst>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&quot;Printed : &quot;dd/mm/yyyy"/>
    <numFmt numFmtId="165" formatCode="_(* #,##0.00_);_(* \(#,##0.00\);_(* &quot;-&quot;_);_(@_)"/>
    <numFmt numFmtId="166" formatCode="0&quot;.&quot;"/>
    <numFmt numFmtId="167" formatCode="&quot;per hari (maks. &quot;0&quot; hari)&quot;"/>
    <numFmt numFmtId="168" formatCode="_-&quot;Rp&quot;* #,##0_-;\-&quot;Rp&quot;* #,##0_-;_-&quot;Rp&quot;* &quot;-&quot;_-;_-@_-"/>
    <numFmt numFmtId="169" formatCode="_ * #,##0_ ;_ * \-#,##0_ ;_ * &quot;-&quot;??_ ;_ @_ "/>
    <numFmt numFmtId="170" formatCode=";;;"/>
  </numFmts>
  <fonts count="37" x14ac:knownFonts="1">
    <font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i/>
      <sz val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1"/>
      <name val="Aptos Narrow"/>
      <family val="2"/>
      <scheme val="minor"/>
    </font>
    <font>
      <b/>
      <sz val="16"/>
      <color theme="1"/>
      <name val="Bookman Old Style"/>
      <family val="1"/>
    </font>
    <font>
      <sz val="11"/>
      <color rgb="FFC00000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sz val="16"/>
      <name val="Aptos Narrow"/>
      <family val="2"/>
      <scheme val="minor"/>
    </font>
    <font>
      <b/>
      <sz val="16"/>
      <color theme="8"/>
      <name val="Bookman Old Style"/>
      <family val="1"/>
    </font>
    <font>
      <b/>
      <sz val="16"/>
      <color theme="5"/>
      <name val="Bookman Old Style"/>
      <family val="1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b/>
      <sz val="14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color theme="7" tint="-0.499984740745262"/>
      <name val="Aptos Narrow"/>
      <family val="2"/>
      <scheme val="minor"/>
    </font>
    <font>
      <sz val="11"/>
      <color rgb="FF002060"/>
      <name val="Aptos Narrow"/>
      <family val="2"/>
      <scheme val="minor"/>
    </font>
    <font>
      <b/>
      <i/>
      <sz val="11"/>
      <color rgb="FF0070C0"/>
      <name val="Aptos Narrow"/>
      <family val="2"/>
      <charset val="1"/>
      <scheme val="minor"/>
    </font>
    <font>
      <sz val="11"/>
      <color theme="3"/>
      <name val="Aptos Narrow"/>
      <family val="2"/>
      <scheme val="minor"/>
    </font>
    <font>
      <b/>
      <i/>
      <sz val="11"/>
      <color theme="5" tint="-0.249977111117893"/>
      <name val="Aptos Narrow"/>
      <family val="2"/>
      <scheme val="minor"/>
    </font>
    <font>
      <sz val="11"/>
      <color theme="7" tint="-0.499984740745262"/>
      <name val="Aptos Narrow"/>
      <family val="2"/>
      <scheme val="minor"/>
    </font>
    <font>
      <sz val="11"/>
      <color theme="8" tint="-0.499984740745262"/>
      <name val="Aptos Narrow"/>
      <family val="2"/>
      <scheme val="minor"/>
    </font>
    <font>
      <sz val="11"/>
      <color theme="9" tint="-0.499984740745262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u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10">
    <xf numFmtId="0" fontId="0" fillId="0" borderId="0" xfId="0"/>
    <xf numFmtId="164" fontId="3" fillId="0" borderId="0" xfId="0" applyNumberFormat="1" applyFont="1" applyAlignment="1" applyProtection="1">
      <alignment vertical="center"/>
      <protection hidden="1"/>
    </xf>
    <xf numFmtId="0" fontId="4" fillId="0" borderId="0" xfId="0" applyFont="1" applyAlignment="1">
      <alignment vertical="center"/>
    </xf>
    <xf numFmtId="164" fontId="5" fillId="0" borderId="0" xfId="0" applyNumberFormat="1" applyFont="1" applyAlignment="1" applyProtection="1">
      <alignment vertical="center"/>
      <protection hidden="1"/>
    </xf>
    <xf numFmtId="1" fontId="4" fillId="0" borderId="0" xfId="0" applyNumberFormat="1" applyFont="1" applyAlignment="1">
      <alignment vertical="center"/>
    </xf>
    <xf numFmtId="0" fontId="6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1" fontId="6" fillId="0" borderId="0" xfId="0" applyNumberFormat="1" applyFont="1" applyAlignment="1" applyProtection="1">
      <alignment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10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1" fontId="10" fillId="0" borderId="0" xfId="0" applyNumberFormat="1" applyFont="1" applyAlignment="1" applyProtection="1">
      <alignment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16" fillId="0" borderId="0" xfId="0" applyFont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17" fillId="0" borderId="0" xfId="0" applyFont="1" applyAlignment="1" applyProtection="1">
      <alignment vertical="center"/>
      <protection hidden="1"/>
    </xf>
    <xf numFmtId="1" fontId="15" fillId="0" borderId="0" xfId="0" applyNumberFormat="1" applyFont="1" applyAlignment="1" applyProtection="1">
      <alignment vertical="center"/>
      <protection hidden="1"/>
    </xf>
    <xf numFmtId="0" fontId="16" fillId="0" borderId="0" xfId="0" applyFont="1" applyAlignment="1" applyProtection="1">
      <alignment horizontal="left" vertical="center"/>
      <protection hidden="1"/>
    </xf>
    <xf numFmtId="165" fontId="8" fillId="0" borderId="0" xfId="2" applyNumberFormat="1" applyFont="1" applyFill="1" applyAlignment="1" applyProtection="1">
      <alignment horizontal="right"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" fontId="6" fillId="0" borderId="0" xfId="2" applyNumberFormat="1" applyFont="1" applyFill="1" applyAlignment="1" applyProtection="1">
      <alignment vertical="center"/>
      <protection hidden="1"/>
    </xf>
    <xf numFmtId="165" fontId="8" fillId="0" borderId="0" xfId="2" applyNumberFormat="1" applyFont="1" applyFill="1" applyAlignment="1" applyProtection="1">
      <alignment vertical="center"/>
      <protection hidden="1"/>
    </xf>
    <xf numFmtId="166" fontId="18" fillId="0" borderId="0" xfId="0" applyNumberFormat="1" applyFont="1" applyAlignment="1" applyProtection="1">
      <alignment horizontal="left" vertical="center"/>
      <protection hidden="1"/>
    </xf>
    <xf numFmtId="0" fontId="18" fillId="0" borderId="0" xfId="0" applyFont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right" vertical="center"/>
      <protection hidden="1"/>
    </xf>
    <xf numFmtId="41" fontId="14" fillId="0" borderId="0" xfId="0" applyNumberFormat="1" applyFont="1" applyAlignment="1" applyProtection="1">
      <alignment vertical="center"/>
      <protection hidden="1"/>
    </xf>
    <xf numFmtId="41" fontId="19" fillId="0" borderId="0" xfId="0" applyNumberFormat="1" applyFont="1" applyAlignment="1" applyProtection="1">
      <alignment vertical="center"/>
      <protection hidden="1"/>
    </xf>
    <xf numFmtId="49" fontId="6" fillId="0" borderId="0" xfId="0" applyNumberFormat="1" applyFont="1" applyAlignment="1" applyProtection="1">
      <alignment vertical="center"/>
      <protection hidden="1"/>
    </xf>
    <xf numFmtId="41" fontId="19" fillId="0" borderId="0" xfId="2" applyFont="1" applyFill="1" applyBorder="1" applyAlignment="1" applyProtection="1">
      <alignment horizontal="center" vertical="center"/>
      <protection hidden="1"/>
    </xf>
    <xf numFmtId="41" fontId="19" fillId="0" borderId="1" xfId="2" applyFont="1" applyFill="1" applyBorder="1" applyAlignment="1" applyProtection="1">
      <alignment horizontal="center" vertical="center" wrapText="1"/>
      <protection hidden="1"/>
    </xf>
    <xf numFmtId="41" fontId="19" fillId="0" borderId="1" xfId="2" applyFont="1" applyFill="1" applyBorder="1" applyAlignment="1" applyProtection="1">
      <alignment horizontal="center" vertical="center"/>
      <protection hidden="1"/>
    </xf>
    <xf numFmtId="0" fontId="19" fillId="2" borderId="1" xfId="0" applyFont="1" applyFill="1" applyBorder="1" applyAlignment="1" applyProtection="1">
      <alignment horizontal="center" vertical="center" wrapText="1"/>
      <protection hidden="1"/>
    </xf>
    <xf numFmtId="41" fontId="19" fillId="2" borderId="1" xfId="2" applyFont="1" applyFill="1" applyBorder="1" applyAlignment="1" applyProtection="1">
      <alignment horizontal="center" vertical="center" wrapText="1"/>
      <protection hidden="1"/>
    </xf>
    <xf numFmtId="41" fontId="19" fillId="0" borderId="2" xfId="2" applyFont="1" applyFill="1" applyBorder="1" applyAlignment="1" applyProtection="1">
      <alignment horizontal="center" vertical="center"/>
      <protection hidden="1"/>
    </xf>
    <xf numFmtId="41" fontId="19" fillId="0" borderId="3" xfId="2" applyFont="1" applyFill="1" applyBorder="1" applyAlignment="1" applyProtection="1">
      <alignment horizontal="center" vertical="center" wrapText="1"/>
      <protection hidden="1"/>
    </xf>
    <xf numFmtId="41" fontId="19" fillId="0" borderId="3" xfId="2" applyFont="1" applyFill="1" applyBorder="1" applyAlignment="1" applyProtection="1">
      <alignment horizontal="center" vertical="center"/>
      <protection hidden="1"/>
    </xf>
    <xf numFmtId="0" fontId="19" fillId="2" borderId="3" xfId="0" applyFont="1" applyFill="1" applyBorder="1" applyAlignment="1" applyProtection="1">
      <alignment horizontal="center" vertical="center" wrapText="1"/>
      <protection hidden="1"/>
    </xf>
    <xf numFmtId="41" fontId="19" fillId="2" borderId="3" xfId="2" applyFont="1" applyFill="1" applyBorder="1" applyAlignment="1" applyProtection="1">
      <alignment horizontal="center" vertical="center" wrapText="1"/>
      <protection hidden="1"/>
    </xf>
    <xf numFmtId="165" fontId="8" fillId="0" borderId="0" xfId="2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5" fontId="8" fillId="0" borderId="6" xfId="2" applyNumberFormat="1" applyFont="1" applyFill="1" applyBorder="1" applyAlignment="1">
      <alignment vertical="center"/>
    </xf>
    <xf numFmtId="165" fontId="20" fillId="0" borderId="0" xfId="2" applyNumberFormat="1" applyFont="1" applyFill="1" applyBorder="1" applyAlignment="1" applyProtection="1">
      <alignment horizontal="center" vertical="center"/>
      <protection hidden="1"/>
    </xf>
    <xf numFmtId="0" fontId="4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vertical="center"/>
    </xf>
    <xf numFmtId="167" fontId="4" fillId="0" borderId="8" xfId="0" applyNumberFormat="1" applyFont="1" applyBorder="1" applyAlignment="1" applyProtection="1">
      <alignment horizontal="left" vertical="center"/>
      <protection hidden="1"/>
    </xf>
    <xf numFmtId="0" fontId="22" fillId="0" borderId="8" xfId="0" applyFont="1" applyBorder="1" applyAlignment="1">
      <alignment horizontal="left" vertical="center" wrapText="1"/>
    </xf>
    <xf numFmtId="0" fontId="4" fillId="0" borderId="8" xfId="0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left" vertical="center"/>
      <protection hidden="1"/>
    </xf>
    <xf numFmtId="0" fontId="4" fillId="0" borderId="8" xfId="0" applyFont="1" applyBorder="1" applyAlignment="1">
      <alignment horizontal="center" vertical="center"/>
    </xf>
    <xf numFmtId="165" fontId="8" fillId="0" borderId="9" xfId="2" applyNumberFormat="1" applyFont="1" applyFill="1" applyBorder="1" applyAlignment="1" applyProtection="1">
      <alignment horizontal="right" vertical="center"/>
      <protection hidden="1"/>
    </xf>
    <xf numFmtId="41" fontId="8" fillId="0" borderId="8" xfId="2" applyFont="1" applyFill="1" applyBorder="1" applyAlignment="1">
      <alignment vertical="center"/>
    </xf>
    <xf numFmtId="41" fontId="20" fillId="0" borderId="0" xfId="2" applyFont="1" applyFill="1" applyBorder="1" applyAlignment="1">
      <alignment horizontal="center" vertical="center"/>
    </xf>
    <xf numFmtId="41" fontId="4" fillId="0" borderId="8" xfId="2" applyFont="1" applyFill="1" applyBorder="1" applyAlignment="1">
      <alignment vertical="center"/>
    </xf>
    <xf numFmtId="41" fontId="23" fillId="0" borderId="8" xfId="2" applyFont="1" applyFill="1" applyBorder="1" applyAlignment="1">
      <alignment vertical="center"/>
    </xf>
    <xf numFmtId="0" fontId="24" fillId="3" borderId="8" xfId="0" applyFont="1" applyFill="1" applyBorder="1" applyAlignment="1" applyProtection="1">
      <alignment horizontal="center" vertical="center"/>
      <protection hidden="1"/>
    </xf>
    <xf numFmtId="165" fontId="8" fillId="0" borderId="9" xfId="2" applyNumberFormat="1" applyFont="1" applyFill="1" applyBorder="1" applyAlignment="1">
      <alignment horizontal="right" vertical="center"/>
    </xf>
    <xf numFmtId="0" fontId="25" fillId="0" borderId="8" xfId="2" applyNumberFormat="1" applyFont="1" applyFill="1" applyBorder="1" applyAlignment="1">
      <alignment horizontal="left" vertical="center"/>
    </xf>
    <xf numFmtId="165" fontId="8" fillId="0" borderId="10" xfId="2" applyNumberFormat="1" applyFont="1" applyFill="1" applyBorder="1" applyAlignment="1">
      <alignment horizontal="right" vertical="center"/>
    </xf>
    <xf numFmtId="165" fontId="26" fillId="0" borderId="9" xfId="2" applyNumberFormat="1" applyFont="1" applyFill="1" applyBorder="1" applyAlignment="1">
      <alignment horizontal="right" vertical="center"/>
    </xf>
    <xf numFmtId="165" fontId="26" fillId="0" borderId="11" xfId="2" applyNumberFormat="1" applyFont="1" applyFill="1" applyBorder="1" applyAlignment="1">
      <alignment horizontal="right" vertical="center"/>
    </xf>
    <xf numFmtId="0" fontId="4" fillId="0" borderId="0" xfId="0" quotePrefix="1" applyFont="1" applyAlignment="1">
      <alignment vertical="top"/>
    </xf>
    <xf numFmtId="0" fontId="26" fillId="0" borderId="8" xfId="2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7" fillId="0" borderId="8" xfId="2" applyNumberFormat="1" applyFont="1" applyFill="1" applyBorder="1" applyAlignment="1">
      <alignment horizontal="left" vertical="center"/>
    </xf>
    <xf numFmtId="165" fontId="21" fillId="0" borderId="9" xfId="2" applyNumberFormat="1" applyFont="1" applyFill="1" applyBorder="1" applyAlignment="1" applyProtection="1">
      <alignment horizontal="right" vertical="center"/>
      <protection hidden="1"/>
    </xf>
    <xf numFmtId="41" fontId="4" fillId="0" borderId="0" xfId="2" applyFont="1" applyFill="1" applyBorder="1" applyAlignment="1">
      <alignment vertical="center"/>
    </xf>
    <xf numFmtId="0" fontId="22" fillId="0" borderId="9" xfId="0" applyFont="1" applyBorder="1" applyAlignment="1">
      <alignment horizontal="left" vertical="center" wrapText="1"/>
    </xf>
    <xf numFmtId="0" fontId="4" fillId="0" borderId="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165" fontId="8" fillId="0" borderId="14" xfId="2" applyNumberFormat="1" applyFont="1" applyFill="1" applyBorder="1" applyAlignment="1">
      <alignment vertical="center"/>
    </xf>
    <xf numFmtId="165" fontId="28" fillId="0" borderId="0" xfId="2" applyNumberFormat="1" applyFont="1" applyFill="1" applyBorder="1" applyAlignment="1">
      <alignment horizontal="center" vertical="center"/>
    </xf>
    <xf numFmtId="166" fontId="29" fillId="4" borderId="15" xfId="2" applyNumberFormat="1" applyFont="1" applyFill="1" applyBorder="1" applyAlignment="1">
      <alignment horizontal="center" vertical="center"/>
    </xf>
    <xf numFmtId="166" fontId="29" fillId="4" borderId="16" xfId="2" applyNumberFormat="1" applyFont="1" applyFill="1" applyBorder="1" applyAlignment="1">
      <alignment horizontal="center" vertical="center"/>
    </xf>
    <xf numFmtId="166" fontId="29" fillId="4" borderId="17" xfId="2" applyNumberFormat="1" applyFont="1" applyFill="1" applyBorder="1" applyAlignment="1">
      <alignment horizontal="center" vertical="center"/>
    </xf>
    <xf numFmtId="166" fontId="29" fillId="4" borderId="16" xfId="2" applyNumberFormat="1" applyFont="1" applyFill="1" applyBorder="1" applyAlignment="1">
      <alignment vertical="center"/>
    </xf>
    <xf numFmtId="41" fontId="29" fillId="4" borderId="2" xfId="2" applyFont="1" applyFill="1" applyBorder="1" applyAlignment="1">
      <alignment vertical="center"/>
    </xf>
    <xf numFmtId="165" fontId="8" fillId="0" borderId="0" xfId="2" applyNumberFormat="1" applyFont="1" applyFill="1" applyBorder="1" applyAlignment="1" applyProtection="1">
      <alignment horizontal="right" vertical="center"/>
      <protection hidden="1"/>
    </xf>
    <xf numFmtId="166" fontId="29" fillId="0" borderId="15" xfId="2" applyNumberFormat="1" applyFont="1" applyFill="1" applyBorder="1" applyAlignment="1">
      <alignment horizontal="center" vertical="center"/>
    </xf>
    <xf numFmtId="166" fontId="29" fillId="0" borderId="16" xfId="2" applyNumberFormat="1" applyFont="1" applyFill="1" applyBorder="1" applyAlignment="1">
      <alignment horizontal="center" vertical="center"/>
    </xf>
    <xf numFmtId="166" fontId="29" fillId="0" borderId="17" xfId="2" applyNumberFormat="1" applyFont="1" applyFill="1" applyBorder="1" applyAlignment="1">
      <alignment horizontal="center" vertical="center"/>
    </xf>
    <xf numFmtId="0" fontId="29" fillId="0" borderId="16" xfId="0" applyFont="1" applyBorder="1" applyAlignment="1">
      <alignment vertical="center"/>
    </xf>
    <xf numFmtId="41" fontId="29" fillId="0" borderId="2" xfId="2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4" fillId="0" borderId="8" xfId="0" quotePrefix="1" applyFont="1" applyBorder="1" applyAlignment="1">
      <alignment horizontal="center" vertical="center"/>
    </xf>
    <xf numFmtId="165" fontId="8" fillId="0" borderId="9" xfId="2" applyNumberFormat="1" applyFont="1" applyFill="1" applyBorder="1" applyAlignment="1"/>
    <xf numFmtId="165" fontId="8" fillId="0" borderId="0" xfId="2" applyNumberFormat="1" applyFont="1" applyFill="1" applyBorder="1" applyAlignment="1"/>
    <xf numFmtId="0" fontId="4" fillId="0" borderId="0" xfId="0" applyFont="1"/>
    <xf numFmtId="165" fontId="4" fillId="0" borderId="0" xfId="2" applyNumberFormat="1" applyFont="1" applyFill="1" applyBorder="1" applyAlignment="1">
      <alignment vertical="center" textRotation="180"/>
    </xf>
    <xf numFmtId="165" fontId="4" fillId="0" borderId="14" xfId="2" applyNumberFormat="1" applyFont="1" applyFill="1" applyBorder="1" applyAlignment="1">
      <alignment vertical="center" textRotation="180"/>
    </xf>
    <xf numFmtId="165" fontId="4" fillId="0" borderId="13" xfId="2" applyNumberFormat="1" applyFont="1" applyFill="1" applyBorder="1" applyAlignment="1">
      <alignment vertical="center" textRotation="180"/>
    </xf>
    <xf numFmtId="168" fontId="28" fillId="5" borderId="15" xfId="2" applyNumberFormat="1" applyFont="1" applyFill="1" applyBorder="1" applyAlignment="1">
      <alignment horizontal="left" vertical="center" indent="2"/>
    </xf>
    <xf numFmtId="168" fontId="28" fillId="5" borderId="16" xfId="2" applyNumberFormat="1" applyFont="1" applyFill="1" applyBorder="1" applyAlignment="1">
      <alignment horizontal="left" vertical="center" indent="2"/>
    </xf>
    <xf numFmtId="168" fontId="28" fillId="5" borderId="17" xfId="2" applyNumberFormat="1" applyFont="1" applyFill="1" applyBorder="1" applyAlignment="1">
      <alignment horizontal="left" vertical="center" indent="2"/>
    </xf>
    <xf numFmtId="165" fontId="8" fillId="0" borderId="0" xfId="2" applyNumberFormat="1" applyFont="1" applyFill="1" applyAlignment="1">
      <alignment vertical="center"/>
    </xf>
    <xf numFmtId="0" fontId="6" fillId="0" borderId="0" xfId="0" applyFont="1" applyProtection="1">
      <protection hidden="1"/>
    </xf>
    <xf numFmtId="0" fontId="19" fillId="0" borderId="15" xfId="0" applyFont="1" applyBorder="1" applyAlignment="1" applyProtection="1">
      <alignment horizontal="center" vertical="center"/>
      <protection hidden="1"/>
    </xf>
    <xf numFmtId="0" fontId="19" fillId="0" borderId="16" xfId="0" applyFont="1" applyBorder="1" applyAlignment="1" applyProtection="1">
      <alignment horizontal="center" vertical="center"/>
      <protection hidden="1"/>
    </xf>
    <xf numFmtId="0" fontId="19" fillId="0" borderId="17" xfId="0" applyFont="1" applyBorder="1" applyAlignment="1" applyProtection="1">
      <alignment horizontal="center" vertical="center"/>
      <protection hidden="1"/>
    </xf>
    <xf numFmtId="0" fontId="6" fillId="0" borderId="15" xfId="0" applyFont="1" applyBorder="1" applyAlignment="1" applyProtection="1">
      <alignment horizontal="center"/>
      <protection hidden="1"/>
    </xf>
    <xf numFmtId="1" fontId="6" fillId="0" borderId="0" xfId="0" applyNumberFormat="1" applyFont="1" applyProtection="1">
      <protection hidden="1"/>
    </xf>
    <xf numFmtId="0" fontId="6" fillId="0" borderId="0" xfId="0" applyFont="1" applyAlignment="1" applyProtection="1">
      <alignment vertical="center" textRotation="180"/>
      <protection hidden="1"/>
    </xf>
    <xf numFmtId="0" fontId="6" fillId="0" borderId="4" xfId="0" applyFont="1" applyBorder="1" applyAlignment="1" applyProtection="1">
      <alignment horizontal="center"/>
      <protection hidden="1"/>
    </xf>
    <xf numFmtId="0" fontId="6" fillId="0" borderId="5" xfId="0" applyFont="1" applyBorder="1" applyAlignment="1" applyProtection="1">
      <alignment horizontal="center"/>
      <protection hidden="1"/>
    </xf>
    <xf numFmtId="0" fontId="6" fillId="0" borderId="6" xfId="0" applyFont="1" applyBorder="1" applyAlignment="1" applyProtection="1">
      <alignment horizontal="center"/>
      <protection hidden="1"/>
    </xf>
    <xf numFmtId="0" fontId="6" fillId="0" borderId="8" xfId="0" applyFont="1" applyBorder="1" applyAlignment="1" applyProtection="1">
      <alignment horizontal="center"/>
      <protection hidden="1"/>
    </xf>
    <xf numFmtId="0" fontId="6" fillId="0" borderId="8" xfId="0" applyFont="1" applyBorder="1" applyAlignment="1" applyProtection="1">
      <alignment vertical="center" textRotation="180"/>
      <protection hidden="1"/>
    </xf>
    <xf numFmtId="0" fontId="6" fillId="0" borderId="7" xfId="0" applyFont="1" applyBorder="1" applyProtection="1">
      <protection hidden="1"/>
    </xf>
    <xf numFmtId="0" fontId="6" fillId="0" borderId="8" xfId="0" applyFont="1" applyBorder="1" applyProtection="1">
      <protection hidden="1"/>
    </xf>
    <xf numFmtId="169" fontId="6" fillId="0" borderId="1" xfId="1" applyNumberFormat="1" applyFont="1" applyFill="1" applyBorder="1" applyAlignment="1" applyProtection="1">
      <protection hidden="1"/>
    </xf>
    <xf numFmtId="0" fontId="6" fillId="0" borderId="7" xfId="0" applyFont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6" fillId="0" borderId="9" xfId="0" applyFont="1" applyBorder="1" applyAlignment="1" applyProtection="1">
      <alignment horizontal="center" vertical="center"/>
      <protection hidden="1"/>
    </xf>
    <xf numFmtId="169" fontId="4" fillId="0" borderId="8" xfId="1" applyNumberFormat="1" applyFont="1" applyFill="1" applyBorder="1" applyProtection="1">
      <protection hidden="1"/>
    </xf>
    <xf numFmtId="0" fontId="6" fillId="0" borderId="12" xfId="0" applyFont="1" applyBorder="1" applyAlignment="1" applyProtection="1">
      <alignment horizontal="center"/>
      <protection hidden="1"/>
    </xf>
    <xf numFmtId="0" fontId="6" fillId="0" borderId="13" xfId="0" applyFont="1" applyBorder="1" applyAlignment="1" applyProtection="1">
      <alignment horizontal="center"/>
      <protection hidden="1"/>
    </xf>
    <xf numFmtId="0" fontId="6" fillId="0" borderId="14" xfId="0" applyFont="1" applyBorder="1" applyAlignment="1" applyProtection="1">
      <alignment horizontal="center"/>
      <protection hidden="1"/>
    </xf>
    <xf numFmtId="0" fontId="6" fillId="0" borderId="3" xfId="0" applyFont="1" applyBorder="1" applyAlignment="1" applyProtection="1">
      <alignment horizontal="center"/>
      <protection hidden="1"/>
    </xf>
    <xf numFmtId="0" fontId="6" fillId="0" borderId="3" xfId="0" applyFont="1" applyBorder="1" applyAlignment="1" applyProtection="1">
      <alignment vertical="center" textRotation="180"/>
      <protection hidden="1"/>
    </xf>
    <xf numFmtId="0" fontId="6" fillId="0" borderId="12" xfId="0" applyFont="1" applyBorder="1" applyAlignment="1" applyProtection="1">
      <alignment horizontal="center" vertical="center"/>
      <protection hidden="1"/>
    </xf>
    <xf numFmtId="0" fontId="6" fillId="0" borderId="3" xfId="0" applyFont="1" applyBorder="1" applyAlignment="1" applyProtection="1">
      <alignment horizontal="center" vertical="center"/>
      <protection hidden="1"/>
    </xf>
    <xf numFmtId="0" fontId="6" fillId="0" borderId="13" xfId="0" applyFont="1" applyBorder="1" applyAlignment="1" applyProtection="1">
      <alignment vertical="center" textRotation="180"/>
      <protection hidden="1"/>
    </xf>
    <xf numFmtId="169" fontId="6" fillId="0" borderId="3" xfId="0" applyNumberFormat="1" applyFont="1" applyBorder="1" applyProtection="1">
      <protection hidden="1"/>
    </xf>
    <xf numFmtId="170" fontId="6" fillId="0" borderId="3" xfId="0" applyNumberFormat="1" applyFont="1" applyBorder="1" applyProtection="1">
      <protection hidden="1"/>
    </xf>
    <xf numFmtId="165" fontId="8" fillId="0" borderId="0" xfId="2" applyNumberFormat="1" applyFont="1" applyFill="1" applyProtection="1">
      <protection hidden="1"/>
    </xf>
    <xf numFmtId="169" fontId="6" fillId="0" borderId="0" xfId="0" applyNumberFormat="1" applyFont="1" applyProtection="1">
      <protection hidden="1"/>
    </xf>
    <xf numFmtId="170" fontId="6" fillId="0" borderId="0" xfId="0" applyNumberFormat="1" applyFont="1" applyProtection="1">
      <protection hidden="1"/>
    </xf>
    <xf numFmtId="165" fontId="8" fillId="0" borderId="1" xfId="2" applyNumberFormat="1" applyFont="1" applyFill="1" applyBorder="1" applyAlignment="1">
      <alignment vertical="center"/>
    </xf>
    <xf numFmtId="165" fontId="20" fillId="0" borderId="0" xfId="2" applyNumberFormat="1" applyFont="1" applyFill="1" applyBorder="1" applyAlignment="1" applyProtection="1">
      <alignment vertical="center"/>
      <protection hidden="1"/>
    </xf>
    <xf numFmtId="0" fontId="17" fillId="0" borderId="8" xfId="0" applyFont="1" applyBorder="1" applyAlignment="1" applyProtection="1">
      <alignment horizontal="center"/>
      <protection hidden="1"/>
    </xf>
    <xf numFmtId="165" fontId="8" fillId="0" borderId="8" xfId="2" applyNumberFormat="1" applyFont="1" applyFill="1" applyBorder="1" applyAlignment="1">
      <alignment vertical="center"/>
    </xf>
    <xf numFmtId="41" fontId="20" fillId="0" borderId="0" xfId="2" applyFont="1" applyFill="1" applyBorder="1" applyAlignment="1">
      <alignment vertical="center"/>
    </xf>
    <xf numFmtId="165" fontId="26" fillId="0" borderId="8" xfId="2" applyNumberFormat="1" applyFont="1" applyFill="1" applyBorder="1" applyAlignment="1">
      <alignment vertical="center"/>
    </xf>
    <xf numFmtId="165" fontId="20" fillId="0" borderId="0" xfId="2" applyNumberFormat="1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165" fontId="8" fillId="0" borderId="3" xfId="2" applyNumberFormat="1" applyFont="1" applyFill="1" applyBorder="1" applyAlignment="1">
      <alignment vertical="center"/>
    </xf>
    <xf numFmtId="166" fontId="29" fillId="0" borderId="16" xfId="2" applyNumberFormat="1" applyFont="1" applyFill="1" applyBorder="1" applyAlignment="1">
      <alignment vertical="center"/>
    </xf>
    <xf numFmtId="41" fontId="29" fillId="0" borderId="2" xfId="2" applyFont="1" applyFill="1" applyBorder="1" applyAlignment="1">
      <alignment vertical="center"/>
    </xf>
    <xf numFmtId="0" fontId="6" fillId="0" borderId="8" xfId="0" applyFont="1" applyBorder="1" applyAlignment="1" applyProtection="1">
      <alignment horizontal="center" vertical="center"/>
      <protection hidden="1"/>
    </xf>
    <xf numFmtId="0" fontId="6" fillId="0" borderId="7" xfId="0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/>
      <protection hidden="1"/>
    </xf>
    <xf numFmtId="165" fontId="8" fillId="0" borderId="0" xfId="2" applyNumberFormat="1" applyFont="1" applyFill="1" applyBorder="1" applyProtection="1">
      <protection hidden="1"/>
    </xf>
    <xf numFmtId="41" fontId="19" fillId="0" borderId="17" xfId="2" applyFont="1" applyFill="1" applyBorder="1" applyAlignment="1" applyProtection="1">
      <alignment horizontal="center" vertical="center"/>
      <protection hidden="1"/>
    </xf>
    <xf numFmtId="165" fontId="25" fillId="0" borderId="0" xfId="2" applyNumberFormat="1" applyFont="1" applyFill="1" applyBorder="1" applyAlignment="1">
      <alignment vertical="center"/>
    </xf>
    <xf numFmtId="0" fontId="8" fillId="0" borderId="3" xfId="0" applyFont="1" applyBorder="1" applyAlignment="1">
      <alignment vertical="center"/>
    </xf>
    <xf numFmtId="166" fontId="29" fillId="4" borderId="16" xfId="2" applyNumberFormat="1" applyFont="1" applyFill="1" applyBorder="1" applyAlignment="1">
      <alignment horizontal="center" vertical="center"/>
    </xf>
    <xf numFmtId="166" fontId="29" fillId="0" borderId="16" xfId="2" applyNumberFormat="1" applyFont="1" applyFill="1" applyBorder="1" applyAlignment="1">
      <alignment horizontal="center" vertical="center"/>
    </xf>
    <xf numFmtId="166" fontId="30" fillId="0" borderId="0" xfId="0" applyNumberFormat="1" applyFont="1" applyAlignment="1" applyProtection="1">
      <alignment horizontal="left" vertical="center"/>
      <protection hidden="1"/>
    </xf>
    <xf numFmtId="0" fontId="30" fillId="0" borderId="0" xfId="0" applyFont="1" applyAlignment="1" applyProtection="1">
      <alignment horizontal="left" vertical="center"/>
      <protection hidden="1"/>
    </xf>
    <xf numFmtId="165" fontId="8" fillId="0" borderId="8" xfId="2" applyNumberFormat="1" applyFont="1" applyFill="1" applyBorder="1" applyAlignment="1" applyProtection="1">
      <protection hidden="1"/>
    </xf>
    <xf numFmtId="0" fontId="25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65" fontId="8" fillId="0" borderId="9" xfId="2" applyNumberFormat="1" applyFont="1" applyFill="1" applyBorder="1" applyAlignment="1">
      <alignment vertical="center"/>
    </xf>
    <xf numFmtId="0" fontId="31" fillId="0" borderId="8" xfId="0" applyFont="1" applyBorder="1" applyAlignment="1">
      <alignment horizontal="center" vertical="center"/>
    </xf>
    <xf numFmtId="165" fontId="26" fillId="0" borderId="9" xfId="2" applyNumberFormat="1" applyFont="1" applyFill="1" applyBorder="1" applyAlignment="1">
      <alignment vertical="center"/>
    </xf>
    <xf numFmtId="0" fontId="25" fillId="0" borderId="3" xfId="0" applyFont="1" applyBorder="1" applyAlignment="1">
      <alignment vertical="center"/>
    </xf>
    <xf numFmtId="41" fontId="19" fillId="0" borderId="0" xfId="2" applyFont="1" applyFill="1" applyBorder="1" applyAlignment="1" applyProtection="1">
      <alignment vertical="center"/>
      <protection hidden="1"/>
    </xf>
    <xf numFmtId="165" fontId="28" fillId="0" borderId="0" xfId="2" applyNumberFormat="1" applyFont="1" applyFill="1" applyBorder="1" applyAlignment="1" applyProtection="1">
      <alignment vertic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5" fontId="28" fillId="0" borderId="8" xfId="2" applyNumberFormat="1" applyFont="1" applyFill="1" applyBorder="1" applyAlignment="1" applyProtection="1">
      <alignment vertical="center"/>
      <protection hidden="1"/>
    </xf>
    <xf numFmtId="0" fontId="6" fillId="0" borderId="7" xfId="0" applyFont="1" applyBorder="1" applyAlignment="1" applyProtection="1">
      <alignment vertical="center"/>
      <protection hidden="1"/>
    </xf>
    <xf numFmtId="0" fontId="6" fillId="0" borderId="8" xfId="0" applyFont="1" applyBorder="1" applyAlignment="1" applyProtection="1">
      <alignment vertical="center"/>
      <protection hidden="1"/>
    </xf>
    <xf numFmtId="169" fontId="6" fillId="0" borderId="18" xfId="1" applyNumberFormat="1" applyFont="1" applyFill="1" applyBorder="1" applyAlignment="1" applyProtection="1">
      <protection hidden="1"/>
    </xf>
    <xf numFmtId="169" fontId="6" fillId="0" borderId="19" xfId="1" applyNumberFormat="1" applyFont="1" applyFill="1" applyBorder="1" applyAlignment="1" applyProtection="1">
      <protection hidden="1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6" fillId="0" borderId="12" xfId="0" applyFont="1" applyBorder="1" applyProtection="1">
      <protection hidden="1"/>
    </xf>
    <xf numFmtId="0" fontId="6" fillId="0" borderId="13" xfId="0" applyFont="1" applyBorder="1" applyProtection="1">
      <protection hidden="1"/>
    </xf>
    <xf numFmtId="0" fontId="6" fillId="0" borderId="13" xfId="0" applyFont="1" applyBorder="1" applyAlignment="1" applyProtection="1">
      <alignment vertical="center"/>
      <protection hidden="1"/>
    </xf>
    <xf numFmtId="0" fontId="6" fillId="0" borderId="14" xfId="0" applyFont="1" applyBorder="1" applyAlignment="1" applyProtection="1">
      <alignment vertical="center"/>
      <protection hidden="1"/>
    </xf>
    <xf numFmtId="0" fontId="6" fillId="0" borderId="3" xfId="0" applyFont="1" applyBorder="1" applyAlignment="1" applyProtection="1">
      <alignment vertical="center"/>
      <protection hidden="1"/>
    </xf>
    <xf numFmtId="165" fontId="28" fillId="0" borderId="3" xfId="2" applyNumberFormat="1" applyFont="1" applyFill="1" applyBorder="1" applyAlignment="1" applyProtection="1">
      <alignment vertical="center"/>
      <protection hidden="1"/>
    </xf>
    <xf numFmtId="0" fontId="6" fillId="0" borderId="12" xfId="0" applyFont="1" applyBorder="1" applyAlignment="1" applyProtection="1">
      <alignment vertical="center"/>
      <protection hidden="1"/>
    </xf>
    <xf numFmtId="165" fontId="28" fillId="0" borderId="13" xfId="2" applyNumberFormat="1" applyFont="1" applyFill="1" applyBorder="1" applyAlignment="1" applyProtection="1">
      <alignment vertical="center"/>
      <protection hidden="1"/>
    </xf>
    <xf numFmtId="0" fontId="6" fillId="0" borderId="20" xfId="0" applyFont="1" applyBorder="1" applyProtection="1">
      <protection hidden="1"/>
    </xf>
    <xf numFmtId="0" fontId="6" fillId="0" borderId="21" xfId="0" applyFont="1" applyBorder="1" applyProtection="1">
      <protection hidden="1"/>
    </xf>
    <xf numFmtId="170" fontId="6" fillId="0" borderId="21" xfId="0" applyNumberFormat="1" applyFont="1" applyBorder="1" applyProtection="1">
      <protection hidden="1"/>
    </xf>
    <xf numFmtId="41" fontId="19" fillId="0" borderId="6" xfId="2" applyFont="1" applyFill="1" applyBorder="1" applyAlignment="1" applyProtection="1">
      <alignment horizontal="center" vertical="center"/>
      <protection hidden="1"/>
    </xf>
    <xf numFmtId="41" fontId="19" fillId="0" borderId="1" xfId="2" applyFont="1" applyFill="1" applyBorder="1" applyAlignment="1" applyProtection="1">
      <alignment horizontal="center" vertical="center"/>
      <protection hidden="1"/>
    </xf>
    <xf numFmtId="41" fontId="19" fillId="0" borderId="7" xfId="2" applyFont="1" applyFill="1" applyBorder="1" applyAlignment="1" applyProtection="1">
      <alignment horizontal="center" vertical="center" wrapText="1"/>
      <protection hidden="1"/>
    </xf>
    <xf numFmtId="41" fontId="19" fillId="0" borderId="8" xfId="2" applyFont="1" applyFill="1" applyBorder="1" applyAlignment="1" applyProtection="1">
      <alignment horizontal="center" vertical="center" wrapText="1"/>
      <protection hidden="1"/>
    </xf>
    <xf numFmtId="41" fontId="19" fillId="0" borderId="7" xfId="2" applyFont="1" applyFill="1" applyBorder="1" applyAlignment="1" applyProtection="1">
      <alignment horizontal="center" vertical="center"/>
      <protection hidden="1"/>
    </xf>
    <xf numFmtId="41" fontId="19" fillId="0" borderId="8" xfId="2" applyFont="1" applyFill="1" applyBorder="1" applyAlignment="1" applyProtection="1">
      <alignment horizontal="center" vertical="center"/>
      <protection hidden="1"/>
    </xf>
    <xf numFmtId="0" fontId="19" fillId="0" borderId="1" xfId="0" applyFont="1" applyBorder="1" applyAlignment="1" applyProtection="1">
      <alignment horizontal="center" vertical="center" wrapText="1"/>
      <protection hidden="1"/>
    </xf>
    <xf numFmtId="41" fontId="19" fillId="0" borderId="1" xfId="2" applyFont="1" applyFill="1" applyBorder="1" applyAlignment="1" applyProtection="1">
      <alignment horizontal="center" vertical="center" wrapText="1"/>
      <protection hidden="1"/>
    </xf>
    <xf numFmtId="41" fontId="26" fillId="0" borderId="8" xfId="2" applyFont="1" applyFill="1" applyBorder="1" applyAlignment="1" applyProtection="1">
      <alignment horizontal="center" vertical="center" wrapText="1"/>
      <protection hidden="1"/>
    </xf>
    <xf numFmtId="41" fontId="26" fillId="0" borderId="7" xfId="2" applyFont="1" applyFill="1" applyBorder="1" applyAlignment="1" applyProtection="1">
      <alignment horizontal="left" vertical="center"/>
      <protection hidden="1"/>
    </xf>
    <xf numFmtId="41" fontId="6" fillId="0" borderId="9" xfId="2" applyFont="1" applyFill="1" applyBorder="1" applyAlignment="1" applyProtection="1">
      <alignment horizontal="center" vertical="center"/>
      <protection hidden="1"/>
    </xf>
    <xf numFmtId="41" fontId="6" fillId="0" borderId="8" xfId="2" applyFont="1" applyFill="1" applyBorder="1" applyAlignment="1" applyProtection="1">
      <alignment horizontal="center" vertical="center" wrapText="1"/>
      <protection hidden="1"/>
    </xf>
    <xf numFmtId="41" fontId="32" fillId="0" borderId="9" xfId="2" applyFont="1" applyFill="1" applyBorder="1" applyAlignment="1" applyProtection="1">
      <alignment horizontal="center" vertical="center"/>
      <protection hidden="1"/>
    </xf>
    <xf numFmtId="41" fontId="6" fillId="0" borderId="12" xfId="2" applyFont="1" applyFill="1" applyBorder="1" applyAlignment="1" applyProtection="1">
      <alignment vertical="center" wrapText="1"/>
      <protection hidden="1"/>
    </xf>
    <xf numFmtId="41" fontId="6" fillId="0" borderId="3" xfId="2" applyFont="1" applyFill="1" applyBorder="1" applyAlignment="1" applyProtection="1">
      <alignment vertical="center" wrapText="1"/>
      <protection hidden="1"/>
    </xf>
    <xf numFmtId="41" fontId="6" fillId="0" borderId="14" xfId="2" applyFont="1" applyFill="1" applyBorder="1" applyAlignment="1" applyProtection="1">
      <alignment vertical="center" wrapText="1"/>
      <protection hidden="1"/>
    </xf>
    <xf numFmtId="166" fontId="33" fillId="0" borderId="5" xfId="2" applyNumberFormat="1" applyFont="1" applyFill="1" applyBorder="1" applyAlignment="1">
      <alignment vertical="center"/>
    </xf>
    <xf numFmtId="0" fontId="34" fillId="0" borderId="0" xfId="0" applyFont="1" applyAlignment="1">
      <alignment horizontal="center" vertical="center"/>
    </xf>
    <xf numFmtId="1" fontId="34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41" fontId="29" fillId="0" borderId="0" xfId="2" applyFont="1" applyFill="1" applyBorder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129"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gushermawan/Downloads/1.%20Pricing%20As.%20Professional%20Group%20Health%20vs%202022.07%20_FIX23_Sent%20(2).xlsm" TargetMode="External"/><Relationship Id="rId1" Type="http://schemas.openxmlformats.org/officeDocument/2006/relationships/externalLinkPath" Target="1.%20Pricing%20As.%20Professional%20Group%20Health%20vs%202022.07%20_FIX23_Sent%20(2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Sheet1"/>
      <sheetName val="Ben &amp; Prem"/>
      <sheetName val="Rate_RI"/>
      <sheetName val="Rate_RJ"/>
      <sheetName val="Rate_RG"/>
      <sheetName val="Rate_KM"/>
      <sheetName val="Rate_LH"/>
      <sheetName val="F1_TC_RI"/>
      <sheetName val="Est Premi"/>
      <sheetName val="T&amp;C"/>
      <sheetName val="Daftar Peserta"/>
      <sheetName val="Link_EstPst"/>
      <sheetName val="Skema"/>
      <sheetName val="Exp. Rating"/>
      <sheetName val="Simulasi_Cara bayar"/>
      <sheetName val="F1_TC_GR"/>
      <sheetName val="RBA"/>
      <sheetName val="TPA"/>
      <sheetName val="Ketus_Nasre"/>
      <sheetName val="Inner_Limit"/>
      <sheetName val="As Charge"/>
      <sheetName val="F1_TC_RJ"/>
      <sheetName val="F1_TC_RG"/>
      <sheetName val="F1_TC_KM"/>
      <sheetName val="F1_TC_LH"/>
      <sheetName val="F1_TC_ASO"/>
      <sheetName val="ASO"/>
      <sheetName val="Hidden"/>
    </sheetNames>
    <sheetDataSet>
      <sheetData sheetId="0">
        <row r="11">
          <cell r="M11" t="str">
            <v>PT. XXX</v>
          </cell>
        </row>
        <row r="17">
          <cell r="M17">
            <v>45108</v>
          </cell>
          <cell r="U17">
            <v>45473</v>
          </cell>
        </row>
        <row r="102">
          <cell r="D102">
            <v>0</v>
          </cell>
        </row>
      </sheetData>
      <sheetData sheetId="1"/>
      <sheetData sheetId="2"/>
      <sheetData sheetId="3">
        <row r="288">
          <cell r="I288">
            <v>923550</v>
          </cell>
          <cell r="J288">
            <v>923550</v>
          </cell>
          <cell r="K288">
            <v>918600</v>
          </cell>
          <cell r="L288">
            <v>918600</v>
          </cell>
          <cell r="M288">
            <v>918600</v>
          </cell>
          <cell r="N288">
            <v>918600</v>
          </cell>
          <cell r="O288">
            <v>918600</v>
          </cell>
          <cell r="P288">
            <v>918600</v>
          </cell>
          <cell r="Q288">
            <v>918600</v>
          </cell>
          <cell r="R288">
            <v>918600</v>
          </cell>
          <cell r="S288">
            <v>918600</v>
          </cell>
          <cell r="T288">
            <v>918600</v>
          </cell>
          <cell r="U288">
            <v>918600</v>
          </cell>
          <cell r="V288">
            <v>918600</v>
          </cell>
          <cell r="W288">
            <v>918600</v>
          </cell>
          <cell r="X288">
            <v>918600</v>
          </cell>
          <cell r="Y288">
            <v>918600</v>
          </cell>
          <cell r="Z288">
            <v>918600</v>
          </cell>
          <cell r="AA288">
            <v>918600</v>
          </cell>
          <cell r="AB288">
            <v>918600</v>
          </cell>
          <cell r="AC288">
            <v>918600</v>
          </cell>
          <cell r="AD288">
            <v>918600</v>
          </cell>
          <cell r="AE288">
            <v>918600</v>
          </cell>
          <cell r="AF288">
            <v>918600</v>
          </cell>
          <cell r="AG288">
            <v>918600</v>
          </cell>
        </row>
        <row r="289">
          <cell r="I289">
            <v>1093250</v>
          </cell>
          <cell r="J289">
            <v>1093250</v>
          </cell>
          <cell r="K289">
            <v>1087300</v>
          </cell>
          <cell r="L289">
            <v>1087300</v>
          </cell>
          <cell r="M289">
            <v>1087300</v>
          </cell>
          <cell r="N289">
            <v>1087300</v>
          </cell>
          <cell r="O289">
            <v>1087300</v>
          </cell>
          <cell r="P289">
            <v>1087300</v>
          </cell>
          <cell r="Q289">
            <v>1087300</v>
          </cell>
          <cell r="R289">
            <v>1087300</v>
          </cell>
          <cell r="S289">
            <v>1087300</v>
          </cell>
          <cell r="T289">
            <v>1087300</v>
          </cell>
          <cell r="U289">
            <v>1087300</v>
          </cell>
          <cell r="V289">
            <v>1087300</v>
          </cell>
          <cell r="W289">
            <v>1087300</v>
          </cell>
          <cell r="X289">
            <v>1087300</v>
          </cell>
          <cell r="Y289">
            <v>1087300</v>
          </cell>
          <cell r="Z289">
            <v>1087300</v>
          </cell>
          <cell r="AA289">
            <v>1087300</v>
          </cell>
          <cell r="AB289">
            <v>1087300</v>
          </cell>
          <cell r="AC289">
            <v>1087300</v>
          </cell>
          <cell r="AD289">
            <v>1087300</v>
          </cell>
          <cell r="AE289">
            <v>1087300</v>
          </cell>
          <cell r="AF289">
            <v>1087300</v>
          </cell>
          <cell r="AG289">
            <v>1087300</v>
          </cell>
        </row>
        <row r="290">
          <cell r="I290">
            <v>605350</v>
          </cell>
          <cell r="J290">
            <v>605350</v>
          </cell>
          <cell r="K290">
            <v>602250</v>
          </cell>
          <cell r="L290">
            <v>602250</v>
          </cell>
          <cell r="M290">
            <v>602250</v>
          </cell>
          <cell r="N290">
            <v>602250</v>
          </cell>
          <cell r="O290">
            <v>602250</v>
          </cell>
          <cell r="P290">
            <v>602250</v>
          </cell>
          <cell r="Q290">
            <v>602250</v>
          </cell>
          <cell r="R290">
            <v>602250</v>
          </cell>
          <cell r="S290">
            <v>602250</v>
          </cell>
          <cell r="T290">
            <v>602250</v>
          </cell>
          <cell r="U290">
            <v>602250</v>
          </cell>
          <cell r="V290">
            <v>602250</v>
          </cell>
          <cell r="W290">
            <v>602250</v>
          </cell>
          <cell r="X290">
            <v>602250</v>
          </cell>
          <cell r="Y290">
            <v>602250</v>
          </cell>
          <cell r="Z290">
            <v>602250</v>
          </cell>
          <cell r="AA290">
            <v>602250</v>
          </cell>
          <cell r="AB290">
            <v>602250</v>
          </cell>
          <cell r="AC290">
            <v>602250</v>
          </cell>
          <cell r="AD290">
            <v>602250</v>
          </cell>
          <cell r="AE290">
            <v>602250</v>
          </cell>
          <cell r="AF290">
            <v>602250</v>
          </cell>
          <cell r="AG290">
            <v>602250</v>
          </cell>
        </row>
        <row r="291">
          <cell r="I291">
            <v>1431650</v>
          </cell>
          <cell r="J291">
            <v>1431650</v>
          </cell>
          <cell r="K291">
            <v>1423750</v>
          </cell>
          <cell r="L291">
            <v>1423750</v>
          </cell>
          <cell r="M291">
            <v>1423750</v>
          </cell>
          <cell r="N291">
            <v>1423750</v>
          </cell>
          <cell r="O291">
            <v>1423750</v>
          </cell>
          <cell r="P291">
            <v>1423750</v>
          </cell>
          <cell r="Q291">
            <v>1423750</v>
          </cell>
          <cell r="R291">
            <v>1423750</v>
          </cell>
          <cell r="S291">
            <v>1423750</v>
          </cell>
          <cell r="T291">
            <v>1423750</v>
          </cell>
          <cell r="U291">
            <v>1423750</v>
          </cell>
          <cell r="V291">
            <v>1423750</v>
          </cell>
          <cell r="W291">
            <v>1423750</v>
          </cell>
          <cell r="X291">
            <v>1423750</v>
          </cell>
          <cell r="Y291">
            <v>1423750</v>
          </cell>
          <cell r="Z291">
            <v>1423750</v>
          </cell>
          <cell r="AA291">
            <v>1423750</v>
          </cell>
          <cell r="AB291">
            <v>1423750</v>
          </cell>
          <cell r="AC291">
            <v>1423750</v>
          </cell>
          <cell r="AD291">
            <v>1423750</v>
          </cell>
          <cell r="AE291">
            <v>1423750</v>
          </cell>
          <cell r="AF291">
            <v>1423750</v>
          </cell>
          <cell r="AG291">
            <v>1423750</v>
          </cell>
        </row>
        <row r="292">
          <cell r="I292">
            <v>1703050</v>
          </cell>
          <cell r="J292">
            <v>1703050</v>
          </cell>
          <cell r="K292">
            <v>1693500</v>
          </cell>
          <cell r="L292">
            <v>1693500</v>
          </cell>
          <cell r="M292">
            <v>1693500</v>
          </cell>
          <cell r="N292">
            <v>1693500</v>
          </cell>
          <cell r="O292">
            <v>1693500</v>
          </cell>
          <cell r="P292">
            <v>1693500</v>
          </cell>
          <cell r="Q292">
            <v>1693500</v>
          </cell>
          <cell r="R292">
            <v>1693500</v>
          </cell>
          <cell r="S292">
            <v>1693500</v>
          </cell>
          <cell r="T292">
            <v>1693500</v>
          </cell>
          <cell r="U292">
            <v>1693500</v>
          </cell>
          <cell r="V292">
            <v>1693500</v>
          </cell>
          <cell r="W292">
            <v>1693500</v>
          </cell>
          <cell r="X292">
            <v>1693500</v>
          </cell>
          <cell r="Y292">
            <v>1693500</v>
          </cell>
          <cell r="Z292">
            <v>1693500</v>
          </cell>
          <cell r="AA292">
            <v>1693500</v>
          </cell>
          <cell r="AB292">
            <v>1693500</v>
          </cell>
          <cell r="AC292">
            <v>1693500</v>
          </cell>
          <cell r="AD292">
            <v>1693500</v>
          </cell>
          <cell r="AE292">
            <v>1693500</v>
          </cell>
          <cell r="AF292">
            <v>1693500</v>
          </cell>
          <cell r="AG292">
            <v>1693500</v>
          </cell>
        </row>
        <row r="293">
          <cell r="I293">
            <v>1708400</v>
          </cell>
          <cell r="J293">
            <v>1708400</v>
          </cell>
          <cell r="K293">
            <v>1698850</v>
          </cell>
          <cell r="L293">
            <v>1698850</v>
          </cell>
          <cell r="M293">
            <v>1698850</v>
          </cell>
          <cell r="N293">
            <v>1698850</v>
          </cell>
          <cell r="O293">
            <v>1698850</v>
          </cell>
          <cell r="P293">
            <v>1698850</v>
          </cell>
          <cell r="Q293">
            <v>1698850</v>
          </cell>
          <cell r="R293">
            <v>1698850</v>
          </cell>
          <cell r="S293">
            <v>1698850</v>
          </cell>
          <cell r="T293">
            <v>1698850</v>
          </cell>
          <cell r="U293">
            <v>1698850</v>
          </cell>
          <cell r="V293">
            <v>1698850</v>
          </cell>
          <cell r="W293">
            <v>1698850</v>
          </cell>
          <cell r="X293">
            <v>1698850</v>
          </cell>
          <cell r="Y293">
            <v>1698850</v>
          </cell>
          <cell r="Z293">
            <v>1698850</v>
          </cell>
          <cell r="AA293">
            <v>1698850</v>
          </cell>
          <cell r="AB293">
            <v>1698850</v>
          </cell>
          <cell r="AC293">
            <v>1698850</v>
          </cell>
          <cell r="AD293">
            <v>1698850</v>
          </cell>
          <cell r="AE293">
            <v>1698850</v>
          </cell>
          <cell r="AF293">
            <v>1698850</v>
          </cell>
          <cell r="AG293">
            <v>1698850</v>
          </cell>
        </row>
        <row r="294">
          <cell r="I294">
            <v>2035050</v>
          </cell>
          <cell r="J294">
            <v>2035050</v>
          </cell>
          <cell r="K294">
            <v>2023600</v>
          </cell>
          <cell r="L294">
            <v>2023600</v>
          </cell>
          <cell r="M294">
            <v>2023600</v>
          </cell>
          <cell r="N294">
            <v>2023600</v>
          </cell>
          <cell r="O294">
            <v>2023600</v>
          </cell>
          <cell r="P294">
            <v>2023600</v>
          </cell>
          <cell r="Q294">
            <v>2023600</v>
          </cell>
          <cell r="R294">
            <v>2023600</v>
          </cell>
          <cell r="S294">
            <v>2023600</v>
          </cell>
          <cell r="T294">
            <v>2023600</v>
          </cell>
          <cell r="U294">
            <v>2023600</v>
          </cell>
          <cell r="V294">
            <v>2023600</v>
          </cell>
          <cell r="W294">
            <v>2023600</v>
          </cell>
          <cell r="X294">
            <v>2023600</v>
          </cell>
          <cell r="Y294">
            <v>2023600</v>
          </cell>
          <cell r="Z294">
            <v>2023600</v>
          </cell>
          <cell r="AA294">
            <v>2023600</v>
          </cell>
          <cell r="AB294">
            <v>2023600</v>
          </cell>
          <cell r="AC294">
            <v>2023600</v>
          </cell>
          <cell r="AD294">
            <v>2023600</v>
          </cell>
          <cell r="AE294">
            <v>2023600</v>
          </cell>
          <cell r="AF294">
            <v>2023600</v>
          </cell>
          <cell r="AG294">
            <v>2023600</v>
          </cell>
        </row>
        <row r="295">
          <cell r="I295">
            <v>2238200</v>
          </cell>
          <cell r="J295">
            <v>2238200</v>
          </cell>
          <cell r="K295">
            <v>2225550</v>
          </cell>
          <cell r="L295">
            <v>2225550</v>
          </cell>
          <cell r="M295">
            <v>2225550</v>
          </cell>
          <cell r="N295">
            <v>2225550</v>
          </cell>
          <cell r="O295">
            <v>2225550</v>
          </cell>
          <cell r="P295">
            <v>2225550</v>
          </cell>
          <cell r="Q295">
            <v>2225550</v>
          </cell>
          <cell r="R295">
            <v>2225550</v>
          </cell>
          <cell r="S295">
            <v>2225550</v>
          </cell>
          <cell r="T295">
            <v>2225550</v>
          </cell>
          <cell r="U295">
            <v>2225550</v>
          </cell>
          <cell r="V295">
            <v>2225550</v>
          </cell>
          <cell r="W295">
            <v>2225550</v>
          </cell>
          <cell r="X295">
            <v>2225550</v>
          </cell>
          <cell r="Y295">
            <v>2225550</v>
          </cell>
          <cell r="Z295">
            <v>2225550</v>
          </cell>
          <cell r="AA295">
            <v>2225550</v>
          </cell>
          <cell r="AB295">
            <v>2225550</v>
          </cell>
          <cell r="AC295">
            <v>2225550</v>
          </cell>
          <cell r="AD295">
            <v>2225550</v>
          </cell>
          <cell r="AE295">
            <v>2225550</v>
          </cell>
          <cell r="AF295">
            <v>2225550</v>
          </cell>
          <cell r="AG295">
            <v>2225550</v>
          </cell>
        </row>
        <row r="296">
          <cell r="I296">
            <v>2670900</v>
          </cell>
          <cell r="J296">
            <v>2670900</v>
          </cell>
          <cell r="K296">
            <v>2655700</v>
          </cell>
          <cell r="L296">
            <v>2655700</v>
          </cell>
          <cell r="M296">
            <v>2655700</v>
          </cell>
          <cell r="N296">
            <v>2655700</v>
          </cell>
          <cell r="O296">
            <v>2655700</v>
          </cell>
          <cell r="P296">
            <v>2655700</v>
          </cell>
          <cell r="Q296">
            <v>2655700</v>
          </cell>
          <cell r="R296">
            <v>2655700</v>
          </cell>
          <cell r="S296">
            <v>2655700</v>
          </cell>
          <cell r="T296">
            <v>2655700</v>
          </cell>
          <cell r="U296">
            <v>2655700</v>
          </cell>
          <cell r="V296">
            <v>2655700</v>
          </cell>
          <cell r="W296">
            <v>2655700</v>
          </cell>
          <cell r="X296">
            <v>2655700</v>
          </cell>
          <cell r="Y296">
            <v>2655700</v>
          </cell>
          <cell r="Z296">
            <v>2655700</v>
          </cell>
          <cell r="AA296">
            <v>2655700</v>
          </cell>
          <cell r="AB296">
            <v>2655700</v>
          </cell>
          <cell r="AC296">
            <v>2655700</v>
          </cell>
          <cell r="AD296">
            <v>2655700</v>
          </cell>
          <cell r="AE296">
            <v>2655700</v>
          </cell>
          <cell r="AF296">
            <v>2655700</v>
          </cell>
          <cell r="AG296">
            <v>2655700</v>
          </cell>
        </row>
        <row r="297">
          <cell r="I297">
            <v>3022000</v>
          </cell>
          <cell r="J297">
            <v>3022000</v>
          </cell>
          <cell r="K297">
            <v>3004750</v>
          </cell>
          <cell r="L297">
            <v>3004750</v>
          </cell>
          <cell r="M297">
            <v>3004750</v>
          </cell>
          <cell r="N297">
            <v>3004750</v>
          </cell>
          <cell r="O297">
            <v>3004750</v>
          </cell>
          <cell r="P297">
            <v>3004750</v>
          </cell>
          <cell r="Q297">
            <v>3004750</v>
          </cell>
          <cell r="R297">
            <v>3004750</v>
          </cell>
          <cell r="S297">
            <v>3004750</v>
          </cell>
          <cell r="T297">
            <v>3004750</v>
          </cell>
          <cell r="U297">
            <v>3004750</v>
          </cell>
          <cell r="V297">
            <v>3004750</v>
          </cell>
          <cell r="W297">
            <v>3004750</v>
          </cell>
          <cell r="X297">
            <v>3004750</v>
          </cell>
          <cell r="Y297">
            <v>3004750</v>
          </cell>
          <cell r="Z297">
            <v>3004750</v>
          </cell>
          <cell r="AA297">
            <v>3004750</v>
          </cell>
          <cell r="AB297">
            <v>3004750</v>
          </cell>
          <cell r="AC297">
            <v>3004750</v>
          </cell>
          <cell r="AD297">
            <v>3004750</v>
          </cell>
          <cell r="AE297">
            <v>3004750</v>
          </cell>
          <cell r="AF297">
            <v>3004750</v>
          </cell>
          <cell r="AG297">
            <v>3004750</v>
          </cell>
        </row>
        <row r="298">
          <cell r="I298">
            <v>3611400</v>
          </cell>
          <cell r="J298">
            <v>3611400</v>
          </cell>
          <cell r="K298">
            <v>3590700</v>
          </cell>
          <cell r="L298">
            <v>3590700</v>
          </cell>
          <cell r="M298">
            <v>3590700</v>
          </cell>
          <cell r="N298">
            <v>3590700</v>
          </cell>
          <cell r="O298">
            <v>3590700</v>
          </cell>
          <cell r="P298">
            <v>3590700</v>
          </cell>
          <cell r="Q298">
            <v>3590700</v>
          </cell>
          <cell r="R298">
            <v>3590700</v>
          </cell>
          <cell r="S298">
            <v>3590700</v>
          </cell>
          <cell r="T298">
            <v>3590700</v>
          </cell>
          <cell r="U298">
            <v>3590700</v>
          </cell>
          <cell r="V298">
            <v>3590700</v>
          </cell>
          <cell r="W298">
            <v>3590700</v>
          </cell>
          <cell r="X298">
            <v>3590700</v>
          </cell>
          <cell r="Y298">
            <v>3590700</v>
          </cell>
          <cell r="Z298">
            <v>3590700</v>
          </cell>
          <cell r="AA298">
            <v>3590700</v>
          </cell>
          <cell r="AB298">
            <v>3590700</v>
          </cell>
          <cell r="AC298">
            <v>3590700</v>
          </cell>
          <cell r="AD298">
            <v>3590700</v>
          </cell>
          <cell r="AE298">
            <v>3590700</v>
          </cell>
          <cell r="AF298">
            <v>3590700</v>
          </cell>
          <cell r="AG298">
            <v>3590700</v>
          </cell>
        </row>
      </sheetData>
      <sheetData sheetId="4">
        <row r="183">
          <cell r="I183">
            <v>1308800</v>
          </cell>
          <cell r="J183">
            <v>1308800</v>
          </cell>
          <cell r="K183">
            <v>1308800</v>
          </cell>
          <cell r="L183">
            <v>1308800</v>
          </cell>
          <cell r="M183">
            <v>1308800</v>
          </cell>
          <cell r="N183">
            <v>1308800</v>
          </cell>
          <cell r="O183">
            <v>1308800</v>
          </cell>
          <cell r="P183">
            <v>1308800</v>
          </cell>
          <cell r="Q183">
            <v>1308800</v>
          </cell>
          <cell r="R183">
            <v>1308800</v>
          </cell>
          <cell r="S183">
            <v>1308800</v>
          </cell>
          <cell r="T183">
            <v>1308800</v>
          </cell>
          <cell r="U183">
            <v>1308800</v>
          </cell>
          <cell r="V183">
            <v>1308800</v>
          </cell>
          <cell r="W183">
            <v>1308800</v>
          </cell>
          <cell r="X183">
            <v>1308800</v>
          </cell>
          <cell r="Y183">
            <v>1308800</v>
          </cell>
          <cell r="Z183">
            <v>1308800</v>
          </cell>
          <cell r="AA183">
            <v>1308800</v>
          </cell>
          <cell r="AB183">
            <v>1308800</v>
          </cell>
          <cell r="AC183">
            <v>1308800</v>
          </cell>
          <cell r="AD183">
            <v>1308800</v>
          </cell>
          <cell r="AE183">
            <v>1308800</v>
          </cell>
          <cell r="AF183">
            <v>1308800</v>
          </cell>
          <cell r="AG183">
            <v>1308800</v>
          </cell>
        </row>
        <row r="184">
          <cell r="I184">
            <v>1570550</v>
          </cell>
          <cell r="J184">
            <v>1570550</v>
          </cell>
          <cell r="K184">
            <v>1570550</v>
          </cell>
          <cell r="L184">
            <v>1570550</v>
          </cell>
          <cell r="M184">
            <v>1570550</v>
          </cell>
          <cell r="N184">
            <v>1570550</v>
          </cell>
          <cell r="O184">
            <v>1570550</v>
          </cell>
          <cell r="P184">
            <v>1570550</v>
          </cell>
          <cell r="Q184">
            <v>1570550</v>
          </cell>
          <cell r="R184">
            <v>1570550</v>
          </cell>
          <cell r="S184">
            <v>1570550</v>
          </cell>
          <cell r="T184">
            <v>1570550</v>
          </cell>
          <cell r="U184">
            <v>1570550</v>
          </cell>
          <cell r="V184">
            <v>1570550</v>
          </cell>
          <cell r="W184">
            <v>1570550</v>
          </cell>
          <cell r="X184">
            <v>1570550</v>
          </cell>
          <cell r="Y184">
            <v>1570550</v>
          </cell>
          <cell r="Z184">
            <v>1570550</v>
          </cell>
          <cell r="AA184">
            <v>1570550</v>
          </cell>
          <cell r="AB184">
            <v>1570550</v>
          </cell>
          <cell r="AC184">
            <v>1570550</v>
          </cell>
          <cell r="AD184">
            <v>1570550</v>
          </cell>
          <cell r="AE184">
            <v>1570550</v>
          </cell>
          <cell r="AF184">
            <v>1570550</v>
          </cell>
          <cell r="AG184">
            <v>1570550</v>
          </cell>
        </row>
        <row r="185">
          <cell r="I185">
            <v>818000</v>
          </cell>
          <cell r="J185">
            <v>818000</v>
          </cell>
          <cell r="K185">
            <v>818000</v>
          </cell>
          <cell r="L185">
            <v>818000</v>
          </cell>
          <cell r="M185">
            <v>818000</v>
          </cell>
          <cell r="N185">
            <v>818000</v>
          </cell>
          <cell r="O185">
            <v>818000</v>
          </cell>
          <cell r="P185">
            <v>818000</v>
          </cell>
          <cell r="Q185">
            <v>818000</v>
          </cell>
          <cell r="R185">
            <v>818000</v>
          </cell>
          <cell r="S185">
            <v>818000</v>
          </cell>
          <cell r="T185">
            <v>818000</v>
          </cell>
          <cell r="U185">
            <v>818000</v>
          </cell>
          <cell r="V185">
            <v>818000</v>
          </cell>
          <cell r="W185">
            <v>818000</v>
          </cell>
          <cell r="X185">
            <v>818000</v>
          </cell>
          <cell r="Y185">
            <v>818000</v>
          </cell>
          <cell r="Z185">
            <v>818000</v>
          </cell>
          <cell r="AA185">
            <v>818000</v>
          </cell>
          <cell r="AB185">
            <v>818000</v>
          </cell>
          <cell r="AC185">
            <v>818000</v>
          </cell>
          <cell r="AD185">
            <v>818000</v>
          </cell>
          <cell r="AE185">
            <v>818000</v>
          </cell>
          <cell r="AF185">
            <v>818000</v>
          </cell>
          <cell r="AG185">
            <v>818000</v>
          </cell>
        </row>
        <row r="186">
          <cell r="I186">
            <v>2092450</v>
          </cell>
          <cell r="J186">
            <v>2092450</v>
          </cell>
          <cell r="K186">
            <v>2092450</v>
          </cell>
          <cell r="L186">
            <v>2092450</v>
          </cell>
          <cell r="M186">
            <v>2092450</v>
          </cell>
          <cell r="N186">
            <v>2092450</v>
          </cell>
          <cell r="O186">
            <v>2092450</v>
          </cell>
          <cell r="P186">
            <v>2092450</v>
          </cell>
          <cell r="Q186">
            <v>2092450</v>
          </cell>
          <cell r="R186">
            <v>2092450</v>
          </cell>
          <cell r="S186">
            <v>2092450</v>
          </cell>
          <cell r="T186">
            <v>2092450</v>
          </cell>
          <cell r="U186">
            <v>2092450</v>
          </cell>
          <cell r="V186">
            <v>2092450</v>
          </cell>
          <cell r="W186">
            <v>2092450</v>
          </cell>
          <cell r="X186">
            <v>2092450</v>
          </cell>
          <cell r="Y186">
            <v>2092450</v>
          </cell>
          <cell r="Z186">
            <v>2092450</v>
          </cell>
          <cell r="AA186">
            <v>2092450</v>
          </cell>
          <cell r="AB186">
            <v>2092450</v>
          </cell>
          <cell r="AC186">
            <v>2092450</v>
          </cell>
          <cell r="AD186">
            <v>2092450</v>
          </cell>
          <cell r="AE186">
            <v>2092450</v>
          </cell>
          <cell r="AF186">
            <v>2092450</v>
          </cell>
          <cell r="AG186">
            <v>2092450</v>
          </cell>
        </row>
        <row r="187">
          <cell r="I187">
            <v>2511000</v>
          </cell>
          <cell r="J187">
            <v>2511000</v>
          </cell>
          <cell r="K187">
            <v>2511000</v>
          </cell>
          <cell r="L187">
            <v>2511000</v>
          </cell>
          <cell r="M187">
            <v>2511000</v>
          </cell>
          <cell r="N187">
            <v>2511000</v>
          </cell>
          <cell r="O187">
            <v>2511000</v>
          </cell>
          <cell r="P187">
            <v>2511000</v>
          </cell>
          <cell r="Q187">
            <v>2511000</v>
          </cell>
          <cell r="R187">
            <v>2511000</v>
          </cell>
          <cell r="S187">
            <v>2511000</v>
          </cell>
          <cell r="T187">
            <v>2511000</v>
          </cell>
          <cell r="U187">
            <v>2511000</v>
          </cell>
          <cell r="V187">
            <v>2511000</v>
          </cell>
          <cell r="W187">
            <v>2511000</v>
          </cell>
          <cell r="X187">
            <v>2511000</v>
          </cell>
          <cell r="Y187">
            <v>2511000</v>
          </cell>
          <cell r="Z187">
            <v>2511000</v>
          </cell>
          <cell r="AA187">
            <v>2511000</v>
          </cell>
          <cell r="AB187">
            <v>2511000</v>
          </cell>
          <cell r="AC187">
            <v>2511000</v>
          </cell>
          <cell r="AD187">
            <v>2511000</v>
          </cell>
          <cell r="AE187">
            <v>2511000</v>
          </cell>
          <cell r="AF187">
            <v>2511000</v>
          </cell>
          <cell r="AG187">
            <v>2511000</v>
          </cell>
        </row>
        <row r="188">
          <cell r="I188">
            <v>2519250</v>
          </cell>
          <cell r="J188">
            <v>2519250</v>
          </cell>
          <cell r="K188">
            <v>2519250</v>
          </cell>
          <cell r="L188">
            <v>2519250</v>
          </cell>
          <cell r="M188">
            <v>2519250</v>
          </cell>
          <cell r="N188">
            <v>2519250</v>
          </cell>
          <cell r="O188">
            <v>2519250</v>
          </cell>
          <cell r="P188">
            <v>2519250</v>
          </cell>
          <cell r="Q188">
            <v>2519250</v>
          </cell>
          <cell r="R188">
            <v>2519250</v>
          </cell>
          <cell r="S188">
            <v>2519250</v>
          </cell>
          <cell r="T188">
            <v>2519250</v>
          </cell>
          <cell r="U188">
            <v>2519250</v>
          </cell>
          <cell r="V188">
            <v>2519250</v>
          </cell>
          <cell r="W188">
            <v>2519250</v>
          </cell>
          <cell r="X188">
            <v>2519250</v>
          </cell>
          <cell r="Y188">
            <v>2519250</v>
          </cell>
          <cell r="Z188">
            <v>2519250</v>
          </cell>
          <cell r="AA188">
            <v>2519250</v>
          </cell>
          <cell r="AB188">
            <v>2519250</v>
          </cell>
          <cell r="AC188">
            <v>2519250</v>
          </cell>
          <cell r="AD188">
            <v>2519250</v>
          </cell>
          <cell r="AE188">
            <v>2519250</v>
          </cell>
          <cell r="AF188">
            <v>2519250</v>
          </cell>
          <cell r="AG188">
            <v>2519250</v>
          </cell>
        </row>
        <row r="189">
          <cell r="I189">
            <v>3023150</v>
          </cell>
          <cell r="J189">
            <v>3023150</v>
          </cell>
          <cell r="K189">
            <v>3023150</v>
          </cell>
          <cell r="L189">
            <v>3023150</v>
          </cell>
          <cell r="M189">
            <v>3023150</v>
          </cell>
          <cell r="N189">
            <v>3023150</v>
          </cell>
          <cell r="O189">
            <v>3023150</v>
          </cell>
          <cell r="P189">
            <v>3023150</v>
          </cell>
          <cell r="Q189">
            <v>3023150</v>
          </cell>
          <cell r="R189">
            <v>3023150</v>
          </cell>
          <cell r="S189">
            <v>3023150</v>
          </cell>
          <cell r="T189">
            <v>3023150</v>
          </cell>
          <cell r="U189">
            <v>3023150</v>
          </cell>
          <cell r="V189">
            <v>3023150</v>
          </cell>
          <cell r="W189">
            <v>3023150</v>
          </cell>
          <cell r="X189">
            <v>3023150</v>
          </cell>
          <cell r="Y189">
            <v>3023150</v>
          </cell>
          <cell r="Z189">
            <v>3023150</v>
          </cell>
          <cell r="AA189">
            <v>3023150</v>
          </cell>
          <cell r="AB189">
            <v>3023150</v>
          </cell>
          <cell r="AC189">
            <v>3023150</v>
          </cell>
          <cell r="AD189">
            <v>3023150</v>
          </cell>
          <cell r="AE189">
            <v>3023150</v>
          </cell>
          <cell r="AF189">
            <v>3023150</v>
          </cell>
          <cell r="AG189">
            <v>3023150</v>
          </cell>
        </row>
        <row r="190">
          <cell r="I190">
            <v>3336450</v>
          </cell>
          <cell r="J190">
            <v>3336450</v>
          </cell>
          <cell r="K190">
            <v>3336450</v>
          </cell>
          <cell r="L190">
            <v>3336450</v>
          </cell>
          <cell r="M190">
            <v>3336450</v>
          </cell>
          <cell r="N190">
            <v>3336450</v>
          </cell>
          <cell r="O190">
            <v>3336450</v>
          </cell>
          <cell r="P190">
            <v>3336450</v>
          </cell>
          <cell r="Q190">
            <v>3336450</v>
          </cell>
          <cell r="R190">
            <v>3336450</v>
          </cell>
          <cell r="S190">
            <v>3336450</v>
          </cell>
          <cell r="T190">
            <v>3336450</v>
          </cell>
          <cell r="U190">
            <v>3336450</v>
          </cell>
          <cell r="V190">
            <v>3336450</v>
          </cell>
          <cell r="W190">
            <v>3336450</v>
          </cell>
          <cell r="X190">
            <v>3336450</v>
          </cell>
          <cell r="Y190">
            <v>3336450</v>
          </cell>
          <cell r="Z190">
            <v>3336450</v>
          </cell>
          <cell r="AA190">
            <v>3336450</v>
          </cell>
          <cell r="AB190">
            <v>3336450</v>
          </cell>
          <cell r="AC190">
            <v>3336450</v>
          </cell>
          <cell r="AD190">
            <v>3336450</v>
          </cell>
          <cell r="AE190">
            <v>3336450</v>
          </cell>
          <cell r="AF190">
            <v>3336450</v>
          </cell>
          <cell r="AG190">
            <v>3336450</v>
          </cell>
        </row>
        <row r="191">
          <cell r="I191">
            <v>4003800</v>
          </cell>
          <cell r="J191">
            <v>4003800</v>
          </cell>
          <cell r="K191">
            <v>4003800</v>
          </cell>
          <cell r="L191">
            <v>4003800</v>
          </cell>
          <cell r="M191">
            <v>4003800</v>
          </cell>
          <cell r="N191">
            <v>4003800</v>
          </cell>
          <cell r="O191">
            <v>4003800</v>
          </cell>
          <cell r="P191">
            <v>4003800</v>
          </cell>
          <cell r="Q191">
            <v>4003800</v>
          </cell>
          <cell r="R191">
            <v>4003800</v>
          </cell>
          <cell r="S191">
            <v>4003800</v>
          </cell>
          <cell r="T191">
            <v>4003800</v>
          </cell>
          <cell r="U191">
            <v>4003800</v>
          </cell>
          <cell r="V191">
            <v>4003800</v>
          </cell>
          <cell r="W191">
            <v>4003800</v>
          </cell>
          <cell r="X191">
            <v>4003800</v>
          </cell>
          <cell r="Y191">
            <v>4003800</v>
          </cell>
          <cell r="Z191">
            <v>4003800</v>
          </cell>
          <cell r="AA191">
            <v>4003800</v>
          </cell>
          <cell r="AB191">
            <v>4003800</v>
          </cell>
          <cell r="AC191">
            <v>4003800</v>
          </cell>
          <cell r="AD191">
            <v>4003800</v>
          </cell>
          <cell r="AE191">
            <v>4003800</v>
          </cell>
          <cell r="AF191">
            <v>4003800</v>
          </cell>
          <cell r="AG191">
            <v>4003800</v>
          </cell>
        </row>
        <row r="192">
          <cell r="I192">
            <v>4545350</v>
          </cell>
          <cell r="J192">
            <v>4545350</v>
          </cell>
          <cell r="K192">
            <v>4545350</v>
          </cell>
          <cell r="L192">
            <v>4545350</v>
          </cell>
          <cell r="M192">
            <v>4545350</v>
          </cell>
          <cell r="N192">
            <v>4545350</v>
          </cell>
          <cell r="O192">
            <v>4545350</v>
          </cell>
          <cell r="P192">
            <v>4545350</v>
          </cell>
          <cell r="Q192">
            <v>4545350</v>
          </cell>
          <cell r="R192">
            <v>4545350</v>
          </cell>
          <cell r="S192">
            <v>4545350</v>
          </cell>
          <cell r="T192">
            <v>4545350</v>
          </cell>
          <cell r="U192">
            <v>4545350</v>
          </cell>
          <cell r="V192">
            <v>4545350</v>
          </cell>
          <cell r="W192">
            <v>4545350</v>
          </cell>
          <cell r="X192">
            <v>4545350</v>
          </cell>
          <cell r="Y192">
            <v>4545350</v>
          </cell>
          <cell r="Z192">
            <v>4545350</v>
          </cell>
          <cell r="AA192">
            <v>4545350</v>
          </cell>
          <cell r="AB192">
            <v>4545350</v>
          </cell>
          <cell r="AC192">
            <v>4545350</v>
          </cell>
          <cell r="AD192">
            <v>4545350</v>
          </cell>
          <cell r="AE192">
            <v>4545350</v>
          </cell>
          <cell r="AF192">
            <v>4545350</v>
          </cell>
          <cell r="AG192">
            <v>4545350</v>
          </cell>
        </row>
        <row r="193">
          <cell r="I193">
            <v>5454400</v>
          </cell>
          <cell r="J193">
            <v>5454400</v>
          </cell>
          <cell r="K193">
            <v>5454400</v>
          </cell>
          <cell r="L193">
            <v>5454400</v>
          </cell>
          <cell r="M193">
            <v>5454400</v>
          </cell>
          <cell r="N193">
            <v>5454400</v>
          </cell>
          <cell r="O193">
            <v>5454400</v>
          </cell>
          <cell r="P193">
            <v>5454400</v>
          </cell>
          <cell r="Q193">
            <v>5454400</v>
          </cell>
          <cell r="R193">
            <v>5454400</v>
          </cell>
          <cell r="S193">
            <v>5454400</v>
          </cell>
          <cell r="T193">
            <v>5454400</v>
          </cell>
          <cell r="U193">
            <v>5454400</v>
          </cell>
          <cell r="V193">
            <v>5454400</v>
          </cell>
          <cell r="W193">
            <v>5454400</v>
          </cell>
          <cell r="X193">
            <v>5454400</v>
          </cell>
          <cell r="Y193">
            <v>5454400</v>
          </cell>
          <cell r="Z193">
            <v>5454400</v>
          </cell>
          <cell r="AA193">
            <v>5454400</v>
          </cell>
          <cell r="AB193">
            <v>5454400</v>
          </cell>
          <cell r="AC193">
            <v>5454400</v>
          </cell>
          <cell r="AD193">
            <v>5454400</v>
          </cell>
          <cell r="AE193">
            <v>5454400</v>
          </cell>
          <cell r="AF193">
            <v>5454400</v>
          </cell>
          <cell r="AG193">
            <v>5454400</v>
          </cell>
        </row>
      </sheetData>
      <sheetData sheetId="5">
        <row r="149"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871900</v>
          </cell>
        </row>
        <row r="150"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1046250</v>
          </cell>
        </row>
        <row r="151"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544950</v>
          </cell>
        </row>
        <row r="152"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1394000</v>
          </cell>
        </row>
        <row r="153"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1672800</v>
          </cell>
        </row>
        <row r="154"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1678300</v>
          </cell>
        </row>
        <row r="155"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2013950</v>
          </cell>
        </row>
        <row r="156"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2222700</v>
          </cell>
        </row>
        <row r="157"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2667250</v>
          </cell>
        </row>
        <row r="158"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3028050</v>
          </cell>
        </row>
        <row r="159"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3633650</v>
          </cell>
        </row>
      </sheetData>
      <sheetData sheetId="6">
        <row r="147">
          <cell r="I147">
            <v>5625000</v>
          </cell>
          <cell r="J147">
            <v>5625000</v>
          </cell>
          <cell r="K147">
            <v>5625000</v>
          </cell>
          <cell r="L147">
            <v>5625000</v>
          </cell>
          <cell r="M147">
            <v>5625000</v>
          </cell>
          <cell r="N147">
            <v>5625000</v>
          </cell>
          <cell r="O147">
            <v>5625000</v>
          </cell>
          <cell r="P147">
            <v>5625000</v>
          </cell>
          <cell r="Q147">
            <v>5625000</v>
          </cell>
          <cell r="R147">
            <v>5625000</v>
          </cell>
          <cell r="S147">
            <v>5625000</v>
          </cell>
          <cell r="T147">
            <v>5625000</v>
          </cell>
          <cell r="U147">
            <v>5625000</v>
          </cell>
          <cell r="V147">
            <v>5625000</v>
          </cell>
          <cell r="W147">
            <v>5625000</v>
          </cell>
          <cell r="X147">
            <v>5625000</v>
          </cell>
          <cell r="Y147">
            <v>5625000</v>
          </cell>
          <cell r="Z147">
            <v>5625000</v>
          </cell>
          <cell r="AA147">
            <v>5625000</v>
          </cell>
          <cell r="AB147">
            <v>5625000</v>
          </cell>
          <cell r="AC147">
            <v>5625000</v>
          </cell>
          <cell r="AD147">
            <v>5625000</v>
          </cell>
          <cell r="AE147">
            <v>5625000</v>
          </cell>
          <cell r="AF147">
            <v>5625000</v>
          </cell>
          <cell r="AG147">
            <v>5625000</v>
          </cell>
        </row>
        <row r="148">
          <cell r="I148">
            <v>6750000</v>
          </cell>
          <cell r="J148">
            <v>6750000</v>
          </cell>
          <cell r="K148">
            <v>6750000</v>
          </cell>
          <cell r="L148">
            <v>6750000</v>
          </cell>
          <cell r="M148">
            <v>6750000</v>
          </cell>
          <cell r="N148">
            <v>6750000</v>
          </cell>
          <cell r="O148">
            <v>6750000</v>
          </cell>
          <cell r="P148">
            <v>6750000</v>
          </cell>
          <cell r="Q148">
            <v>6750000</v>
          </cell>
          <cell r="R148">
            <v>6750000</v>
          </cell>
          <cell r="S148">
            <v>6750000</v>
          </cell>
          <cell r="T148">
            <v>6750000</v>
          </cell>
          <cell r="U148">
            <v>6750000</v>
          </cell>
          <cell r="V148">
            <v>6750000</v>
          </cell>
          <cell r="W148">
            <v>6750000</v>
          </cell>
          <cell r="X148">
            <v>6750000</v>
          </cell>
          <cell r="Y148">
            <v>6750000</v>
          </cell>
          <cell r="Z148">
            <v>6750000</v>
          </cell>
          <cell r="AA148">
            <v>6750000</v>
          </cell>
          <cell r="AB148">
            <v>6750000</v>
          </cell>
          <cell r="AC148">
            <v>6750000</v>
          </cell>
          <cell r="AD148">
            <v>6750000</v>
          </cell>
          <cell r="AE148">
            <v>6750000</v>
          </cell>
          <cell r="AF148">
            <v>6750000</v>
          </cell>
          <cell r="AG148">
            <v>6750000</v>
          </cell>
        </row>
        <row r="149">
          <cell r="I149">
            <v>3515650</v>
          </cell>
          <cell r="J149">
            <v>3515650</v>
          </cell>
          <cell r="K149">
            <v>3515650</v>
          </cell>
          <cell r="L149">
            <v>3515650</v>
          </cell>
          <cell r="M149">
            <v>3515650</v>
          </cell>
          <cell r="N149">
            <v>3515650</v>
          </cell>
          <cell r="O149">
            <v>3515650</v>
          </cell>
          <cell r="P149">
            <v>3515650</v>
          </cell>
          <cell r="Q149">
            <v>3515650</v>
          </cell>
          <cell r="R149">
            <v>3515650</v>
          </cell>
          <cell r="S149">
            <v>3515650</v>
          </cell>
          <cell r="T149">
            <v>3515650</v>
          </cell>
          <cell r="U149">
            <v>3515650</v>
          </cell>
          <cell r="V149">
            <v>3515650</v>
          </cell>
          <cell r="W149">
            <v>3515650</v>
          </cell>
          <cell r="X149">
            <v>3515650</v>
          </cell>
          <cell r="Y149">
            <v>3515650</v>
          </cell>
          <cell r="Z149">
            <v>3515650</v>
          </cell>
          <cell r="AA149">
            <v>3515650</v>
          </cell>
          <cell r="AB149">
            <v>3515650</v>
          </cell>
          <cell r="AC149">
            <v>3515650</v>
          </cell>
          <cell r="AD149">
            <v>3515650</v>
          </cell>
          <cell r="AE149">
            <v>3515650</v>
          </cell>
          <cell r="AF149">
            <v>3515650</v>
          </cell>
          <cell r="AG149">
            <v>3515650</v>
          </cell>
        </row>
        <row r="150">
          <cell r="I150">
            <v>8993250</v>
          </cell>
          <cell r="J150">
            <v>8993250</v>
          </cell>
          <cell r="K150">
            <v>8993250</v>
          </cell>
          <cell r="L150">
            <v>8993250</v>
          </cell>
          <cell r="M150">
            <v>8993250</v>
          </cell>
          <cell r="N150">
            <v>8993250</v>
          </cell>
          <cell r="O150">
            <v>8993250</v>
          </cell>
          <cell r="P150">
            <v>8993250</v>
          </cell>
          <cell r="Q150">
            <v>8993250</v>
          </cell>
          <cell r="R150">
            <v>8993250</v>
          </cell>
          <cell r="S150">
            <v>8993250</v>
          </cell>
          <cell r="T150">
            <v>8993250</v>
          </cell>
          <cell r="U150">
            <v>8993250</v>
          </cell>
          <cell r="V150">
            <v>8993250</v>
          </cell>
          <cell r="W150">
            <v>8993250</v>
          </cell>
          <cell r="X150">
            <v>8993250</v>
          </cell>
          <cell r="Y150">
            <v>8993250</v>
          </cell>
          <cell r="Z150">
            <v>8993250</v>
          </cell>
          <cell r="AA150">
            <v>8993250</v>
          </cell>
          <cell r="AB150">
            <v>8993250</v>
          </cell>
          <cell r="AC150">
            <v>8993250</v>
          </cell>
          <cell r="AD150">
            <v>8993250</v>
          </cell>
          <cell r="AE150">
            <v>8993250</v>
          </cell>
          <cell r="AF150">
            <v>8993250</v>
          </cell>
          <cell r="AG150">
            <v>8993250</v>
          </cell>
        </row>
        <row r="151">
          <cell r="I151">
            <v>10792150</v>
          </cell>
          <cell r="J151">
            <v>10792150</v>
          </cell>
          <cell r="K151">
            <v>10792150</v>
          </cell>
          <cell r="L151">
            <v>10792150</v>
          </cell>
          <cell r="M151">
            <v>10792150</v>
          </cell>
          <cell r="N151">
            <v>10792150</v>
          </cell>
          <cell r="O151">
            <v>10792150</v>
          </cell>
          <cell r="P151">
            <v>10792150</v>
          </cell>
          <cell r="Q151">
            <v>10792150</v>
          </cell>
          <cell r="R151">
            <v>10792150</v>
          </cell>
          <cell r="S151">
            <v>10792150</v>
          </cell>
          <cell r="T151">
            <v>10792150</v>
          </cell>
          <cell r="U151">
            <v>10792150</v>
          </cell>
          <cell r="V151">
            <v>10792150</v>
          </cell>
          <cell r="W151">
            <v>10792150</v>
          </cell>
          <cell r="X151">
            <v>10792150</v>
          </cell>
          <cell r="Y151">
            <v>10792150</v>
          </cell>
          <cell r="Z151">
            <v>10792150</v>
          </cell>
          <cell r="AA151">
            <v>10792150</v>
          </cell>
          <cell r="AB151">
            <v>10792150</v>
          </cell>
          <cell r="AC151">
            <v>10792150</v>
          </cell>
          <cell r="AD151">
            <v>10792150</v>
          </cell>
          <cell r="AE151">
            <v>10792150</v>
          </cell>
          <cell r="AF151">
            <v>10792150</v>
          </cell>
          <cell r="AG151">
            <v>10792150</v>
          </cell>
        </row>
        <row r="152">
          <cell r="I152">
            <v>8993250</v>
          </cell>
          <cell r="J152">
            <v>8993250</v>
          </cell>
          <cell r="K152">
            <v>8993250</v>
          </cell>
          <cell r="L152">
            <v>8993250</v>
          </cell>
          <cell r="M152">
            <v>8993250</v>
          </cell>
          <cell r="N152">
            <v>8993250</v>
          </cell>
          <cell r="O152">
            <v>8993250</v>
          </cell>
          <cell r="P152">
            <v>8993250</v>
          </cell>
          <cell r="Q152">
            <v>8993250</v>
          </cell>
          <cell r="R152">
            <v>8993250</v>
          </cell>
          <cell r="S152">
            <v>8993250</v>
          </cell>
          <cell r="T152">
            <v>8993250</v>
          </cell>
          <cell r="U152">
            <v>8993250</v>
          </cell>
          <cell r="V152">
            <v>8993250</v>
          </cell>
          <cell r="W152">
            <v>8993250</v>
          </cell>
          <cell r="X152">
            <v>8993250</v>
          </cell>
          <cell r="Y152">
            <v>8993250</v>
          </cell>
          <cell r="Z152">
            <v>8993250</v>
          </cell>
          <cell r="AA152">
            <v>8993250</v>
          </cell>
          <cell r="AB152">
            <v>8993250</v>
          </cell>
          <cell r="AC152">
            <v>8993250</v>
          </cell>
          <cell r="AD152">
            <v>8993250</v>
          </cell>
          <cell r="AE152">
            <v>8993250</v>
          </cell>
          <cell r="AF152">
            <v>8993250</v>
          </cell>
          <cell r="AG152">
            <v>8993250</v>
          </cell>
        </row>
        <row r="153">
          <cell r="I153">
            <v>10792150</v>
          </cell>
          <cell r="J153">
            <v>10792150</v>
          </cell>
          <cell r="K153">
            <v>10792150</v>
          </cell>
          <cell r="L153">
            <v>10792150</v>
          </cell>
          <cell r="M153">
            <v>10792150</v>
          </cell>
          <cell r="N153">
            <v>10792150</v>
          </cell>
          <cell r="O153">
            <v>10792150</v>
          </cell>
          <cell r="P153">
            <v>10792150</v>
          </cell>
          <cell r="Q153">
            <v>10792150</v>
          </cell>
          <cell r="R153">
            <v>10792150</v>
          </cell>
          <cell r="S153">
            <v>10792150</v>
          </cell>
          <cell r="T153">
            <v>10792150</v>
          </cell>
          <cell r="U153">
            <v>10792150</v>
          </cell>
          <cell r="V153">
            <v>10792150</v>
          </cell>
          <cell r="W153">
            <v>10792150</v>
          </cell>
          <cell r="X153">
            <v>10792150</v>
          </cell>
          <cell r="Y153">
            <v>10792150</v>
          </cell>
          <cell r="Z153">
            <v>10792150</v>
          </cell>
          <cell r="AA153">
            <v>10792150</v>
          </cell>
          <cell r="AB153">
            <v>10792150</v>
          </cell>
          <cell r="AC153">
            <v>10792150</v>
          </cell>
          <cell r="AD153">
            <v>10792150</v>
          </cell>
          <cell r="AE153">
            <v>10792150</v>
          </cell>
          <cell r="AF153">
            <v>10792150</v>
          </cell>
          <cell r="AG153">
            <v>10792150</v>
          </cell>
        </row>
        <row r="154">
          <cell r="I154">
            <v>8993250</v>
          </cell>
          <cell r="J154">
            <v>8993250</v>
          </cell>
          <cell r="K154">
            <v>8993250</v>
          </cell>
          <cell r="L154">
            <v>8993250</v>
          </cell>
          <cell r="M154">
            <v>8993250</v>
          </cell>
          <cell r="N154">
            <v>8993250</v>
          </cell>
          <cell r="O154">
            <v>8993250</v>
          </cell>
          <cell r="P154">
            <v>8993250</v>
          </cell>
          <cell r="Q154">
            <v>8993250</v>
          </cell>
          <cell r="R154">
            <v>8993250</v>
          </cell>
          <cell r="S154">
            <v>8993250</v>
          </cell>
          <cell r="T154">
            <v>8993250</v>
          </cell>
          <cell r="U154">
            <v>8993250</v>
          </cell>
          <cell r="V154">
            <v>8993250</v>
          </cell>
          <cell r="W154">
            <v>8993250</v>
          </cell>
          <cell r="X154">
            <v>8993250</v>
          </cell>
          <cell r="Y154">
            <v>8993250</v>
          </cell>
          <cell r="Z154">
            <v>8993250</v>
          </cell>
          <cell r="AA154">
            <v>8993250</v>
          </cell>
          <cell r="AB154">
            <v>8993250</v>
          </cell>
          <cell r="AC154">
            <v>8993250</v>
          </cell>
          <cell r="AD154">
            <v>8993250</v>
          </cell>
          <cell r="AE154">
            <v>8993250</v>
          </cell>
          <cell r="AF154">
            <v>8993250</v>
          </cell>
          <cell r="AG154">
            <v>8993250</v>
          </cell>
        </row>
        <row r="155">
          <cell r="I155">
            <v>10792150</v>
          </cell>
          <cell r="J155">
            <v>10792150</v>
          </cell>
          <cell r="K155">
            <v>10792150</v>
          </cell>
          <cell r="L155">
            <v>10792150</v>
          </cell>
          <cell r="M155">
            <v>10792150</v>
          </cell>
          <cell r="N155">
            <v>10792150</v>
          </cell>
          <cell r="O155">
            <v>10792150</v>
          </cell>
          <cell r="P155">
            <v>10792150</v>
          </cell>
          <cell r="Q155">
            <v>10792150</v>
          </cell>
          <cell r="R155">
            <v>10792150</v>
          </cell>
          <cell r="S155">
            <v>10792150</v>
          </cell>
          <cell r="T155">
            <v>10792150</v>
          </cell>
          <cell r="U155">
            <v>10792150</v>
          </cell>
          <cell r="V155">
            <v>10792150</v>
          </cell>
          <cell r="W155">
            <v>10792150</v>
          </cell>
          <cell r="X155">
            <v>10792150</v>
          </cell>
          <cell r="Y155">
            <v>10792150</v>
          </cell>
          <cell r="Z155">
            <v>10792150</v>
          </cell>
          <cell r="AA155">
            <v>10792150</v>
          </cell>
          <cell r="AB155">
            <v>10792150</v>
          </cell>
          <cell r="AC155">
            <v>10792150</v>
          </cell>
          <cell r="AD155">
            <v>10792150</v>
          </cell>
          <cell r="AE155">
            <v>10792150</v>
          </cell>
          <cell r="AF155">
            <v>10792150</v>
          </cell>
          <cell r="AG155">
            <v>10792150</v>
          </cell>
        </row>
        <row r="156">
          <cell r="I156">
            <v>8993250</v>
          </cell>
          <cell r="J156">
            <v>8993250</v>
          </cell>
          <cell r="K156">
            <v>8993250</v>
          </cell>
          <cell r="L156">
            <v>8993250</v>
          </cell>
          <cell r="M156">
            <v>8993250</v>
          </cell>
          <cell r="N156">
            <v>8993250</v>
          </cell>
          <cell r="O156">
            <v>8993250</v>
          </cell>
          <cell r="P156">
            <v>8993250</v>
          </cell>
          <cell r="Q156">
            <v>8993250</v>
          </cell>
          <cell r="R156">
            <v>8993250</v>
          </cell>
          <cell r="S156">
            <v>8993250</v>
          </cell>
          <cell r="T156">
            <v>8993250</v>
          </cell>
          <cell r="U156">
            <v>8993250</v>
          </cell>
          <cell r="V156">
            <v>8993250</v>
          </cell>
          <cell r="W156">
            <v>8993250</v>
          </cell>
          <cell r="X156">
            <v>8993250</v>
          </cell>
          <cell r="Y156">
            <v>8993250</v>
          </cell>
          <cell r="Z156">
            <v>8993250</v>
          </cell>
          <cell r="AA156">
            <v>8993250</v>
          </cell>
          <cell r="AB156">
            <v>8993250</v>
          </cell>
          <cell r="AC156">
            <v>8993250</v>
          </cell>
          <cell r="AD156">
            <v>8993250</v>
          </cell>
          <cell r="AE156">
            <v>8993250</v>
          </cell>
          <cell r="AF156">
            <v>8993250</v>
          </cell>
          <cell r="AG156">
            <v>8993250</v>
          </cell>
        </row>
        <row r="157">
          <cell r="I157">
            <v>10792150</v>
          </cell>
          <cell r="J157">
            <v>10792150</v>
          </cell>
          <cell r="K157">
            <v>10792150</v>
          </cell>
          <cell r="L157">
            <v>10792150</v>
          </cell>
          <cell r="M157">
            <v>10792150</v>
          </cell>
          <cell r="N157">
            <v>10792150</v>
          </cell>
          <cell r="O157">
            <v>10792150</v>
          </cell>
          <cell r="P157">
            <v>10792150</v>
          </cell>
          <cell r="Q157">
            <v>10792150</v>
          </cell>
          <cell r="R157">
            <v>10792150</v>
          </cell>
          <cell r="S157">
            <v>10792150</v>
          </cell>
          <cell r="T157">
            <v>10792150</v>
          </cell>
          <cell r="U157">
            <v>10792150</v>
          </cell>
          <cell r="V157">
            <v>10792150</v>
          </cell>
          <cell r="W157">
            <v>10792150</v>
          </cell>
          <cell r="X157">
            <v>10792150</v>
          </cell>
          <cell r="Y157">
            <v>10792150</v>
          </cell>
          <cell r="Z157">
            <v>10792150</v>
          </cell>
          <cell r="AA157">
            <v>10792150</v>
          </cell>
          <cell r="AB157">
            <v>10792150</v>
          </cell>
          <cell r="AC157">
            <v>10792150</v>
          </cell>
          <cell r="AD157">
            <v>10792150</v>
          </cell>
          <cell r="AE157">
            <v>10792150</v>
          </cell>
          <cell r="AF157">
            <v>10792150</v>
          </cell>
          <cell r="AG157">
            <v>10792150</v>
          </cell>
        </row>
      </sheetData>
      <sheetData sheetId="7">
        <row r="143">
          <cell r="I143">
            <v>912800</v>
          </cell>
          <cell r="J143">
            <v>912800</v>
          </cell>
          <cell r="K143">
            <v>912800</v>
          </cell>
          <cell r="L143">
            <v>912800</v>
          </cell>
          <cell r="M143">
            <v>912800</v>
          </cell>
          <cell r="N143">
            <v>912800</v>
          </cell>
          <cell r="O143">
            <v>912800</v>
          </cell>
          <cell r="P143">
            <v>912800</v>
          </cell>
          <cell r="Q143">
            <v>912800</v>
          </cell>
          <cell r="R143">
            <v>912800</v>
          </cell>
          <cell r="S143">
            <v>912800</v>
          </cell>
          <cell r="T143">
            <v>912800</v>
          </cell>
          <cell r="U143">
            <v>912800</v>
          </cell>
          <cell r="V143">
            <v>912800</v>
          </cell>
          <cell r="W143">
            <v>912800</v>
          </cell>
          <cell r="X143">
            <v>912800</v>
          </cell>
          <cell r="Y143">
            <v>912800</v>
          </cell>
          <cell r="Z143">
            <v>912800</v>
          </cell>
          <cell r="AA143">
            <v>912800</v>
          </cell>
          <cell r="AB143">
            <v>912800</v>
          </cell>
          <cell r="AC143">
            <v>912800</v>
          </cell>
          <cell r="AD143">
            <v>912800</v>
          </cell>
          <cell r="AE143">
            <v>912800</v>
          </cell>
          <cell r="AF143">
            <v>912800</v>
          </cell>
          <cell r="AG143">
            <v>912800</v>
          </cell>
        </row>
        <row r="144">
          <cell r="I144">
            <v>912800</v>
          </cell>
          <cell r="J144">
            <v>912800</v>
          </cell>
          <cell r="K144">
            <v>912800</v>
          </cell>
          <cell r="L144">
            <v>912800</v>
          </cell>
          <cell r="M144">
            <v>912800</v>
          </cell>
          <cell r="N144">
            <v>912800</v>
          </cell>
          <cell r="O144">
            <v>912800</v>
          </cell>
          <cell r="P144">
            <v>912800</v>
          </cell>
          <cell r="Q144">
            <v>912800</v>
          </cell>
          <cell r="R144">
            <v>912800</v>
          </cell>
          <cell r="S144">
            <v>912800</v>
          </cell>
          <cell r="T144">
            <v>912800</v>
          </cell>
          <cell r="U144">
            <v>912800</v>
          </cell>
          <cell r="V144">
            <v>912800</v>
          </cell>
          <cell r="W144">
            <v>912800</v>
          </cell>
          <cell r="X144">
            <v>912800</v>
          </cell>
          <cell r="Y144">
            <v>912800</v>
          </cell>
          <cell r="Z144">
            <v>912800</v>
          </cell>
          <cell r="AA144">
            <v>912800</v>
          </cell>
          <cell r="AB144">
            <v>912800</v>
          </cell>
          <cell r="AC144">
            <v>912800</v>
          </cell>
          <cell r="AD144">
            <v>912800</v>
          </cell>
          <cell r="AE144">
            <v>912800</v>
          </cell>
          <cell r="AF144">
            <v>912800</v>
          </cell>
          <cell r="AG144">
            <v>912800</v>
          </cell>
        </row>
        <row r="145">
          <cell r="I145">
            <v>912800</v>
          </cell>
          <cell r="J145">
            <v>912800</v>
          </cell>
          <cell r="K145">
            <v>912800</v>
          </cell>
          <cell r="L145">
            <v>912800</v>
          </cell>
          <cell r="M145">
            <v>912800</v>
          </cell>
          <cell r="N145">
            <v>912800</v>
          </cell>
          <cell r="O145">
            <v>912800</v>
          </cell>
          <cell r="P145">
            <v>912800</v>
          </cell>
          <cell r="Q145">
            <v>912800</v>
          </cell>
          <cell r="R145">
            <v>912800</v>
          </cell>
          <cell r="S145">
            <v>912800</v>
          </cell>
          <cell r="T145">
            <v>912800</v>
          </cell>
          <cell r="U145">
            <v>912800</v>
          </cell>
          <cell r="V145">
            <v>912800</v>
          </cell>
          <cell r="W145">
            <v>912800</v>
          </cell>
          <cell r="X145">
            <v>912800</v>
          </cell>
          <cell r="Y145">
            <v>912800</v>
          </cell>
          <cell r="Z145">
            <v>912800</v>
          </cell>
          <cell r="AA145">
            <v>912800</v>
          </cell>
          <cell r="AB145">
            <v>912800</v>
          </cell>
          <cell r="AC145">
            <v>912800</v>
          </cell>
          <cell r="AD145">
            <v>912800</v>
          </cell>
          <cell r="AE145">
            <v>912800</v>
          </cell>
          <cell r="AF145">
            <v>912800</v>
          </cell>
          <cell r="AG145">
            <v>912800</v>
          </cell>
        </row>
        <row r="146">
          <cell r="I146">
            <v>912800</v>
          </cell>
          <cell r="J146">
            <v>912800</v>
          </cell>
          <cell r="K146">
            <v>912800</v>
          </cell>
          <cell r="L146">
            <v>912800</v>
          </cell>
          <cell r="M146">
            <v>912800</v>
          </cell>
          <cell r="N146">
            <v>912800</v>
          </cell>
          <cell r="O146">
            <v>912800</v>
          </cell>
          <cell r="P146">
            <v>912800</v>
          </cell>
          <cell r="Q146">
            <v>912800</v>
          </cell>
          <cell r="R146">
            <v>912800</v>
          </cell>
          <cell r="S146">
            <v>912800</v>
          </cell>
          <cell r="T146">
            <v>912800</v>
          </cell>
          <cell r="U146">
            <v>912800</v>
          </cell>
          <cell r="V146">
            <v>912800</v>
          </cell>
          <cell r="W146">
            <v>912800</v>
          </cell>
          <cell r="X146">
            <v>912800</v>
          </cell>
          <cell r="Y146">
            <v>912800</v>
          </cell>
          <cell r="Z146">
            <v>912800</v>
          </cell>
          <cell r="AA146">
            <v>912800</v>
          </cell>
          <cell r="AB146">
            <v>912800</v>
          </cell>
          <cell r="AC146">
            <v>912800</v>
          </cell>
          <cell r="AD146">
            <v>912800</v>
          </cell>
          <cell r="AE146">
            <v>912800</v>
          </cell>
          <cell r="AF146">
            <v>912800</v>
          </cell>
          <cell r="AG146">
            <v>912800</v>
          </cell>
        </row>
        <row r="147">
          <cell r="I147">
            <v>912800</v>
          </cell>
          <cell r="J147">
            <v>912800</v>
          </cell>
          <cell r="K147">
            <v>912800</v>
          </cell>
          <cell r="L147">
            <v>912800</v>
          </cell>
          <cell r="M147">
            <v>912800</v>
          </cell>
          <cell r="N147">
            <v>912800</v>
          </cell>
          <cell r="O147">
            <v>912800</v>
          </cell>
          <cell r="P147">
            <v>912800</v>
          </cell>
          <cell r="Q147">
            <v>912800</v>
          </cell>
          <cell r="R147">
            <v>912800</v>
          </cell>
          <cell r="S147">
            <v>912800</v>
          </cell>
          <cell r="T147">
            <v>912800</v>
          </cell>
          <cell r="U147">
            <v>912800</v>
          </cell>
          <cell r="V147">
            <v>912800</v>
          </cell>
          <cell r="W147">
            <v>912800</v>
          </cell>
          <cell r="X147">
            <v>912800</v>
          </cell>
          <cell r="Y147">
            <v>912800</v>
          </cell>
          <cell r="Z147">
            <v>912800</v>
          </cell>
          <cell r="AA147">
            <v>912800</v>
          </cell>
          <cell r="AB147">
            <v>912800</v>
          </cell>
          <cell r="AC147">
            <v>912800</v>
          </cell>
          <cell r="AD147">
            <v>912800</v>
          </cell>
          <cell r="AE147">
            <v>912800</v>
          </cell>
          <cell r="AF147">
            <v>912800</v>
          </cell>
          <cell r="AG147">
            <v>912800</v>
          </cell>
        </row>
      </sheetData>
      <sheetData sheetId="8">
        <row r="4">
          <cell r="I4" t="str">
            <v>Dijamin per hari (maks. 365 hari)</v>
          </cell>
        </row>
        <row r="5">
          <cell r="I5" t="str">
            <v>Dijamin per hari (maks. 360 hari)</v>
          </cell>
        </row>
        <row r="6">
          <cell r="I6" t="str">
            <v>Dijamin per hari (maks. 180 hari)</v>
          </cell>
        </row>
        <row r="7">
          <cell r="I7" t="str">
            <v>Dijamin per hari (maks. 120 hari)</v>
          </cell>
        </row>
        <row r="8">
          <cell r="I8" t="str">
            <v>Dijamin per hari (maks. 90 hari)</v>
          </cell>
        </row>
        <row r="9">
          <cell r="I9" t="str">
            <v>Dijamin per hari (maks. 60 hari)</v>
          </cell>
        </row>
        <row r="11">
          <cell r="I11" t="str">
            <v>Dijamin per hari (maks. 10 hari)</v>
          </cell>
        </row>
        <row r="12">
          <cell r="I12" t="str">
            <v>Dijamin per hari (maks. 20 hari)</v>
          </cell>
        </row>
        <row r="13">
          <cell r="I13" t="str">
            <v>Dijamin per hari (maks. 30 hari)</v>
          </cell>
        </row>
        <row r="14">
          <cell r="I14" t="str">
            <v>Dijamin per hari (maks. 60 hari)</v>
          </cell>
        </row>
        <row r="15">
          <cell r="I15" t="str">
            <v>Dijamin per hari (maks. 90 hari)</v>
          </cell>
        </row>
        <row r="16">
          <cell r="I16" t="str">
            <v>Dijamin per hari (maks. 120 hari)</v>
          </cell>
        </row>
        <row r="17">
          <cell r="I17" t="str">
            <v>Dijamin per hari (maks. 180 hari)</v>
          </cell>
        </row>
        <row r="18">
          <cell r="I18" t="str">
            <v>Dijamin per hari (maks. 360 hari)</v>
          </cell>
        </row>
        <row r="19">
          <cell r="I19" t="str">
            <v>Dijamin per hari (maks. 365 hari)</v>
          </cell>
        </row>
        <row r="20">
          <cell r="I20" t="str">
            <v>Tidak Dijamin</v>
          </cell>
        </row>
        <row r="22">
          <cell r="I22" t="str">
            <v>Dijamin per hari (maks. 10 hari)</v>
          </cell>
        </row>
        <row r="23">
          <cell r="I23" t="str">
            <v>Dijamin per hari (maks. 20 hari)</v>
          </cell>
        </row>
        <row r="24">
          <cell r="I24" t="str">
            <v>Dijamin per hari (maks. 30 hari)</v>
          </cell>
        </row>
        <row r="25">
          <cell r="I25" t="str">
            <v>Dijamin per hari (maks. 60 hari)</v>
          </cell>
        </row>
        <row r="26">
          <cell r="I26" t="str">
            <v>Dijamin per hari (maks. 90 hari)</v>
          </cell>
        </row>
        <row r="27">
          <cell r="I27" t="str">
            <v>Dijamin per hari (maks. 120 hari)</v>
          </cell>
        </row>
        <row r="28">
          <cell r="I28" t="str">
            <v>Dijamin per hari (maks. 180 hari)</v>
          </cell>
        </row>
        <row r="29">
          <cell r="I29" t="str">
            <v>Dijamin per hari (maks. 360 hari)</v>
          </cell>
        </row>
        <row r="30">
          <cell r="I30" t="str">
            <v>Dijamin per hari (maks. 365 hari)</v>
          </cell>
        </row>
        <row r="31">
          <cell r="I31" t="str">
            <v>Tidak Dijamin</v>
          </cell>
        </row>
        <row r="33">
          <cell r="I33" t="str">
            <v>Dijamin 1 Jenis Bedah per kasus penyakit</v>
          </cell>
        </row>
        <row r="34">
          <cell r="I34" t="str">
            <v>Dijamin 1 Jenis Bedah per tahun</v>
          </cell>
        </row>
        <row r="35">
          <cell r="I35" t="str">
            <v>Dijamin 4 Jenis Bedah per kasus penyakit</v>
          </cell>
        </row>
        <row r="36">
          <cell r="I36" t="str">
            <v>Dijamin 4 Jenis Bedah per tahun</v>
          </cell>
        </row>
        <row r="37">
          <cell r="I37" t="str">
            <v>Dijamin 12 Jenis Bedah per kasus penyakit</v>
          </cell>
        </row>
        <row r="38">
          <cell r="I38" t="str">
            <v>Dijamin 12 Jenis Bedah per tahun</v>
          </cell>
        </row>
        <row r="39">
          <cell r="I39" t="str">
            <v>Dijamin 3 Jenis Bedah per kasus penyakit</v>
          </cell>
        </row>
        <row r="40">
          <cell r="I40" t="str">
            <v>Dijamin 3 Jenis Bedah per tahun</v>
          </cell>
        </row>
        <row r="42">
          <cell r="I42" t="str">
            <v>Dijamin per kasus penyakit</v>
          </cell>
        </row>
        <row r="43">
          <cell r="I43" t="str">
            <v>Dijamin per tahun</v>
          </cell>
        </row>
        <row r="45">
          <cell r="I45" t="str">
            <v>Dijamin per hari (maks. 365 hari)</v>
          </cell>
        </row>
        <row r="46">
          <cell r="I46" t="str">
            <v>Dijamin per hari (maks. 360 hari)</v>
          </cell>
        </row>
        <row r="47">
          <cell r="I47" t="str">
            <v>Dijamin per hari (maks. 120 hari)</v>
          </cell>
        </row>
        <row r="48">
          <cell r="I48" t="str">
            <v>Dijamin per hari (maks. 180 hari)</v>
          </cell>
        </row>
        <row r="49">
          <cell r="I49" t="str">
            <v>Dijamin per hari (maks. 90 hari)</v>
          </cell>
        </row>
        <row r="50">
          <cell r="I50" t="str">
            <v>Dijamin per hari (maks. 60 hari)</v>
          </cell>
        </row>
        <row r="51">
          <cell r="I51" t="str">
            <v>Dijamin per kunjungan</v>
          </cell>
        </row>
        <row r="52">
          <cell r="I52" t="str">
            <v>Dijamin per kasus penyakit</v>
          </cell>
        </row>
        <row r="53">
          <cell r="I53" t="str">
            <v>Dijamin per tahun</v>
          </cell>
        </row>
        <row r="54">
          <cell r="I54" t="str">
            <v>Tidak Dijamin</v>
          </cell>
        </row>
        <row r="56">
          <cell r="I56" t="str">
            <v>Dijamin per hari (maks. 365 hari)</v>
          </cell>
        </row>
        <row r="57">
          <cell r="I57" t="str">
            <v>Dijamin per hari (maks. 360 hari)</v>
          </cell>
        </row>
        <row r="58">
          <cell r="I58" t="str">
            <v>Dijamin per hari (maks. 120 hari)</v>
          </cell>
        </row>
        <row r="59">
          <cell r="I59" t="str">
            <v>Dijamin per hari (maks. 180 hari)</v>
          </cell>
        </row>
        <row r="60">
          <cell r="I60" t="str">
            <v>Dijamin per hari (maks. 90 hari)</v>
          </cell>
        </row>
        <row r="61">
          <cell r="I61" t="str">
            <v>Dijamin per hari (maks. 60 hari)</v>
          </cell>
        </row>
        <row r="62">
          <cell r="I62" t="str">
            <v>Dijamin per kunjungan</v>
          </cell>
        </row>
        <row r="63">
          <cell r="I63" t="str">
            <v>Dijamin per kasus penyakit</v>
          </cell>
        </row>
        <row r="64">
          <cell r="I64" t="str">
            <v>Dijamin per tahun</v>
          </cell>
        </row>
        <row r="65">
          <cell r="I65" t="str">
            <v>Tidak Dijamin</v>
          </cell>
        </row>
        <row r="67">
          <cell r="I67" t="str">
            <v>Dijamin per hari (maks. 10 hari)</v>
          </cell>
        </row>
        <row r="68">
          <cell r="I68" t="str">
            <v>Dijamin per hari (maks. 20 hari)</v>
          </cell>
        </row>
        <row r="69">
          <cell r="I69" t="str">
            <v>Dijamin per hari (maks. 30 hari)</v>
          </cell>
        </row>
        <row r="70">
          <cell r="I70" t="str">
            <v>Dijamin per hari (maks. 60 hari)</v>
          </cell>
        </row>
        <row r="71">
          <cell r="I71" t="str">
            <v>Dijamin per hari (maks. 90 hari)</v>
          </cell>
        </row>
        <row r="72">
          <cell r="I72" t="str">
            <v>Dijamin per hari (maks. 120 hari)</v>
          </cell>
        </row>
        <row r="73">
          <cell r="I73" t="str">
            <v>Dijamin per hari (maks. 180 hari)</v>
          </cell>
        </row>
        <row r="74">
          <cell r="I74" t="str">
            <v>Dijamin per hari (maks. 360 hari)</v>
          </cell>
        </row>
        <row r="75">
          <cell r="I75" t="str">
            <v>Dijamin per hari (maks. 365 hari)</v>
          </cell>
        </row>
        <row r="76">
          <cell r="I76" t="str">
            <v>Dijamin per kunjungan</v>
          </cell>
        </row>
        <row r="77">
          <cell r="I77" t="str">
            <v>Dijamin per kasus penyakit</v>
          </cell>
        </row>
        <row r="78">
          <cell r="I78" t="str">
            <v>Tidak Dijamin</v>
          </cell>
        </row>
        <row r="80">
          <cell r="I80" t="str">
            <v>Dijamin per tahun</v>
          </cell>
        </row>
        <row r="81">
          <cell r="I81" t="str">
            <v>Dijamin per kejadian</v>
          </cell>
        </row>
        <row r="82">
          <cell r="I82" t="str">
            <v>Tidak Dijamin</v>
          </cell>
        </row>
        <row r="84">
          <cell r="I84" t="str">
            <v>Dijamin per kejadian</v>
          </cell>
        </row>
        <row r="85">
          <cell r="I85" t="str">
            <v>Tidak Dijamin</v>
          </cell>
        </row>
        <row r="87">
          <cell r="I87" t="str">
            <v>Dijamin per kejadian</v>
          </cell>
        </row>
        <row r="88">
          <cell r="I88" t="str">
            <v>Tidak Dijamin</v>
          </cell>
        </row>
        <row r="90">
          <cell r="I90" t="str">
            <v>Tidak Dijamin</v>
          </cell>
        </row>
        <row r="91">
          <cell r="I91" t="str">
            <v>Dijamin per kejadian</v>
          </cell>
        </row>
        <row r="93">
          <cell r="I93" t="str">
            <v>Tidak Dijamin</v>
          </cell>
        </row>
        <row r="94">
          <cell r="I94" t="str">
            <v>Dijamin per kejadian</v>
          </cell>
        </row>
        <row r="96">
          <cell r="I96" t="str">
            <v>Tidak Dijamin</v>
          </cell>
        </row>
        <row r="97">
          <cell r="I97" t="str">
            <v>Dijamin per kejadian</v>
          </cell>
        </row>
        <row r="99">
          <cell r="I99" t="str">
            <v>Tidak Dijamin</v>
          </cell>
        </row>
        <row r="100">
          <cell r="I100" t="str">
            <v>Dijamin per kasus penyakit; Sebelum &amp; Setelah 30 hari</v>
          </cell>
        </row>
        <row r="101">
          <cell r="I101" t="str">
            <v>Dijamin per kasus penyakit; Sebelum 30 hari &amp; Setelah 30 hari</v>
          </cell>
        </row>
        <row r="102">
          <cell r="I102" t="str">
            <v>Dijamin per kasus penyakit; Sebelum 31 hari &amp; Setelah 31 hari</v>
          </cell>
        </row>
        <row r="103">
          <cell r="I103" t="str">
            <v>Dijamin per kasus penyakit; Sebelum 30 hari &amp; Setelah 90 hari</v>
          </cell>
        </row>
        <row r="104">
          <cell r="I104" t="str">
            <v>Dijamin per kasus penyakit; Sebelum 31 hari &amp; Setelah 90 hari</v>
          </cell>
        </row>
        <row r="105">
          <cell r="I105" t="str">
            <v>Dijamin per tahun; Sebelum &amp; Setelah 30 hari</v>
          </cell>
        </row>
        <row r="106">
          <cell r="I106" t="str">
            <v>Dijamin per tahun; Sebelum 30 hari &amp; Setelah 30 hari</v>
          </cell>
        </row>
        <row r="107">
          <cell r="I107" t="str">
            <v>Dijamin per tahun; Sebelum 31 hari &amp; Setelah 31 hari</v>
          </cell>
        </row>
        <row r="108">
          <cell r="I108" t="str">
            <v>Dijamin per tahun; Sebelum 30 hari &amp; Setelah 90 hari</v>
          </cell>
        </row>
        <row r="109">
          <cell r="I109" t="str">
            <v>Dijamin per tahun; Sebelum 31 hari &amp; Setelah 90 hari</v>
          </cell>
        </row>
        <row r="110">
          <cell r="I110" t="str">
            <v>Dijamin per tahun; Sebelum &amp; Setelah 30 hari</v>
          </cell>
        </row>
        <row r="111">
          <cell r="I111" t="str">
            <v>Dijamin per kunjungan; Sebelum 30 hari &amp; Setelah 30 hari</v>
          </cell>
        </row>
        <row r="112">
          <cell r="I112" t="str">
            <v>Dijamin per kunjungan; Sebelum 31 hari &amp; Setelah 31 hari</v>
          </cell>
        </row>
        <row r="113">
          <cell r="I113" t="str">
            <v>Dijamin per kunjungan; Sebelum 30 hari &amp; Setelah 90 hari</v>
          </cell>
        </row>
        <row r="114">
          <cell r="I114" t="str">
            <v>Dijamin per kunjungan; Sebelum 31 hari &amp; Setelah 90 hari</v>
          </cell>
        </row>
        <row r="116">
          <cell r="I116" t="str">
            <v>Tidak Dijamin</v>
          </cell>
        </row>
        <row r="117">
          <cell r="I117" t="str">
            <v>Dijamin per kasus penyakit; Sebelum &amp; Setelah 30 hari</v>
          </cell>
        </row>
        <row r="118">
          <cell r="I118" t="str">
            <v>Dijamin per kasus penyakit; Sebelum 30 hari &amp; Setelah 30 hari</v>
          </cell>
        </row>
        <row r="119">
          <cell r="I119" t="str">
            <v>Dijamin per kasus penyakit; Sebelum 31 hari &amp; Setelah 31 hari</v>
          </cell>
        </row>
        <row r="120">
          <cell r="I120" t="str">
            <v>Dijamin per kasus penyakit; Sebelum 30 hari &amp; Setelah 90 hari</v>
          </cell>
        </row>
        <row r="121">
          <cell r="I121" t="str">
            <v>Dijamin per kasus penyakit; Sebelum 31 hari &amp; Setelah 90 hari</v>
          </cell>
        </row>
        <row r="122">
          <cell r="I122" t="str">
            <v>Dijamin per tahun; Sebelum &amp; Setelah 30 hari</v>
          </cell>
        </row>
        <row r="123">
          <cell r="I123" t="str">
            <v>Dijamin per tahun; Sebelum 30 hari &amp; Setelah 30 hari</v>
          </cell>
        </row>
        <row r="124">
          <cell r="I124" t="str">
            <v>Dijamin per tahun; Sebelum 31 hari &amp; Setelah 31 hari</v>
          </cell>
        </row>
        <row r="125">
          <cell r="I125" t="str">
            <v>Dijamin per tahun; Sebelum 30 hari &amp; Setelah 90 hari</v>
          </cell>
        </row>
        <row r="126">
          <cell r="I126" t="str">
            <v>Dijamin per tahun; Sebelum 31 hari &amp; Setelah 90 hari</v>
          </cell>
        </row>
        <row r="127">
          <cell r="I127" t="str">
            <v>Dijamin per tahun; Sebelum &amp; Setelah 30 hari</v>
          </cell>
        </row>
        <row r="128">
          <cell r="I128" t="str">
            <v>Dijamin per kunjungan; Sebelum 30 hari &amp; Setelah 30 hari</v>
          </cell>
        </row>
        <row r="129">
          <cell r="I129" t="str">
            <v>Dijamin per kunjungan; Sebelum 31 hari &amp; Setelah 31 hari</v>
          </cell>
        </row>
        <row r="130">
          <cell r="I130" t="str">
            <v>Dijamin per kunjungan; Sebelum 30 hari &amp; Setelah 90 hari</v>
          </cell>
        </row>
        <row r="131">
          <cell r="I131" t="str">
            <v>Dijamin per kunjungan; Sebelum 31 hari &amp; Setelah 90 hari</v>
          </cell>
        </row>
        <row r="133">
          <cell r="I133" t="str">
            <v>Dijamin per kasus penyakit; Sebelum &amp; Setelah 30 hari</v>
          </cell>
        </row>
        <row r="134">
          <cell r="I134" t="str">
            <v>Dijamin per kasus penyakit; Sebelum 30 hari &amp; Setelah 30 hari</v>
          </cell>
        </row>
        <row r="135">
          <cell r="I135" t="str">
            <v>Dijamin per kasus penyakit; Sebelum 31 hari &amp; Setelah 31 hari</v>
          </cell>
        </row>
        <row r="136">
          <cell r="I136" t="str">
            <v>Dijamin per kasus penyakit; Sebelum 30 hari &amp; Setelah 90 hari</v>
          </cell>
        </row>
        <row r="137">
          <cell r="I137" t="str">
            <v>Dijamin per kasus penyakit; Sebelum 31 hari &amp; Setelah 90 hari</v>
          </cell>
        </row>
        <row r="138">
          <cell r="I138" t="str">
            <v>Dijamin per tahun; Sebelum &amp; Setelah 30 hari</v>
          </cell>
        </row>
        <row r="139">
          <cell r="I139" t="str">
            <v>Dijamin per tahun; Sebelum 30 hari &amp; Setelah 30 hari</v>
          </cell>
        </row>
        <row r="140">
          <cell r="I140" t="str">
            <v>Dijamin per tahun; Sebelum 31 hari &amp; Setelah 31 hari</v>
          </cell>
        </row>
        <row r="141">
          <cell r="I141" t="str">
            <v>Dijamin per tahun; Sebelum 30 hari &amp; Setelah 90 hari</v>
          </cell>
        </row>
        <row r="142">
          <cell r="I142" t="str">
            <v>Dijamin per tahun; Sebelum 31 hari &amp; Setelah 90 hari</v>
          </cell>
        </row>
        <row r="143">
          <cell r="I143" t="str">
            <v>Dijamin per tahun; Sebelum &amp; Setelah 30 hari</v>
          </cell>
        </row>
        <row r="144">
          <cell r="I144" t="str">
            <v>Dijamin per kunjungan; Sebelum 30 hari &amp; Setelah 30 hari</v>
          </cell>
        </row>
        <row r="145">
          <cell r="I145" t="str">
            <v>Dijamin per kunjungan; Sebelum 31 hari &amp; Setelah 31 hari</v>
          </cell>
        </row>
        <row r="146">
          <cell r="I146" t="str">
            <v>Dijamin per kunjungan; Sebelum 30 hari &amp; Setelah 90 hari</v>
          </cell>
        </row>
        <row r="147">
          <cell r="I147" t="str">
            <v>Dijamin per kunjungan; Sebelum 31 hari &amp; Setelah 90 hari</v>
          </cell>
        </row>
        <row r="148">
          <cell r="I148" t="str">
            <v>Tidak Dijamin</v>
          </cell>
        </row>
        <row r="150">
          <cell r="I150" t="str">
            <v>Tidak Dijamin</v>
          </cell>
        </row>
        <row r="151">
          <cell r="I151" t="str">
            <v>Dijamin per kasus penyakit; Sebelum 30 hari</v>
          </cell>
        </row>
        <row r="152">
          <cell r="I152" t="str">
            <v>Dijamin per tahun; Sebelum 30 hari</v>
          </cell>
        </row>
        <row r="153">
          <cell r="I153" t="str">
            <v>Dijamin per kunjungan; Sebelum 30 hari</v>
          </cell>
        </row>
        <row r="155">
          <cell r="I155" t="str">
            <v>Tidak Dijamin</v>
          </cell>
        </row>
        <row r="156">
          <cell r="I156" t="str">
            <v>Dijamin per kasus penyakit; Setelah 30 hari</v>
          </cell>
        </row>
        <row r="157">
          <cell r="I157" t="str">
            <v>Dijamin per kasus penyakit; Setelah 60 hari</v>
          </cell>
        </row>
        <row r="158">
          <cell r="I158" t="str">
            <v>Dijamin per kasus penyakit; Setelah 90 hari</v>
          </cell>
        </row>
        <row r="159">
          <cell r="I159" t="str">
            <v>Dijamin per tahun; Setelah 30 hari</v>
          </cell>
        </row>
        <row r="160">
          <cell r="I160" t="str">
            <v>Dijamin per tahun; Setelah 60 hari</v>
          </cell>
        </row>
        <row r="161">
          <cell r="I161" t="str">
            <v>Dijamin per tahun; Setelah 90 hari</v>
          </cell>
        </row>
        <row r="162">
          <cell r="I162" t="str">
            <v>Dijamin per kasus kunjungan; Setelah 30 hari</v>
          </cell>
        </row>
        <row r="163">
          <cell r="I163" t="str">
            <v>Dijamin per kasus kunjungan; Setelah 60 hari</v>
          </cell>
        </row>
        <row r="164">
          <cell r="I164" t="str">
            <v>Dijamin per kasus kunjungan; Setelah 90 hari</v>
          </cell>
        </row>
        <row r="166">
          <cell r="I166" t="str">
            <v>Dijamin dalam Aneka Biaya RS (Standar)</v>
          </cell>
        </row>
        <row r="167">
          <cell r="I167" t="str">
            <v xml:space="preserve">Dijamin dalam pembedahan </v>
          </cell>
        </row>
        <row r="168">
          <cell r="I168" t="str">
            <v>Dijamin benefit sendiri per tahun</v>
          </cell>
        </row>
        <row r="169">
          <cell r="I169" t="str">
            <v>Dijamin benefit sendiri per kasus penyakit</v>
          </cell>
        </row>
        <row r="171">
          <cell r="I171" t="str">
            <v>Dijamin dalam Pembedahan-Single Bedah ; Aneka Biaya RS-NS Bedah (Standar)</v>
          </cell>
        </row>
        <row r="172">
          <cell r="I172" t="str">
            <v>Dijamin dalam Aneka Biaya RS</v>
          </cell>
        </row>
        <row r="173">
          <cell r="I173" t="str">
            <v>Dijamin benefit sendiri per tahun</v>
          </cell>
        </row>
        <row r="174">
          <cell r="I174" t="str">
            <v>Dijamin benefit sendiri per kasus penyakit</v>
          </cell>
        </row>
        <row r="176">
          <cell r="I176" t="str">
            <v>Tidak Dijamin (Standar)</v>
          </cell>
        </row>
        <row r="177">
          <cell r="I177" t="str">
            <v>Dijamin benefit sendiri per tahun</v>
          </cell>
        </row>
        <row r="178">
          <cell r="I178" t="str">
            <v>Dijamin benefit sendiri per kasus penyakit</v>
          </cell>
        </row>
        <row r="188">
          <cell r="I188" t="str">
            <v>Dijamin dalam Aneka Biaya RS (Standar)</v>
          </cell>
        </row>
        <row r="189">
          <cell r="I189" t="str">
            <v>Dijamin benefit sendiri per tahun</v>
          </cell>
        </row>
        <row r="190">
          <cell r="I190" t="str">
            <v>Dijamin benefit sendiri per kasus penyakit</v>
          </cell>
        </row>
        <row r="192">
          <cell r="I192" t="str">
            <v>Dijamin dalam Aneka Biaya RS (Standar)</v>
          </cell>
        </row>
        <row r="193">
          <cell r="I193" t="str">
            <v>Dijamin benefit sendiri per tahun</v>
          </cell>
        </row>
        <row r="194">
          <cell r="I194" t="str">
            <v>Dijamin benefit sendiri per tahun per kasus penyakit</v>
          </cell>
        </row>
        <row r="196">
          <cell r="I196" t="str">
            <v>Dijamin dalam Aneka Biaya RS (Standar)</v>
          </cell>
        </row>
        <row r="197">
          <cell r="I197" t="str">
            <v>Dijamin benefit sendiri per tahun</v>
          </cell>
        </row>
        <row r="198">
          <cell r="I198" t="str">
            <v>Dijamin benefit sendiri per tahun per kasus penyakit</v>
          </cell>
        </row>
        <row r="200">
          <cell r="I200" t="str">
            <v>Dijamin dalam pembedahan (Standar)</v>
          </cell>
        </row>
        <row r="201">
          <cell r="I201" t="str">
            <v>Dijamin benefit sendiri per tahun</v>
          </cell>
        </row>
        <row r="202">
          <cell r="I202" t="str">
            <v>Dijamin benefit sendiri per tahun per kasus penyakit</v>
          </cell>
        </row>
        <row r="204">
          <cell r="I204" t="str">
            <v>Dijamin dalam Biaya Pembedahan (Standar)</v>
          </cell>
        </row>
        <row r="205">
          <cell r="I205" t="str">
            <v>Dijamin benefit sendiri per tahun</v>
          </cell>
        </row>
        <row r="207">
          <cell r="I207" t="str">
            <v>Dijamin dalam pembedahan (Standar)</v>
          </cell>
        </row>
        <row r="208">
          <cell r="I208" t="str">
            <v>Dijamin benefit sendiri per tahun</v>
          </cell>
        </row>
        <row r="210">
          <cell r="I210" t="str">
            <v>Dijamin dalam pembedahan; Indikasi Medis sampai dengan usia 5 tahun (Standar)</v>
          </cell>
        </row>
        <row r="211">
          <cell r="I211" t="str">
            <v>Dijamin dalam pembedahan; Indikasi Medis untuk semua usia</v>
          </cell>
        </row>
        <row r="216">
          <cell r="I216" t="str">
            <v>Dijamin benefit sendiri per tahun; Indikasi Medis sampai dengan usia 5 tahun</v>
          </cell>
        </row>
        <row r="217">
          <cell r="I217" t="str">
            <v>Dijamin benefit sendiri per tahun; Indikasi Medis untuk semua usia</v>
          </cell>
        </row>
        <row r="222">
          <cell r="I222" t="str">
            <v>Dijamin benefit sendiri per kasus penyakit ; Indikasi Medis sampai dengan usia 5 tahun</v>
          </cell>
        </row>
        <row r="223">
          <cell r="I223" t="str">
            <v>Dijamin benefit sendiri per kasus penyakit ; Indikasi Medis untuk semua usia</v>
          </cell>
        </row>
        <row r="229">
          <cell r="I229" t="str">
            <v>Dijamin dalam pembedahan; Non Congenital &amp; Usia di atas 5 tahun (Standar)</v>
          </cell>
        </row>
        <row r="230">
          <cell r="I230" t="str">
            <v>Dijamin dalam pembedahan; Non Congenital &amp; Usia di atas 10 tahun</v>
          </cell>
        </row>
        <row r="231">
          <cell r="I231" t="str">
            <v>Dijamin dalam pembedahan; Non Congenital &amp; semua Usia</v>
          </cell>
        </row>
        <row r="232">
          <cell r="I232" t="str">
            <v>Dijamin dalam pembedahan; Usia di atas 5 tahun</v>
          </cell>
        </row>
        <row r="233">
          <cell r="I233" t="str">
            <v>Dijamin dalam pembedahan; Usia di atas 10 tahun</v>
          </cell>
        </row>
        <row r="234">
          <cell r="I234" t="str">
            <v>Dijamin dalam pembedahan; semua Usia</v>
          </cell>
        </row>
        <row r="235">
          <cell r="I235" t="str">
            <v>Dijamin benefit sendiri per tahun; Non Congenital &amp; Usia di atas 5 tahun</v>
          </cell>
        </row>
        <row r="236">
          <cell r="I236" t="str">
            <v>Dijamin benefit sendiri per tahun; Non Congenital &amp; Usia di atas 10 tahun</v>
          </cell>
        </row>
        <row r="237">
          <cell r="I237" t="str">
            <v>Dijamin benefit sendiri per tahun; Non Congenital &amp; semua Usia</v>
          </cell>
        </row>
        <row r="238">
          <cell r="I238" t="str">
            <v>Dijamin benefit sendiri per tahun; Usia di atas 5 tahun</v>
          </cell>
        </row>
        <row r="239">
          <cell r="I239" t="str">
            <v>Dijamin benefit sendiri per tahun; Usia di atas 10 tahun</v>
          </cell>
        </row>
        <row r="240">
          <cell r="I240" t="str">
            <v>Dijamin benefit sendiri per tahun; semua Usia</v>
          </cell>
        </row>
        <row r="241">
          <cell r="I241" t="str">
            <v>Dijamin benefit sendiri per kasus penyakit; Non Congenital &amp; Usia di atas 5 tahun</v>
          </cell>
        </row>
        <row r="242">
          <cell r="I242" t="str">
            <v>Dijamin benefit sendiri per kasus penyakit; Non Congenital &amp; Usia di atas 10 tahun</v>
          </cell>
        </row>
        <row r="243">
          <cell r="I243" t="str">
            <v>Dijamin benefit sendiri per kasus penyakit; Non Congenital &amp; semua Usia</v>
          </cell>
        </row>
        <row r="244">
          <cell r="I244" t="str">
            <v>Dijamin benefit sendiri per kasus penyakit; Usia di atas 5 tahun</v>
          </cell>
        </row>
        <row r="245">
          <cell r="I245" t="str">
            <v>Dijamin benefit sendiri per kasus penyakit; Usia di atas 10 tahun</v>
          </cell>
        </row>
        <row r="246">
          <cell r="I246" t="str">
            <v>Dijamin benefit sendiri per kasus penyakit; semua Usia</v>
          </cell>
        </row>
        <row r="248">
          <cell r="I248" t="str">
            <v>Dijamin sebagai diagnosa Umum T&amp;C (Standar)</v>
          </cell>
        </row>
        <row r="249">
          <cell r="I249" t="str">
            <v>Dijamin benefit sendiri per tahun</v>
          </cell>
        </row>
        <row r="250">
          <cell r="I250" t="str">
            <v>Dijamin benefit sendiri per kasus penyakit</v>
          </cell>
        </row>
        <row r="252">
          <cell r="I252" t="str">
            <v>Dijamin dalam Biaya Pembedahan (Standar)</v>
          </cell>
        </row>
        <row r="253">
          <cell r="I253" t="str">
            <v>Dijamin dalam Aneka Biaya RS</v>
          </cell>
        </row>
        <row r="254">
          <cell r="I254" t="str">
            <v>Dijamin benefit sendiri per tahun</v>
          </cell>
        </row>
        <row r="256">
          <cell r="I256" t="str">
            <v>Tidak Dijamin (Standar)</v>
          </cell>
        </row>
        <row r="257">
          <cell r="I257" t="str">
            <v>Dijamin per tahun</v>
          </cell>
        </row>
        <row r="259">
          <cell r="I259" t="str">
            <v>Tidak Dijamin (Standar)</v>
          </cell>
        </row>
        <row r="260">
          <cell r="I260" t="str">
            <v>Dijamin benefit sendiri per tahun</v>
          </cell>
        </row>
        <row r="261">
          <cell r="I261" t="str">
            <v>Dijamin benefit sendiri per kasus penyakit</v>
          </cell>
        </row>
        <row r="262">
          <cell r="I262" t="str">
            <v>Dijamin dalam pembedahan</v>
          </cell>
        </row>
        <row r="264">
          <cell r="I264" t="str">
            <v>Tidak Dijamin (Standar)</v>
          </cell>
        </row>
        <row r="265">
          <cell r="I265" t="str">
            <v>Dijamin benefit sendiri per tahun</v>
          </cell>
        </row>
        <row r="266">
          <cell r="I266" t="str">
            <v>Dijamin benefit sendiri per kasus penyakit</v>
          </cell>
        </row>
        <row r="267">
          <cell r="I267" t="str">
            <v>Diagnosa Penyakit Umum</v>
          </cell>
        </row>
        <row r="269">
          <cell r="I269" t="str">
            <v>Tidak Dijamin (Standar)</v>
          </cell>
        </row>
        <row r="270">
          <cell r="I270" t="str">
            <v>Dijamin dalam Aneka Biaya RS</v>
          </cell>
        </row>
        <row r="271">
          <cell r="I271" t="str">
            <v>Dijamin benefit sendiri per tahun</v>
          </cell>
        </row>
        <row r="273">
          <cell r="I273" t="str">
            <v>Tidak Dijamin (Standar)</v>
          </cell>
        </row>
        <row r="274">
          <cell r="I274" t="str">
            <v>Dijamin benefit sendiri per tahun</v>
          </cell>
        </row>
        <row r="275">
          <cell r="I275" t="str">
            <v>Dijamin dalam TC</v>
          </cell>
        </row>
        <row r="277">
          <cell r="I277" t="str">
            <v>Tidak Dijamin (Standar)</v>
          </cell>
        </row>
        <row r="278">
          <cell r="I278" t="str">
            <v>Dijamin benefit sendiri per tahun</v>
          </cell>
        </row>
        <row r="279">
          <cell r="I279" t="str">
            <v>Dijamin dalam TC</v>
          </cell>
        </row>
        <row r="281">
          <cell r="I281" t="str">
            <v>Tidak Dijamin (Standar)</v>
          </cell>
        </row>
        <row r="282">
          <cell r="I282" t="str">
            <v>Dijamin benefit sendiri per tahun</v>
          </cell>
        </row>
        <row r="283">
          <cell r="I283" t="str">
            <v>Dijamin dalam TC</v>
          </cell>
        </row>
        <row r="285">
          <cell r="I285" t="str">
            <v>Tidak Dijamin (Standar)</v>
          </cell>
        </row>
        <row r="286">
          <cell r="I286" t="str">
            <v>Dijamin benefit sendiri per tahun</v>
          </cell>
        </row>
        <row r="288">
          <cell r="I288" t="str">
            <v>Tidak Dijamin (Standar)</v>
          </cell>
        </row>
        <row r="289">
          <cell r="I289" t="str">
            <v>Dijamin benefit sendiri per tahun</v>
          </cell>
        </row>
        <row r="290">
          <cell r="I290" t="str">
            <v>Dijamin benefit sendiri per kasus penyakit</v>
          </cell>
        </row>
        <row r="291">
          <cell r="I291" t="str">
            <v>Dijamin sebagai diagnosa umum</v>
          </cell>
        </row>
        <row r="293">
          <cell r="I293" t="str">
            <v>Tidak Dijamin (Standar)</v>
          </cell>
        </row>
        <row r="294">
          <cell r="I294" t="str">
            <v>Dijamin benefit sendiri per tahun</v>
          </cell>
        </row>
        <row r="296">
          <cell r="I296" t="str">
            <v>Tidak Dijamin (Standar)</v>
          </cell>
        </row>
        <row r="297">
          <cell r="I297" t="str">
            <v>Dijamin benefit sendiri per tahun</v>
          </cell>
        </row>
        <row r="299">
          <cell r="I299" t="str">
            <v>Tidak Dijamin (Standar)</v>
          </cell>
        </row>
        <row r="300">
          <cell r="I300" t="str">
            <v>Dijamin benefit sendiri per tahun</v>
          </cell>
        </row>
        <row r="302">
          <cell r="I302" t="str">
            <v>Tidak Dijamin (Standar)</v>
          </cell>
        </row>
        <row r="303">
          <cell r="I303" t="str">
            <v>Dijamin benefit sendiri per tahun</v>
          </cell>
        </row>
        <row r="304">
          <cell r="I304" t="str">
            <v>Dijamin dalam Pembedahan</v>
          </cell>
        </row>
        <row r="312">
          <cell r="I312" t="str">
            <v>Dijamin per hari (maks. 365 hari)</v>
          </cell>
        </row>
        <row r="313">
          <cell r="I313" t="str">
            <v>Dijamin per hari (maks. 360 hari)</v>
          </cell>
        </row>
        <row r="314">
          <cell r="I314" t="str">
            <v>Dijamin per hari (maks. 120 hari)</v>
          </cell>
        </row>
        <row r="315">
          <cell r="I315" t="str">
            <v>Dijamin per hari (maks. 180 hari)</v>
          </cell>
        </row>
        <row r="316">
          <cell r="I316" t="str">
            <v>Dijamin per hari (maks. 90 hari)</v>
          </cell>
        </row>
        <row r="317">
          <cell r="I317" t="str">
            <v>Dijamin per hari (maks. 60 hari)</v>
          </cell>
        </row>
        <row r="319">
          <cell r="I319" t="str">
            <v>Tidak Dijamin (Standar)</v>
          </cell>
        </row>
        <row r="320">
          <cell r="I320" t="str">
            <v>Dijamin per hari (maks. 10 hari)</v>
          </cell>
        </row>
        <row r="321">
          <cell r="I321" t="str">
            <v>Dijamin per hari (maks. 20 hari)</v>
          </cell>
        </row>
        <row r="322">
          <cell r="I322" t="str">
            <v>Dijamin per hari (maks. 30 hari)</v>
          </cell>
        </row>
        <row r="323">
          <cell r="I323" t="str">
            <v>Dijamin per hari (maks. 60 hari)</v>
          </cell>
        </row>
        <row r="324">
          <cell r="I324" t="str">
            <v>Dijamin per hari (maks. 90 hari)</v>
          </cell>
        </row>
        <row r="325">
          <cell r="I325" t="str">
            <v>Dijamin per hari (maks. 120 hari)</v>
          </cell>
        </row>
        <row r="326">
          <cell r="I326" t="str">
            <v>Dijamin per hari (maks. 180 hari)</v>
          </cell>
        </row>
        <row r="327">
          <cell r="I327" t="str">
            <v>Dijamin per hari (maks. 360 hari)</v>
          </cell>
        </row>
        <row r="328">
          <cell r="I328" t="str">
            <v>Dijamin per hari (maks. 365 hari)</v>
          </cell>
        </row>
        <row r="331">
          <cell r="I331" t="str">
            <v>Tidak Dijamin (Standar)</v>
          </cell>
        </row>
        <row r="332">
          <cell r="I332" t="str">
            <v>Dijamin benefit sendiri per tahun</v>
          </cell>
        </row>
        <row r="334">
          <cell r="I334" t="str">
            <v>Tidak Dijamin (Standar)</v>
          </cell>
        </row>
        <row r="335">
          <cell r="I335" t="str">
            <v>Dijamin benefit sendiri per tahun</v>
          </cell>
        </row>
        <row r="337">
          <cell r="I337" t="str">
            <v>Dijamin benefit sendiri per tahun</v>
          </cell>
        </row>
        <row r="338">
          <cell r="I338" t="str">
            <v>Tidak Dijamin</v>
          </cell>
        </row>
        <row r="340">
          <cell r="I340" t="str">
            <v>Dijamin benefit sendiri per tahun</v>
          </cell>
        </row>
        <row r="341">
          <cell r="I341" t="str">
            <v>Tidak Dijamin</v>
          </cell>
        </row>
        <row r="343">
          <cell r="I343" t="str">
            <v>Tidak Dijamin (Standar)</v>
          </cell>
        </row>
        <row r="344">
          <cell r="I344" t="str">
            <v>Dijamin benefit sendiri per tahun</v>
          </cell>
        </row>
        <row r="346">
          <cell r="I346" t="str">
            <v>Tidak Dijamin (Standar)</v>
          </cell>
        </row>
        <row r="347">
          <cell r="I347" t="str">
            <v>Dijamin benefit sendiri per tahun</v>
          </cell>
        </row>
        <row r="349">
          <cell r="I349" t="str">
            <v>Tidak Dijamin (Standar)</v>
          </cell>
        </row>
        <row r="350">
          <cell r="I350" t="str">
            <v>Dijamin benefit sendiri per tahun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">
          <cell r="I4" t="str">
            <v>Dijamin per kunjungan</v>
          </cell>
        </row>
        <row r="5">
          <cell r="I5" t="str">
            <v>Dijamin per hari</v>
          </cell>
        </row>
        <row r="6">
          <cell r="I6" t="str">
            <v>Dijamin per tahun</v>
          </cell>
        </row>
        <row r="7">
          <cell r="I7" t="str">
            <v>Tidak dijamin</v>
          </cell>
        </row>
        <row r="9">
          <cell r="I9" t="str">
            <v>Dijamin per kunjungan</v>
          </cell>
        </row>
        <row r="10">
          <cell r="I10" t="str">
            <v>Dijamin per hari</v>
          </cell>
        </row>
        <row r="11">
          <cell r="I11" t="str">
            <v>Dijamin per tahun</v>
          </cell>
        </row>
        <row r="12">
          <cell r="I12" t="str">
            <v>Tidak dijamin</v>
          </cell>
        </row>
        <row r="14">
          <cell r="I14" t="str">
            <v>Dijamin per kunjungan</v>
          </cell>
        </row>
        <row r="15">
          <cell r="I15" t="str">
            <v>Dijamin per hari</v>
          </cell>
        </row>
        <row r="16">
          <cell r="I16" t="str">
            <v>Dijamin per tahun</v>
          </cell>
        </row>
        <row r="17">
          <cell r="I17" t="str">
            <v>Tidak dijamin</v>
          </cell>
        </row>
        <row r="19">
          <cell r="I19" t="str">
            <v>Dijamin per tahun</v>
          </cell>
        </row>
        <row r="20">
          <cell r="I20" t="str">
            <v>Dijamin per kunjungan</v>
          </cell>
        </row>
        <row r="21">
          <cell r="I21" t="str">
            <v>Dijamin per hari</v>
          </cell>
        </row>
        <row r="22">
          <cell r="I22" t="str">
            <v>Tidak dijamin</v>
          </cell>
        </row>
        <row r="24">
          <cell r="I24" t="str">
            <v>Dijamin per tahun</v>
          </cell>
        </row>
        <row r="25">
          <cell r="I25" t="str">
            <v>Dijamin per kunjungan</v>
          </cell>
        </row>
        <row r="26">
          <cell r="I26" t="str">
            <v>Dijamin per tahun</v>
          </cell>
        </row>
        <row r="27">
          <cell r="I27" t="str">
            <v>Tidak dijamin</v>
          </cell>
        </row>
        <row r="29">
          <cell r="I29" t="str">
            <v>Dijamin per kunjungan</v>
          </cell>
        </row>
        <row r="30">
          <cell r="I30" t="str">
            <v>Dijamin per tahun</v>
          </cell>
        </row>
        <row r="31">
          <cell r="I31" t="str">
            <v>Tidak dijamin</v>
          </cell>
        </row>
        <row r="33">
          <cell r="I33" t="str">
            <v>Dijamin benefit sendiri per tahun; sd usia 5 tahun</v>
          </cell>
        </row>
        <row r="34">
          <cell r="I34" t="str">
            <v>Dijamin benefit sendiri per kunjungan; sd usia 5 tahun</v>
          </cell>
        </row>
        <row r="35">
          <cell r="I35" t="str">
            <v>Dijamin benefit sendiri per tahun; tanpa batasan usia</v>
          </cell>
        </row>
        <row r="36">
          <cell r="I36" t="str">
            <v>Dijamin benefit sendiri per kunjungan; tanpa batasan usia</v>
          </cell>
        </row>
        <row r="37">
          <cell r="I37" t="str">
            <v>Dijamin dalam Biaya Obat2an</v>
          </cell>
        </row>
        <row r="38">
          <cell r="I38" t="str">
            <v>Tidak dijamin</v>
          </cell>
        </row>
        <row r="40">
          <cell r="I40" t="str">
            <v>Dijamin benefit sendiri per tahun</v>
          </cell>
        </row>
        <row r="41">
          <cell r="I41" t="str">
            <v>Dijamin benefit sendiri per kunjungan</v>
          </cell>
        </row>
        <row r="42">
          <cell r="I42" t="str">
            <v>Tidak dijamin</v>
          </cell>
        </row>
        <row r="44">
          <cell r="I44" t="str">
            <v>Dijamin benefit sendiri per kunjungan</v>
          </cell>
        </row>
        <row r="45">
          <cell r="I45" t="str">
            <v>Dijamin benefit sendiri per tahun</v>
          </cell>
        </row>
        <row r="46">
          <cell r="I46" t="str">
            <v>Dijamin dalam Paket dokter &amp; obat</v>
          </cell>
        </row>
        <row r="47">
          <cell r="I47" t="str">
            <v>Dijamin dalam Biaya Obat2an</v>
          </cell>
        </row>
        <row r="48">
          <cell r="I48" t="str">
            <v>Tidak dijamin</v>
          </cell>
        </row>
        <row r="50">
          <cell r="I50" t="str">
            <v>Tidak dijamin</v>
          </cell>
        </row>
        <row r="51">
          <cell r="I51" t="str">
            <v>Dijamin benefit sendiri per tahun; Indikasi Medis dengan Usia di atas 5 tahun (Standar)</v>
          </cell>
        </row>
        <row r="52">
          <cell r="I52" t="str">
            <v>Dijamin benefit sendiri per tahun;  Indikasi Medis dengan Usia di atas 10 tahun</v>
          </cell>
        </row>
        <row r="53">
          <cell r="I53" t="str">
            <v>Dijamin benefit sendiri per tahun;  Indikasi Medis semua usia</v>
          </cell>
        </row>
        <row r="54">
          <cell r="I54" t="str">
            <v>Dijamin benefit sendiri per tahun;  usia di atas 5 tahun</v>
          </cell>
        </row>
        <row r="55">
          <cell r="I55" t="str">
            <v>Dijamin benefit sendiri per tahun;  usia di atas 10 tahun</v>
          </cell>
        </row>
        <row r="56">
          <cell r="I56" t="str">
            <v>Dijamin benefit sendiri per tahun;  semua usia</v>
          </cell>
        </row>
        <row r="58">
          <cell r="I58" t="str">
            <v>Tidak dijamin</v>
          </cell>
        </row>
        <row r="59">
          <cell r="I59" t="str">
            <v>Dijamin benefit sendiri per tahun</v>
          </cell>
        </row>
        <row r="61">
          <cell r="I61" t="str">
            <v>Dalam Biaya dokter spesialis (Standar)</v>
          </cell>
        </row>
        <row r="62">
          <cell r="I62" t="str">
            <v>Dijamin benefit sendiri per tahun</v>
          </cell>
        </row>
        <row r="64">
          <cell r="I64" t="str">
            <v>Tidak dijamin</v>
          </cell>
        </row>
        <row r="65">
          <cell r="I65" t="str">
            <v>Dijamin benefit sendiri per tahun; kecuali gigi bungsu</v>
          </cell>
        </row>
        <row r="66">
          <cell r="I66" t="str">
            <v>Dijamin benefit sendiri per tahun; termasuk gigi bungsu</v>
          </cell>
        </row>
        <row r="68">
          <cell r="I68" t="str">
            <v>Tidak dijamin</v>
          </cell>
        </row>
        <row r="69">
          <cell r="I69" t="str">
            <v>Dijamin benefit sendiri per tahun</v>
          </cell>
        </row>
        <row r="71">
          <cell r="I71" t="str">
            <v>Tidak dijamin</v>
          </cell>
        </row>
        <row r="72">
          <cell r="I72" t="str">
            <v>Dijamin benefit sendiri per tahun</v>
          </cell>
        </row>
        <row r="74">
          <cell r="I74" t="str">
            <v>Tidak dijamin</v>
          </cell>
        </row>
        <row r="75">
          <cell r="I75" t="str">
            <v>Dijamin benefit sendiri per tahun</v>
          </cell>
        </row>
        <row r="77">
          <cell r="I77" t="str">
            <v>Tidak dijamin</v>
          </cell>
        </row>
        <row r="78">
          <cell r="I78" t="str">
            <v>Dijamin benefit sendiri per tahun</v>
          </cell>
        </row>
        <row r="80">
          <cell r="I80" t="str">
            <v>Tidak dijamin</v>
          </cell>
        </row>
        <row r="81">
          <cell r="I81" t="str">
            <v>Dijamin benefit sendiri per tahun</v>
          </cell>
        </row>
        <row r="83">
          <cell r="I83" t="str">
            <v>Tidak dijamin</v>
          </cell>
        </row>
        <row r="84">
          <cell r="I84" t="str">
            <v>Dijamin benefit sendiri per tahun</v>
          </cell>
        </row>
        <row r="86">
          <cell r="I86" t="str">
            <v>Dalam dr. Spesialis (Standar)</v>
          </cell>
        </row>
        <row r="87">
          <cell r="I87" t="str">
            <v>Dijamin benefit sendiri per tahun</v>
          </cell>
        </row>
        <row r="89">
          <cell r="I89" t="str">
            <v>Dalam Biaya Obat2an (Standar)</v>
          </cell>
        </row>
        <row r="90">
          <cell r="I90" t="str">
            <v>Dijamin benefit sendiri per tahun</v>
          </cell>
        </row>
        <row r="92">
          <cell r="I92" t="str">
            <v>Tidak dijamin</v>
          </cell>
        </row>
        <row r="93">
          <cell r="I93" t="str">
            <v>Dijamin benefit sendiri per tahun</v>
          </cell>
        </row>
        <row r="95">
          <cell r="I95" t="str">
            <v>Tidak dijamin</v>
          </cell>
        </row>
        <row r="96">
          <cell r="I96" t="str">
            <v>Dijamin benefit sendiri per tahun</v>
          </cell>
        </row>
        <row r="98">
          <cell r="I98" t="str">
            <v>Tidak dijamin</v>
          </cell>
        </row>
        <row r="99">
          <cell r="I99" t="str">
            <v>Dijamin benefit sendiri per tahun</v>
          </cell>
        </row>
      </sheetData>
      <sheetData sheetId="23">
        <row r="4">
          <cell r="I4" t="str">
            <v>Dijamin per kunjungan</v>
          </cell>
        </row>
        <row r="5">
          <cell r="I5" t="str">
            <v>Dijamin per tahun</v>
          </cell>
        </row>
        <row r="6">
          <cell r="I6" t="str">
            <v>Tidak dijamin</v>
          </cell>
        </row>
      </sheetData>
      <sheetData sheetId="24">
        <row r="4">
          <cell r="I4" t="str">
            <v>Dijamin per tahun</v>
          </cell>
        </row>
        <row r="5">
          <cell r="I5" t="str">
            <v>Dijamin per 2 tahun</v>
          </cell>
        </row>
        <row r="6">
          <cell r="I6" t="str">
            <v>Tidak dijamin</v>
          </cell>
        </row>
        <row r="8">
          <cell r="I8" t="str">
            <v>Dijamin per tahun</v>
          </cell>
        </row>
        <row r="9">
          <cell r="I9" t="str">
            <v>Tidak dijamin</v>
          </cell>
        </row>
        <row r="11">
          <cell r="I11" t="str">
            <v>Tidak dijamin</v>
          </cell>
        </row>
        <row r="12">
          <cell r="I12" t="str">
            <v>Dijamin per tahun</v>
          </cell>
        </row>
      </sheetData>
      <sheetData sheetId="25">
        <row r="4">
          <cell r="I4" t="str">
            <v>Dijamin per tahun</v>
          </cell>
        </row>
        <row r="5">
          <cell r="I5" t="str">
            <v>Tidak dijamin</v>
          </cell>
        </row>
        <row r="7">
          <cell r="I7" t="str">
            <v>Dijamin per tahun</v>
          </cell>
        </row>
        <row r="8">
          <cell r="I8" t="str">
            <v>Tidak dijamin</v>
          </cell>
        </row>
        <row r="10">
          <cell r="I10" t="str">
            <v>Dijamin per tahun</v>
          </cell>
        </row>
        <row r="11">
          <cell r="I11" t="str">
            <v>Tidak dijamin</v>
          </cell>
        </row>
        <row r="13">
          <cell r="I13" t="str">
            <v>Dijamin per kunjungan</v>
          </cell>
        </row>
        <row r="14">
          <cell r="I14" t="str">
            <v>Tidak dijamin</v>
          </cell>
        </row>
        <row r="16">
          <cell r="I16" t="str">
            <v>Tidak dijamin</v>
          </cell>
        </row>
        <row r="17">
          <cell r="I17" t="str">
            <v>Dijamin per tahun</v>
          </cell>
        </row>
        <row r="19">
          <cell r="I19" t="str">
            <v>Tidak dijamin</v>
          </cell>
        </row>
        <row r="20">
          <cell r="I20" t="str">
            <v>Dijamin per kunjungan</v>
          </cell>
        </row>
        <row r="22">
          <cell r="I22" t="str">
            <v>Tidak dijamin</v>
          </cell>
        </row>
        <row r="23">
          <cell r="I23" t="str">
            <v>Dijamin per tahun</v>
          </cell>
        </row>
        <row r="25">
          <cell r="I25" t="str">
            <v>Tidak dijamin</v>
          </cell>
        </row>
        <row r="26">
          <cell r="I26" t="str">
            <v>Dijamin per tahun</v>
          </cell>
        </row>
        <row r="28">
          <cell r="I28" t="str">
            <v>Tidak dijamin</v>
          </cell>
        </row>
        <row r="29">
          <cell r="I29" t="str">
            <v>Dijamin per tahun</v>
          </cell>
        </row>
        <row r="31">
          <cell r="I31" t="str">
            <v>Tidak dijamin</v>
          </cell>
        </row>
        <row r="32">
          <cell r="I32" t="str">
            <v>Dijamin per kunjungan</v>
          </cell>
        </row>
        <row r="33">
          <cell r="I33" t="str">
            <v>Dijamin per tahun</v>
          </cell>
        </row>
      </sheetData>
      <sheetData sheetId="26"/>
      <sheetData sheetId="27"/>
      <sheetData sheetId="28">
        <row r="29">
          <cell r="C29">
            <v>1</v>
          </cell>
        </row>
        <row r="30">
          <cell r="C30">
            <v>1</v>
          </cell>
        </row>
        <row r="31">
          <cell r="C31">
            <v>1</v>
          </cell>
        </row>
        <row r="32">
          <cell r="C32">
            <v>1</v>
          </cell>
        </row>
        <row r="33">
          <cell r="C3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56A29-7695-E444-8E0B-8C9BE79A848C}">
  <dimension ref="A1:AT267"/>
  <sheetViews>
    <sheetView tabSelected="1" topLeftCell="A83" workbookViewId="0">
      <selection activeCell="D3" sqref="D3"/>
    </sheetView>
  </sheetViews>
  <sheetFormatPr baseColWidth="10" defaultColWidth="7.85546875" defaultRowHeight="18.75" customHeight="1" x14ac:dyDescent="0.25"/>
  <cols>
    <col min="1" max="1" width="1.42578125" style="100" customWidth="1"/>
    <col min="2" max="2" width="2.140625" style="2" customWidth="1"/>
    <col min="3" max="3" width="9.140625" style="2" customWidth="1"/>
    <col min="4" max="4" width="13.140625" style="2" customWidth="1"/>
    <col min="5" max="5" width="30.5703125" style="2" customWidth="1"/>
    <col min="6" max="6" width="10" style="2" customWidth="1"/>
    <col min="7" max="7" width="26.28515625" style="2" customWidth="1"/>
    <col min="8" max="8" width="31.7109375" style="100" customWidth="1"/>
    <col min="9" max="9" width="7.140625" style="2" hidden="1" customWidth="1"/>
    <col min="10" max="10" width="16" style="2" hidden="1" customWidth="1"/>
    <col min="11" max="11" width="11.7109375" style="2" hidden="1" customWidth="1"/>
    <col min="12" max="12" width="26.28515625" style="2" hidden="1" customWidth="1"/>
    <col min="13" max="13" width="17.7109375" style="100" hidden="1" customWidth="1"/>
    <col min="14" max="40" width="17.7109375" style="2" customWidth="1"/>
    <col min="41" max="41" width="2.5703125" style="4" bestFit="1" customWidth="1"/>
    <col min="42" max="42" width="1.85546875" style="4" bestFit="1" customWidth="1"/>
    <col min="43" max="43" width="2.140625" style="2" bestFit="1" customWidth="1"/>
    <col min="44" max="44" width="2" style="2" bestFit="1" customWidth="1"/>
    <col min="45" max="471" width="17.7109375" style="2" customWidth="1"/>
    <col min="472" max="16384" width="7.85546875" style="2"/>
  </cols>
  <sheetData>
    <row r="1" spans="1:44" ht="40.25" customHeight="1" x14ac:dyDescent="0.25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3"/>
      <c r="AN1" s="3"/>
    </row>
    <row r="2" spans="1:44" s="5" customFormat="1" ht="19.5" customHeight="1" x14ac:dyDescent="0.25">
      <c r="C2" s="6" t="s">
        <v>0</v>
      </c>
      <c r="D2" s="6"/>
      <c r="AN2" s="7">
        <v>1</v>
      </c>
      <c r="AO2" s="8"/>
      <c r="AP2" s="8"/>
    </row>
    <row r="3" spans="1:44" s="10" customFormat="1" ht="19.5" customHeight="1" x14ac:dyDescent="0.25">
      <c r="A3" s="9"/>
      <c r="C3" s="11" t="s">
        <v>1</v>
      </c>
      <c r="D3" s="11"/>
      <c r="E3" s="9"/>
      <c r="F3" s="9"/>
      <c r="G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O3" s="12"/>
      <c r="AP3" s="12"/>
    </row>
    <row r="4" spans="1:44" s="10" customFormat="1" ht="17.25" customHeight="1" x14ac:dyDescent="0.25">
      <c r="A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O4" s="12"/>
      <c r="AP4" s="12"/>
    </row>
    <row r="5" spans="1:44" s="15" customFormat="1" ht="16.5" customHeight="1" x14ac:dyDescent="0.25">
      <c r="A5" s="14"/>
      <c r="C5" s="16" t="s">
        <v>2</v>
      </c>
      <c r="D5" s="16"/>
      <c r="F5" s="17" t="str">
        <f>": "&amp;Calon_PemegangPolis</f>
        <v>: PT. XXX</v>
      </c>
      <c r="H5" s="18"/>
      <c r="I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O5" s="19"/>
      <c r="AP5" s="19"/>
    </row>
    <row r="6" spans="1:44" s="15" customFormat="1" ht="19" x14ac:dyDescent="0.25">
      <c r="A6" s="18"/>
      <c r="C6" s="20" t="s">
        <v>3</v>
      </c>
      <c r="D6" s="20"/>
      <c r="F6" s="16" t="str">
        <f>": "&amp;TEXT(Mulai_Asur,"d mmmm yyyy")&amp;" s.d. "&amp;TEXT(Akhir_Asur,"d mmmm yyyy")&amp;" ("&amp;IF(ROUND((Akhir_Asur-Mulai_Asur)/365.25,0)=1,TEXT(ROUND((Akhir_Asur-Mulai_Asur)/365.25,0),"0")&amp;" Tahun",TEXT(ROUND((Akhir_Asur-Mulai_Asur)/30.4375,0),"0")&amp;" Bulan")&amp;")"</f>
        <v>: 1 July 2023 s.d. 30 June 2024 (1 Tahun)</v>
      </c>
      <c r="I6" s="18"/>
      <c r="K6" s="18"/>
      <c r="L6" s="18"/>
      <c r="M6" s="18"/>
      <c r="N6" s="14"/>
      <c r="O6" s="18"/>
      <c r="P6" s="18"/>
      <c r="Q6" s="18"/>
      <c r="R6" s="18"/>
      <c r="S6" s="18"/>
      <c r="T6" s="18"/>
      <c r="U6" s="18"/>
      <c r="V6" s="18"/>
      <c r="W6" s="18"/>
      <c r="X6" s="14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O6" s="19"/>
      <c r="AP6" s="19"/>
    </row>
    <row r="7" spans="1:44" s="5" customFormat="1" ht="16" x14ac:dyDescent="0.25">
      <c r="A7" s="21"/>
      <c r="B7" s="22"/>
      <c r="C7" s="22"/>
      <c r="D7" s="22"/>
      <c r="E7" s="22"/>
      <c r="F7" s="22"/>
      <c r="G7" s="22"/>
      <c r="H7" s="21"/>
      <c r="I7" s="18"/>
      <c r="J7" s="22"/>
      <c r="K7" s="15"/>
      <c r="L7" s="22"/>
      <c r="M7" s="21"/>
      <c r="N7" s="14"/>
      <c r="O7" s="18"/>
      <c r="P7" s="22"/>
      <c r="Q7" s="22"/>
      <c r="R7" s="22"/>
      <c r="S7" s="22"/>
      <c r="T7" s="22"/>
      <c r="U7" s="22"/>
      <c r="V7" s="22"/>
      <c r="W7" s="22"/>
      <c r="X7" s="14"/>
      <c r="Y7" s="18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O7" s="23"/>
      <c r="AP7" s="8"/>
    </row>
    <row r="8" spans="1:44" s="5" customFormat="1" ht="16" x14ac:dyDescent="0.25">
      <c r="A8" s="24"/>
      <c r="C8" s="25" t="s">
        <v>4</v>
      </c>
      <c r="D8" s="25"/>
      <c r="E8" s="26"/>
      <c r="F8" s="27"/>
      <c r="H8" s="24"/>
      <c r="I8" s="27"/>
      <c r="J8" s="27"/>
      <c r="M8" s="24"/>
      <c r="N8" s="28">
        <v>1</v>
      </c>
      <c r="O8" s="28">
        <v>1</v>
      </c>
      <c r="P8" s="28" t="s">
        <v>5</v>
      </c>
      <c r="Q8" s="28" t="s">
        <v>5</v>
      </c>
      <c r="R8" s="28" t="s">
        <v>5</v>
      </c>
      <c r="S8" s="28" t="s">
        <v>5</v>
      </c>
      <c r="T8" s="28" t="s">
        <v>5</v>
      </c>
      <c r="U8" s="28" t="s">
        <v>5</v>
      </c>
      <c r="V8" s="28" t="s">
        <v>5</v>
      </c>
      <c r="W8" s="28" t="s">
        <v>5</v>
      </c>
      <c r="X8" s="28" t="s">
        <v>5</v>
      </c>
      <c r="Y8" s="28" t="s">
        <v>5</v>
      </c>
      <c r="Z8" s="28" t="s">
        <v>5</v>
      </c>
      <c r="AA8" s="28" t="s">
        <v>5</v>
      </c>
      <c r="AB8" s="28" t="s">
        <v>5</v>
      </c>
      <c r="AC8" s="28" t="s">
        <v>5</v>
      </c>
      <c r="AD8" s="28" t="s">
        <v>5</v>
      </c>
      <c r="AE8" s="28" t="s">
        <v>5</v>
      </c>
      <c r="AF8" s="28" t="s">
        <v>5</v>
      </c>
      <c r="AG8" s="28" t="s">
        <v>5</v>
      </c>
      <c r="AH8" s="28" t="s">
        <v>5</v>
      </c>
      <c r="AI8" s="28" t="s">
        <v>5</v>
      </c>
      <c r="AJ8" s="28" t="s">
        <v>5</v>
      </c>
      <c r="AK8" s="28" t="s">
        <v>5</v>
      </c>
      <c r="AL8" s="28" t="s">
        <v>5</v>
      </c>
      <c r="AM8" s="29" t="str">
        <f ca="1">IF(AND(COUNTIF(AR8:AR84,"A"),N86="Tak Terbatas"),"X","Y")</f>
        <v>X</v>
      </c>
      <c r="AO8" s="30" t="str">
        <f>IF(AP8=1,"Y","N")</f>
        <v>Y</v>
      </c>
      <c r="AP8" s="8">
        <v>1</v>
      </c>
      <c r="AQ8" s="5" t="str">
        <f>IF(AP8=0,"N","Y")</f>
        <v>Y</v>
      </c>
    </row>
    <row r="9" spans="1:44" s="5" customFormat="1" ht="17.25" customHeight="1" x14ac:dyDescent="0.25">
      <c r="A9" s="31"/>
      <c r="C9" s="32" t="s">
        <v>6</v>
      </c>
      <c r="D9" s="32" t="s">
        <v>7</v>
      </c>
      <c r="E9" s="33" t="s">
        <v>8</v>
      </c>
      <c r="F9" s="33"/>
      <c r="G9" s="33" t="s">
        <v>9</v>
      </c>
      <c r="H9" s="32" t="s">
        <v>10</v>
      </c>
      <c r="I9" s="34" t="s">
        <v>11</v>
      </c>
      <c r="J9" s="34" t="s">
        <v>9</v>
      </c>
      <c r="K9" s="35" t="s">
        <v>12</v>
      </c>
      <c r="L9" s="35" t="s">
        <v>13</v>
      </c>
      <c r="M9" s="35" t="s">
        <v>14</v>
      </c>
      <c r="N9" s="36" t="s">
        <v>15</v>
      </c>
      <c r="O9" s="36" t="s">
        <v>16</v>
      </c>
      <c r="P9" s="36" t="s">
        <v>17</v>
      </c>
      <c r="Q9" s="36" t="s">
        <v>18</v>
      </c>
      <c r="R9" s="36" t="s">
        <v>19</v>
      </c>
      <c r="S9" s="36" t="s">
        <v>20</v>
      </c>
      <c r="T9" s="36" t="s">
        <v>21</v>
      </c>
      <c r="U9" s="36" t="s">
        <v>22</v>
      </c>
      <c r="V9" s="36" t="s">
        <v>23</v>
      </c>
      <c r="W9" s="36" t="s">
        <v>24</v>
      </c>
      <c r="X9" s="36" t="s">
        <v>25</v>
      </c>
      <c r="Y9" s="36" t="s">
        <v>26</v>
      </c>
      <c r="Z9" s="36" t="s">
        <v>27</v>
      </c>
      <c r="AA9" s="36" t="s">
        <v>28</v>
      </c>
      <c r="AB9" s="36" t="s">
        <v>29</v>
      </c>
      <c r="AC9" s="36" t="s">
        <v>30</v>
      </c>
      <c r="AD9" s="36" t="s">
        <v>31</v>
      </c>
      <c r="AE9" s="36" t="s">
        <v>32</v>
      </c>
      <c r="AF9" s="36" t="s">
        <v>33</v>
      </c>
      <c r="AG9" s="36" t="s">
        <v>34</v>
      </c>
      <c r="AH9" s="36" t="s">
        <v>35</v>
      </c>
      <c r="AI9" s="36" t="s">
        <v>36</v>
      </c>
      <c r="AJ9" s="36" t="s">
        <v>37</v>
      </c>
      <c r="AK9" s="36" t="s">
        <v>38</v>
      </c>
      <c r="AL9" s="36" t="s">
        <v>39</v>
      </c>
      <c r="AO9" s="30" t="str">
        <f>$AO$8</f>
        <v>Y</v>
      </c>
      <c r="AP9" s="8"/>
    </row>
    <row r="10" spans="1:44" s="5" customFormat="1" ht="17.25" customHeight="1" x14ac:dyDescent="0.25">
      <c r="A10" s="31"/>
      <c r="C10" s="37"/>
      <c r="D10" s="37"/>
      <c r="E10" s="38"/>
      <c r="F10" s="38"/>
      <c r="G10" s="38"/>
      <c r="H10" s="37"/>
      <c r="I10" s="39"/>
      <c r="J10" s="39"/>
      <c r="K10" s="40"/>
      <c r="L10" s="40"/>
      <c r="M10" s="40"/>
      <c r="N10" s="36" t="str">
        <f t="shared" ref="N10:AL10" si="0">"IP-"&amp;N13/1000</f>
        <v>IP-1000</v>
      </c>
      <c r="O10" s="36" t="str">
        <f t="shared" si="0"/>
        <v>IP-1000</v>
      </c>
      <c r="P10" s="36" t="str">
        <f t="shared" si="0"/>
        <v>IP-1000</v>
      </c>
      <c r="Q10" s="36" t="str">
        <f t="shared" si="0"/>
        <v>IP-1000</v>
      </c>
      <c r="R10" s="36" t="str">
        <f t="shared" si="0"/>
        <v>IP-1000</v>
      </c>
      <c r="S10" s="36" t="str">
        <f t="shared" si="0"/>
        <v>IP-1000</v>
      </c>
      <c r="T10" s="36" t="str">
        <f t="shared" si="0"/>
        <v>IP-1000</v>
      </c>
      <c r="U10" s="36" t="str">
        <f t="shared" si="0"/>
        <v>IP-1000</v>
      </c>
      <c r="V10" s="36" t="str">
        <f t="shared" si="0"/>
        <v>IP-1000</v>
      </c>
      <c r="W10" s="36" t="str">
        <f t="shared" si="0"/>
        <v>IP-1000</v>
      </c>
      <c r="X10" s="36" t="str">
        <f t="shared" si="0"/>
        <v>IP-1000</v>
      </c>
      <c r="Y10" s="36" t="str">
        <f t="shared" si="0"/>
        <v>IP-1000</v>
      </c>
      <c r="Z10" s="36" t="str">
        <f t="shared" si="0"/>
        <v>IP-1000</v>
      </c>
      <c r="AA10" s="36" t="str">
        <f t="shared" si="0"/>
        <v>IP-1000</v>
      </c>
      <c r="AB10" s="36" t="str">
        <f t="shared" si="0"/>
        <v>IP-1000</v>
      </c>
      <c r="AC10" s="36" t="str">
        <f t="shared" si="0"/>
        <v>IP-1000</v>
      </c>
      <c r="AD10" s="36" t="str">
        <f t="shared" si="0"/>
        <v>IP-1000</v>
      </c>
      <c r="AE10" s="36" t="str">
        <f t="shared" si="0"/>
        <v>IP-1000</v>
      </c>
      <c r="AF10" s="36" t="str">
        <f t="shared" si="0"/>
        <v>IP-1000</v>
      </c>
      <c r="AG10" s="36" t="str">
        <f t="shared" si="0"/>
        <v>IP-1000</v>
      </c>
      <c r="AH10" s="36" t="str">
        <f t="shared" si="0"/>
        <v>IP-1000</v>
      </c>
      <c r="AI10" s="36" t="str">
        <f t="shared" si="0"/>
        <v>IP-1000</v>
      </c>
      <c r="AJ10" s="36" t="str">
        <f t="shared" si="0"/>
        <v>IP-1000</v>
      </c>
      <c r="AK10" s="36" t="str">
        <f t="shared" si="0"/>
        <v>IP-1000</v>
      </c>
      <c r="AL10" s="36" t="str">
        <f t="shared" si="0"/>
        <v>IP-1000</v>
      </c>
      <c r="AO10" s="30" t="str">
        <f t="shared" ref="AO10:AO73" si="1">$AO$8</f>
        <v>Y</v>
      </c>
      <c r="AP10" s="8"/>
    </row>
    <row r="11" spans="1:44" ht="5.25" customHeight="1" x14ac:dyDescent="0.25">
      <c r="A11" s="41"/>
      <c r="H11" s="41"/>
      <c r="M11" s="41"/>
      <c r="AO11" s="30" t="str">
        <f t="shared" si="1"/>
        <v>Y</v>
      </c>
      <c r="AQ11" s="5"/>
    </row>
    <row r="12" spans="1:44" ht="4.5" customHeight="1" x14ac:dyDescent="0.25">
      <c r="A12" s="41"/>
      <c r="C12" s="42"/>
      <c r="D12" s="42"/>
      <c r="E12" s="43"/>
      <c r="F12" s="44"/>
      <c r="G12" s="42"/>
      <c r="H12" s="45"/>
      <c r="I12" s="42"/>
      <c r="J12" s="42"/>
      <c r="K12" s="42"/>
      <c r="L12" s="42"/>
      <c r="M12" s="45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O12" s="30" t="str">
        <f t="shared" si="1"/>
        <v>Y</v>
      </c>
      <c r="AP12" s="4">
        <f ca="1">AP13</f>
        <v>1</v>
      </c>
      <c r="AQ12" s="5" t="s">
        <v>40</v>
      </c>
      <c r="AR12" s="2" t="str">
        <f ca="1">IF(AP13=1,AR13,IF(AP14=1,AR14,IF(AP15=1,AR15,IF(AP16=1,AR16,IF(AP17=1,AR17,IF(AP18=1,AR18,IF(AP19=1,AR19,IF(AP20=1,AR20,IF(AP21=1,AR21,IF(AP22=1,AR22,"T"))))))))))</f>
        <v>T</v>
      </c>
    </row>
    <row r="13" spans="1:44" ht="15.75" customHeight="1" x14ac:dyDescent="0.25">
      <c r="A13" s="46"/>
      <c r="C13" s="47">
        <f>IF(AND(I13="Y",J13&lt;&gt;"-"),C12+1,C12)</f>
        <v>1</v>
      </c>
      <c r="D13" s="48" t="s">
        <v>41</v>
      </c>
      <c r="E13" s="49" t="s">
        <v>42</v>
      </c>
      <c r="G13" s="50" t="str">
        <f ca="1">IF(I13="Y",IF(OR(J13="per tahun",J13="per ketidakmampuan",J13="per kasus penyakit"),J13,J13&amp;IF(K13="-",""," (maks. "&amp;TEXT(K13,"0")&amp;" hari)")),"-")</f>
        <v>per hari (maks. 365 hari)</v>
      </c>
      <c r="H13" s="51" t="s">
        <v>43</v>
      </c>
      <c r="I13" s="52" t="str">
        <f>IF(IFERROR(IF(SEARCH("Tidak Dijamin",H13),"N"),"Y")="N","N","Y")</f>
        <v>Y</v>
      </c>
      <c r="J13" s="53" t="str">
        <f>IFERROR(IF(SEARCH("per hari",H13),"per hari","per kasus penyakit"),IFERROR(IF(SEARCH("per kasus penyakit",H13),"per kasus penyakit","per tahun"),IFERROR(IF(SEARCH("per tahun",H13),"per tahun","per kunjungan"),IFERROR(IF(SEARCH("per kunjungan",H13),"per kunjungan","per kejadian"),IFERROR(IF(SEARCH("per kejadian",H13),"per kejadian"),"-")))))</f>
        <v>per hari</v>
      </c>
      <c r="K13" s="53">
        <f ca="1">IF(J13="per hari",IF(SUM(LEN(H13)-LEN(SUBSTITUTE(H13,{"0";"1";"2";"3";"4";"5";"6";"7";"8";"9"},"")))&gt;0, SUMPRODUCT(MID(0&amp;H13, LARGE(INDEX(ISNUMBER(--MID(H13, ROW(INDIRECT("$1:$"&amp;LEN(H13))),1))* ROW(INDIRECT("$1:$"&amp;LEN(H13))),0), ROW(INDIRECT("$1:$"&amp;LEN(H13))))+1,1)* 10^ROW(INDIRECT("$1:$"&amp;LEN(H13)))/10),""),"-")</f>
        <v>365</v>
      </c>
      <c r="L13" s="54" t="s">
        <v>44</v>
      </c>
      <c r="M13" s="55"/>
      <c r="N13" s="56">
        <v>1000000</v>
      </c>
      <c r="O13" s="56">
        <v>1000000</v>
      </c>
      <c r="P13" s="56">
        <v>1000000</v>
      </c>
      <c r="Q13" s="56">
        <v>1000000</v>
      </c>
      <c r="R13" s="56">
        <v>1000000</v>
      </c>
      <c r="S13" s="56">
        <v>1000000</v>
      </c>
      <c r="T13" s="56">
        <v>1000000</v>
      </c>
      <c r="U13" s="56">
        <v>1000000</v>
      </c>
      <c r="V13" s="56">
        <v>1000000</v>
      </c>
      <c r="W13" s="56">
        <v>1000000</v>
      </c>
      <c r="X13" s="56">
        <v>1000000</v>
      </c>
      <c r="Y13" s="56">
        <v>1000000</v>
      </c>
      <c r="Z13" s="56">
        <v>1000000</v>
      </c>
      <c r="AA13" s="56">
        <v>1000000</v>
      </c>
      <c r="AB13" s="56">
        <v>1000000</v>
      </c>
      <c r="AC13" s="56">
        <v>1000000</v>
      </c>
      <c r="AD13" s="56">
        <v>1000000</v>
      </c>
      <c r="AE13" s="56">
        <v>1000000</v>
      </c>
      <c r="AF13" s="56">
        <v>1000000</v>
      </c>
      <c r="AG13" s="56">
        <v>1000000</v>
      </c>
      <c r="AH13" s="56">
        <v>1000000</v>
      </c>
      <c r="AI13" s="56">
        <v>1000000</v>
      </c>
      <c r="AJ13" s="56">
        <v>1000000</v>
      </c>
      <c r="AK13" s="56">
        <v>1000000</v>
      </c>
      <c r="AL13" s="56">
        <v>1000000</v>
      </c>
      <c r="AO13" s="30" t="str">
        <f t="shared" si="1"/>
        <v>Y</v>
      </c>
      <c r="AP13" s="4">
        <f ca="1">IF(G13&lt;&gt;"-",1,0)</f>
        <v>1</v>
      </c>
      <c r="AQ13" s="5" t="str">
        <f t="shared" ref="AQ13:AQ76" ca="1" si="2">IF(AP13=0,"N","Y")</f>
        <v>Y</v>
      </c>
      <c r="AR13" s="2" t="str">
        <f ca="1">IF(AND(G13&lt;&gt;"-",N13=0),"A","T")</f>
        <v>T</v>
      </c>
    </row>
    <row r="14" spans="1:44" ht="15.75" customHeight="1" x14ac:dyDescent="0.25">
      <c r="A14" s="57"/>
      <c r="C14" s="47">
        <f>IF(AND(I14="Y",J14&lt;&gt;"-"),C13+1,C13)</f>
        <v>2</v>
      </c>
      <c r="D14" s="48" t="s">
        <v>45</v>
      </c>
      <c r="E14" s="49" t="s">
        <v>46</v>
      </c>
      <c r="G14" s="50" t="str">
        <f t="shared" ref="G14:G80" ca="1" si="3">IF(I14="Y",IF(OR(J14="per tahun",J14="per ketidakmampuan",J14="per kasus penyakit"),J14,J14&amp;IF(K14="-",""," (maks. "&amp;TEXT(K14,"0")&amp;" hari)")),"-")</f>
        <v>per hari (maks. 365 hari)</v>
      </c>
      <c r="H14" s="51" t="s">
        <v>43</v>
      </c>
      <c r="I14" s="52" t="str">
        <f t="shared" ref="I14:I15" si="4">IF(IFERROR(IF(SEARCH("Tidak Dijamin",H14),"N"),"Y")="N","N","Y")</f>
        <v>Y</v>
      </c>
      <c r="J14" s="53" t="str">
        <f t="shared" ref="J14:J80" si="5">IFERROR(IF(SEARCH("per hari",H14),"per hari","per kasus penyakit"),IFERROR(IF(SEARCH("per kasus penyakit",H14),"per kasus penyakit","per tahun"),IFERROR(IF(SEARCH("per tahun",H14),"per tahun","per kunjungan"),IFERROR(IF(SEARCH("per kunjungan",H14),"per kunjungan","per kejadian"),IFERROR(IF(SEARCH("per kejadian",H14),"per kejadian"),"-")))))</f>
        <v>per hari</v>
      </c>
      <c r="K14" s="53">
        <f ca="1">IF(J14="per hari",IF(SUM(LEN(H14)-LEN(SUBSTITUTE(H14,{"0";"1";"2";"3";"4";"5";"6";"7";"8";"9"},"")))&gt;0, SUMPRODUCT(MID(0&amp;H14, LARGE(INDEX(ISNUMBER(--MID(H14, ROW(INDIRECT("$1:$"&amp;LEN(H14))),1))* ROW(INDIRECT("$1:$"&amp;LEN(H14))),0), ROW(INDIRECT("$1:$"&amp;LEN(H14))))+1,1)* 10^ROW(INDIRECT("$1:$"&amp;LEN(H14)))/10),""),"-")</f>
        <v>365</v>
      </c>
      <c r="L14" s="54" t="s">
        <v>44</v>
      </c>
      <c r="M14" s="55">
        <v>2</v>
      </c>
      <c r="N14" s="58">
        <f>$M14*N$13</f>
        <v>2000000</v>
      </c>
      <c r="O14" s="58">
        <f>$M14*O$13</f>
        <v>2000000</v>
      </c>
      <c r="P14" s="58">
        <v>0</v>
      </c>
      <c r="Q14" s="58">
        <v>0</v>
      </c>
      <c r="R14" s="58">
        <v>0</v>
      </c>
      <c r="S14" s="58">
        <v>0</v>
      </c>
      <c r="T14" s="58">
        <v>0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 s="58">
        <v>0</v>
      </c>
      <c r="AA14" s="58">
        <v>0</v>
      </c>
      <c r="AB14" s="58">
        <v>0</v>
      </c>
      <c r="AC14" s="58">
        <v>0</v>
      </c>
      <c r="AD14" s="58">
        <v>0</v>
      </c>
      <c r="AE14" s="58">
        <v>0</v>
      </c>
      <c r="AF14" s="58">
        <v>0</v>
      </c>
      <c r="AG14" s="58">
        <v>0</v>
      </c>
      <c r="AH14" s="58">
        <v>0</v>
      </c>
      <c r="AI14" s="58">
        <v>0</v>
      </c>
      <c r="AJ14" s="58">
        <v>0</v>
      </c>
      <c r="AK14" s="58">
        <v>0</v>
      </c>
      <c r="AL14" s="58">
        <v>0</v>
      </c>
      <c r="AO14" s="30" t="str">
        <f t="shared" si="1"/>
        <v>Y</v>
      </c>
      <c r="AP14" s="4">
        <f t="shared" ref="AP14:AP77" ca="1" si="6">IF(G14&lt;&gt;"-",1,0)</f>
        <v>1</v>
      </c>
      <c r="AQ14" s="5" t="str">
        <f t="shared" ca="1" si="2"/>
        <v>Y</v>
      </c>
      <c r="AR14" s="2" t="str">
        <f t="shared" ref="AR14:AR77" ca="1" si="7">IF(AND(G14&lt;&gt;"-",N14=0),"A","T")</f>
        <v>T</v>
      </c>
    </row>
    <row r="15" spans="1:44" ht="15.75" customHeight="1" x14ac:dyDescent="0.25">
      <c r="A15" s="57"/>
      <c r="C15" s="47">
        <f t="shared" ref="C15:C78" si="8">IF(AND(I15="Y",J15&lt;&gt;"-"),C14+1,C14)</f>
        <v>3</v>
      </c>
      <c r="D15" s="48" t="s">
        <v>47</v>
      </c>
      <c r="E15" s="49" t="s">
        <v>48</v>
      </c>
      <c r="G15" s="50" t="str">
        <f t="shared" ca="1" si="3"/>
        <v>per hari (maks. 365 hari)</v>
      </c>
      <c r="H15" s="51" t="s">
        <v>43</v>
      </c>
      <c r="I15" s="52" t="str">
        <f t="shared" si="4"/>
        <v>Y</v>
      </c>
      <c r="J15" s="53" t="str">
        <f t="shared" si="5"/>
        <v>per hari</v>
      </c>
      <c r="K15" s="53">
        <f ca="1">IF(J15="per hari",IF(SUM(LEN(H15)-LEN(SUBSTITUTE(H15,{"0";"1";"2";"3";"4";"5";"6";"7";"8";"9"},"")))&gt;0, SUMPRODUCT(MID(0&amp;H15, LARGE(INDEX(ISNUMBER(--MID(H15, ROW(INDIRECT("$1:$"&amp;LEN(H15))),1))* ROW(INDIRECT("$1:$"&amp;LEN(H15))),0), ROW(INDIRECT("$1:$"&amp;LEN(H15))))+1,1)* 10^ROW(INDIRECT("$1:$"&amp;LEN(H15)))/10),""),"-")</f>
        <v>365</v>
      </c>
      <c r="L15" s="54" t="s">
        <v>44</v>
      </c>
      <c r="M15" s="55">
        <v>3</v>
      </c>
      <c r="N15" s="58">
        <f t="shared" ref="N15:O16" si="9">$M15*N$13</f>
        <v>3000000</v>
      </c>
      <c r="O15" s="58">
        <f t="shared" si="9"/>
        <v>3000000</v>
      </c>
      <c r="P15" s="59">
        <v>0</v>
      </c>
      <c r="Q15" s="59">
        <v>0</v>
      </c>
      <c r="R15" s="59">
        <v>0</v>
      </c>
      <c r="S15" s="59">
        <v>0</v>
      </c>
      <c r="T15" s="59">
        <v>0</v>
      </c>
      <c r="U15" s="59">
        <v>0</v>
      </c>
      <c r="V15" s="59">
        <v>0</v>
      </c>
      <c r="W15" s="59">
        <v>0</v>
      </c>
      <c r="X15" s="59">
        <v>0</v>
      </c>
      <c r="Y15" s="59">
        <v>0</v>
      </c>
      <c r="Z15" s="59">
        <v>0</v>
      </c>
      <c r="AA15" s="59">
        <v>0</v>
      </c>
      <c r="AB15" s="59">
        <v>0</v>
      </c>
      <c r="AC15" s="59">
        <v>0</v>
      </c>
      <c r="AD15" s="59">
        <v>0</v>
      </c>
      <c r="AE15" s="59">
        <v>0</v>
      </c>
      <c r="AF15" s="59">
        <v>0</v>
      </c>
      <c r="AG15" s="59">
        <v>0</v>
      </c>
      <c r="AH15" s="59">
        <v>0</v>
      </c>
      <c r="AI15" s="59">
        <v>0</v>
      </c>
      <c r="AJ15" s="59">
        <v>0</v>
      </c>
      <c r="AK15" s="59">
        <v>0</v>
      </c>
      <c r="AL15" s="59">
        <v>0</v>
      </c>
      <c r="AO15" s="30" t="str">
        <f t="shared" si="1"/>
        <v>Y</v>
      </c>
      <c r="AP15" s="4">
        <f t="shared" ca="1" si="6"/>
        <v>1</v>
      </c>
      <c r="AQ15" s="5" t="str">
        <f t="shared" ca="1" si="2"/>
        <v>Y</v>
      </c>
      <c r="AR15" s="2" t="str">
        <f t="shared" ca="1" si="7"/>
        <v>T</v>
      </c>
    </row>
    <row r="16" spans="1:44" ht="15.75" customHeight="1" x14ac:dyDescent="0.25">
      <c r="A16" s="57"/>
      <c r="C16" s="47">
        <f t="shared" si="8"/>
        <v>4</v>
      </c>
      <c r="D16" s="48" t="s">
        <v>49</v>
      </c>
      <c r="E16" s="49" t="s">
        <v>50</v>
      </c>
      <c r="G16" s="50" t="str">
        <f t="shared" si="3"/>
        <v>per kasus penyakit</v>
      </c>
      <c r="H16" s="51" t="s">
        <v>51</v>
      </c>
      <c r="I16" s="60" t="str">
        <f>IF(IFERROR(IF(SEARCH("1 Jenis",$H$16),"Y"),"N")="Y",IF(OR(IFERROR(IF(SEARCH("Tidak Dijamin",H16),"N"),"Y")="N",J16="-"),"N","Y"),"N")</f>
        <v>Y</v>
      </c>
      <c r="J16" s="53" t="str">
        <f t="shared" si="5"/>
        <v>per kasus penyakit</v>
      </c>
      <c r="K16" s="53" t="str">
        <f ca="1">IF(J16="per hari",IF(SUM(LEN(H16)-LEN(SUBSTITUTE(H16,{"0";"1";"2";"3";"4";"5";"6";"7";"8";"9"},"")))&gt;0, SUMPRODUCT(MID(0&amp;H16, LARGE(INDEX(ISNUMBER(--MID(H16, ROW(INDIRECT("$1:$"&amp;LEN(H16))),1))* ROW(INDIRECT("$1:$"&amp;LEN(H16))),0), ROW(INDIRECT("$1:$"&amp;LEN(H16))))+1,1)* 10^ROW(INDIRECT("$1:$"&amp;LEN(H16)))/10),""),"-")</f>
        <v>-</v>
      </c>
      <c r="L16" s="54" t="s">
        <v>44</v>
      </c>
      <c r="M16" s="61">
        <v>40</v>
      </c>
      <c r="N16" s="58">
        <f t="shared" si="9"/>
        <v>40000000</v>
      </c>
      <c r="O16" s="58">
        <f t="shared" si="9"/>
        <v>40000000</v>
      </c>
      <c r="P16" s="58">
        <v>0</v>
      </c>
      <c r="Q16" s="58">
        <v>0</v>
      </c>
      <c r="R16" s="58">
        <v>0</v>
      </c>
      <c r="S16" s="58">
        <v>0</v>
      </c>
      <c r="T16" s="58">
        <v>0</v>
      </c>
      <c r="U16" s="58">
        <v>0</v>
      </c>
      <c r="V16" s="58">
        <v>0</v>
      </c>
      <c r="W16" s="58">
        <v>0</v>
      </c>
      <c r="X16" s="58">
        <v>0</v>
      </c>
      <c r="Y16" s="58">
        <v>0</v>
      </c>
      <c r="Z16" s="58">
        <v>0</v>
      </c>
      <c r="AA16" s="58">
        <v>0</v>
      </c>
      <c r="AB16" s="58">
        <v>0</v>
      </c>
      <c r="AC16" s="58">
        <v>0</v>
      </c>
      <c r="AD16" s="58">
        <v>0</v>
      </c>
      <c r="AE16" s="58">
        <v>0</v>
      </c>
      <c r="AF16" s="58">
        <v>0</v>
      </c>
      <c r="AG16" s="58">
        <v>0</v>
      </c>
      <c r="AH16" s="58">
        <v>0</v>
      </c>
      <c r="AI16" s="58">
        <v>0</v>
      </c>
      <c r="AJ16" s="58">
        <v>0</v>
      </c>
      <c r="AK16" s="58">
        <v>0</v>
      </c>
      <c r="AL16" s="58">
        <v>0</v>
      </c>
      <c r="AO16" s="30" t="str">
        <f t="shared" si="1"/>
        <v>Y</v>
      </c>
      <c r="AP16" s="4">
        <f t="shared" si="6"/>
        <v>1</v>
      </c>
      <c r="AQ16" s="5" t="str">
        <f t="shared" si="2"/>
        <v>Y</v>
      </c>
      <c r="AR16" s="2" t="str">
        <f t="shared" si="7"/>
        <v>T</v>
      </c>
    </row>
    <row r="17" spans="1:44" ht="15.75" customHeight="1" x14ac:dyDescent="0.25">
      <c r="A17" s="57"/>
      <c r="C17" s="47">
        <f t="shared" si="8"/>
        <v>4</v>
      </c>
      <c r="D17" s="48" t="s">
        <v>52</v>
      </c>
      <c r="E17" s="49" t="s">
        <v>53</v>
      </c>
      <c r="G17" s="50" t="str">
        <f t="shared" si="3"/>
        <v>-</v>
      </c>
      <c r="H17" s="62" t="str">
        <f>IFERROR(IF(SEARCH("4 Jenis",$H$16),$H$16),"-")</f>
        <v>-</v>
      </c>
      <c r="I17" s="52" t="str">
        <f>IF(H17="-","N",IF(IFERROR(IF(SEARCH("Tidak Dijamin",H17),"N"),"Y")="N","N","Y"))</f>
        <v>N</v>
      </c>
      <c r="J17" s="53" t="str">
        <f t="shared" si="5"/>
        <v>-</v>
      </c>
      <c r="K17" s="53" t="str">
        <f ca="1">IF(J17="per hari",IF(SUM(LEN(H17)-LEN(SUBSTITUTE(H17,{"0";"1";"2";"3";"4";"5";"6";"7";"8";"9"},"")))&gt;0, SUMPRODUCT(MID(0&amp;H17, LARGE(INDEX(ISNUMBER(--MID(H17, ROW(INDIRECT("$1:$"&amp;LEN(H17))),1))* ROW(INDIRECT("$1:$"&amp;LEN(H17))),0), ROW(INDIRECT("$1:$"&amp;LEN(H17))))+1,1)* 10^ROW(INDIRECT("$1:$"&amp;LEN(H17)))/10),""),"-")</f>
        <v>-</v>
      </c>
      <c r="L17" s="54" t="s">
        <v>44</v>
      </c>
      <c r="M17" s="63">
        <v>40</v>
      </c>
      <c r="N17" s="59">
        <v>0</v>
      </c>
      <c r="O17" s="59">
        <v>0</v>
      </c>
      <c r="P17" s="59">
        <v>0</v>
      </c>
      <c r="Q17" s="59">
        <v>0</v>
      </c>
      <c r="R17" s="59">
        <v>0</v>
      </c>
      <c r="S17" s="59">
        <v>0</v>
      </c>
      <c r="T17" s="59">
        <v>0</v>
      </c>
      <c r="U17" s="59">
        <v>0</v>
      </c>
      <c r="V17" s="59">
        <v>0</v>
      </c>
      <c r="W17" s="59">
        <v>0</v>
      </c>
      <c r="X17" s="59">
        <v>0</v>
      </c>
      <c r="Y17" s="59">
        <v>0</v>
      </c>
      <c r="Z17" s="59">
        <v>0</v>
      </c>
      <c r="AA17" s="59">
        <v>0</v>
      </c>
      <c r="AB17" s="59">
        <v>0</v>
      </c>
      <c r="AC17" s="59">
        <v>0</v>
      </c>
      <c r="AD17" s="59">
        <v>0</v>
      </c>
      <c r="AE17" s="59">
        <v>0</v>
      </c>
      <c r="AF17" s="59">
        <v>0</v>
      </c>
      <c r="AG17" s="59">
        <v>0</v>
      </c>
      <c r="AH17" s="59">
        <v>0</v>
      </c>
      <c r="AI17" s="59">
        <v>0</v>
      </c>
      <c r="AJ17" s="59">
        <v>0</v>
      </c>
      <c r="AK17" s="59">
        <v>0</v>
      </c>
      <c r="AL17" s="59">
        <v>0</v>
      </c>
      <c r="AO17" s="30" t="str">
        <f t="shared" si="1"/>
        <v>Y</v>
      </c>
      <c r="AP17" s="4">
        <f t="shared" si="6"/>
        <v>0</v>
      </c>
      <c r="AQ17" s="5" t="str">
        <f t="shared" si="2"/>
        <v>N</v>
      </c>
      <c r="AR17" s="2" t="str">
        <f t="shared" si="7"/>
        <v>T</v>
      </c>
    </row>
    <row r="18" spans="1:44" ht="15.75" customHeight="1" x14ac:dyDescent="0.25">
      <c r="A18" s="57"/>
      <c r="C18" s="47">
        <f t="shared" si="8"/>
        <v>4</v>
      </c>
      <c r="D18" s="48" t="s">
        <v>54</v>
      </c>
      <c r="E18" s="49" t="s">
        <v>55</v>
      </c>
      <c r="G18" s="50" t="str">
        <f t="shared" si="3"/>
        <v>-</v>
      </c>
      <c r="H18" s="62" t="str">
        <f t="shared" ref="H18:H20" si="10">IFERROR(IF(SEARCH("4 Jenis",$H$16),$H$16),"-")</f>
        <v>-</v>
      </c>
      <c r="I18" s="52" t="str">
        <f t="shared" ref="I18:I34" si="11">IF(H18="-","N",IF(IFERROR(IF(SEARCH("Tidak Dijamin",H18),"N"),"Y")="N","N","Y"))</f>
        <v>N</v>
      </c>
      <c r="J18" s="53" t="str">
        <f t="shared" si="5"/>
        <v>-</v>
      </c>
      <c r="K18" s="53" t="str">
        <f ca="1">IF(J18="per hari",IF(SUM(LEN(H18)-LEN(SUBSTITUTE(H18,{"0";"1";"2";"3";"4";"5";"6";"7";"8";"9"},"")))&gt;0, SUMPRODUCT(MID(0&amp;H18, LARGE(INDEX(ISNUMBER(--MID(H18, ROW(INDIRECT("$1:$"&amp;LEN(H18))),1))* ROW(INDIRECT("$1:$"&amp;LEN(H18))),0), ROW(INDIRECT("$1:$"&amp;LEN(H18))))+1,1)* 10^ROW(INDIRECT("$1:$"&amp;LEN(H18)))/10),""),"-")</f>
        <v>-</v>
      </c>
      <c r="L18" s="54" t="s">
        <v>44</v>
      </c>
      <c r="M18" s="64">
        <v>0.6</v>
      </c>
      <c r="N18" s="59">
        <v>0</v>
      </c>
      <c r="O18" s="59">
        <v>0</v>
      </c>
      <c r="P18" s="59">
        <v>0</v>
      </c>
      <c r="Q18" s="59">
        <v>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9">
        <v>0</v>
      </c>
      <c r="AC18" s="59">
        <v>0</v>
      </c>
      <c r="AD18" s="59">
        <v>0</v>
      </c>
      <c r="AE18" s="59">
        <v>0</v>
      </c>
      <c r="AF18" s="59">
        <v>0</v>
      </c>
      <c r="AG18" s="59">
        <v>0</v>
      </c>
      <c r="AH18" s="59">
        <v>0</v>
      </c>
      <c r="AI18" s="59">
        <v>0</v>
      </c>
      <c r="AJ18" s="59">
        <v>0</v>
      </c>
      <c r="AK18" s="59">
        <v>0</v>
      </c>
      <c r="AL18" s="59">
        <v>0</v>
      </c>
      <c r="AO18" s="30" t="str">
        <f t="shared" si="1"/>
        <v>Y</v>
      </c>
      <c r="AP18" s="4">
        <f t="shared" si="6"/>
        <v>0</v>
      </c>
      <c r="AQ18" s="5" t="str">
        <f t="shared" si="2"/>
        <v>N</v>
      </c>
      <c r="AR18" s="2" t="str">
        <f t="shared" si="7"/>
        <v>T</v>
      </c>
    </row>
    <row r="19" spans="1:44" ht="15.75" customHeight="1" x14ac:dyDescent="0.25">
      <c r="A19" s="57"/>
      <c r="C19" s="47">
        <f t="shared" si="8"/>
        <v>4</v>
      </c>
      <c r="D19" s="48" t="s">
        <v>56</v>
      </c>
      <c r="E19" s="49" t="s">
        <v>57</v>
      </c>
      <c r="G19" s="50" t="str">
        <f t="shared" si="3"/>
        <v>-</v>
      </c>
      <c r="H19" s="62" t="str">
        <f t="shared" si="10"/>
        <v>-</v>
      </c>
      <c r="I19" s="52" t="str">
        <f t="shared" si="11"/>
        <v>N</v>
      </c>
      <c r="J19" s="53" t="str">
        <f t="shared" si="5"/>
        <v>-</v>
      </c>
      <c r="K19" s="53" t="str">
        <f ca="1">IF(J19="per hari",IF(SUM(LEN(H19)-LEN(SUBSTITUTE(H19,{"0";"1";"2";"3";"4";"5";"6";"7";"8";"9"},"")))&gt;0, SUMPRODUCT(MID(0&amp;H19, LARGE(INDEX(ISNUMBER(--MID(H19, ROW(INDIRECT("$1:$"&amp;LEN(H19))),1))* ROW(INDIRECT("$1:$"&amp;LEN(H19))),0), ROW(INDIRECT("$1:$"&amp;LEN(H19))))+1,1)* 10^ROW(INDIRECT("$1:$"&amp;LEN(H19)))/10),""),"-")</f>
        <v>-</v>
      </c>
      <c r="L19" s="54" t="s">
        <v>44</v>
      </c>
      <c r="M19" s="64">
        <v>0.3</v>
      </c>
      <c r="N19" s="59">
        <v>0</v>
      </c>
      <c r="O19" s="59">
        <v>0</v>
      </c>
      <c r="P19" s="59">
        <v>0</v>
      </c>
      <c r="Q19" s="59">
        <v>0</v>
      </c>
      <c r="R19" s="59">
        <v>0</v>
      </c>
      <c r="S19" s="59">
        <v>0</v>
      </c>
      <c r="T19" s="59">
        <v>0</v>
      </c>
      <c r="U19" s="59">
        <v>0</v>
      </c>
      <c r="V19" s="59">
        <v>0</v>
      </c>
      <c r="W19" s="59">
        <v>0</v>
      </c>
      <c r="X19" s="59">
        <v>0</v>
      </c>
      <c r="Y19" s="59">
        <v>0</v>
      </c>
      <c r="Z19" s="59">
        <v>0</v>
      </c>
      <c r="AA19" s="59">
        <v>0</v>
      </c>
      <c r="AB19" s="59">
        <v>0</v>
      </c>
      <c r="AC19" s="59">
        <v>0</v>
      </c>
      <c r="AD19" s="59">
        <v>0</v>
      </c>
      <c r="AE19" s="59">
        <v>0</v>
      </c>
      <c r="AF19" s="59">
        <v>0</v>
      </c>
      <c r="AG19" s="59">
        <v>0</v>
      </c>
      <c r="AH19" s="59">
        <v>0</v>
      </c>
      <c r="AI19" s="59">
        <v>0</v>
      </c>
      <c r="AJ19" s="59">
        <v>0</v>
      </c>
      <c r="AK19" s="59">
        <v>0</v>
      </c>
      <c r="AL19" s="59">
        <v>0</v>
      </c>
      <c r="AO19" s="30" t="str">
        <f t="shared" si="1"/>
        <v>Y</v>
      </c>
      <c r="AP19" s="4">
        <f t="shared" si="6"/>
        <v>0</v>
      </c>
      <c r="AQ19" s="5" t="str">
        <f t="shared" si="2"/>
        <v>N</v>
      </c>
      <c r="AR19" s="2" t="str">
        <f t="shared" si="7"/>
        <v>T</v>
      </c>
    </row>
    <row r="20" spans="1:44" ht="15.75" customHeight="1" x14ac:dyDescent="0.25">
      <c r="A20" s="57"/>
      <c r="C20" s="47">
        <f t="shared" si="8"/>
        <v>4</v>
      </c>
      <c r="D20" s="48" t="s">
        <v>58</v>
      </c>
      <c r="E20" s="49" t="s">
        <v>59</v>
      </c>
      <c r="G20" s="50" t="str">
        <f t="shared" si="3"/>
        <v>-</v>
      </c>
      <c r="H20" s="62" t="str">
        <f t="shared" si="10"/>
        <v>-</v>
      </c>
      <c r="I20" s="52" t="str">
        <f t="shared" si="11"/>
        <v>N</v>
      </c>
      <c r="J20" s="53" t="str">
        <f t="shared" si="5"/>
        <v>-</v>
      </c>
      <c r="K20" s="53" t="str">
        <f ca="1">IF(J20="per hari",IF(SUM(LEN(H20)-LEN(SUBSTITUTE(H20,{"0";"1";"2";"3";"4";"5";"6";"7";"8";"9"},"")))&gt;0, SUMPRODUCT(MID(0&amp;H20, LARGE(INDEX(ISNUMBER(--MID(H20, ROW(INDIRECT("$1:$"&amp;LEN(H20))),1))* ROW(INDIRECT("$1:$"&amp;LEN(H20))),0), ROW(INDIRECT("$1:$"&amp;LEN(H20))))+1,1)* 10^ROW(INDIRECT("$1:$"&amp;LEN(H20)))/10),""),"-")</f>
        <v>-</v>
      </c>
      <c r="L20" s="54" t="s">
        <v>44</v>
      </c>
      <c r="M20" s="65">
        <v>0.15</v>
      </c>
      <c r="N20" s="59">
        <v>0</v>
      </c>
      <c r="O20" s="59">
        <v>0</v>
      </c>
      <c r="P20" s="59">
        <v>0</v>
      </c>
      <c r="Q20" s="59">
        <v>0</v>
      </c>
      <c r="R20" s="59">
        <v>0</v>
      </c>
      <c r="S20" s="59">
        <v>0</v>
      </c>
      <c r="T20" s="59">
        <v>0</v>
      </c>
      <c r="U20" s="59">
        <v>0</v>
      </c>
      <c r="V20" s="59">
        <v>0</v>
      </c>
      <c r="W20" s="59">
        <v>0</v>
      </c>
      <c r="X20" s="59">
        <v>0</v>
      </c>
      <c r="Y20" s="59">
        <v>0</v>
      </c>
      <c r="Z20" s="59">
        <v>0</v>
      </c>
      <c r="AA20" s="59">
        <v>0</v>
      </c>
      <c r="AB20" s="59">
        <v>0</v>
      </c>
      <c r="AC20" s="59">
        <v>0</v>
      </c>
      <c r="AD20" s="59">
        <v>0</v>
      </c>
      <c r="AE20" s="59">
        <v>0</v>
      </c>
      <c r="AF20" s="59">
        <v>0</v>
      </c>
      <c r="AG20" s="59">
        <v>0</v>
      </c>
      <c r="AH20" s="59">
        <v>0</v>
      </c>
      <c r="AI20" s="59">
        <v>0</v>
      </c>
      <c r="AJ20" s="59">
        <v>0</v>
      </c>
      <c r="AK20" s="59">
        <v>0</v>
      </c>
      <c r="AL20" s="59">
        <v>0</v>
      </c>
      <c r="AO20" s="30" t="str">
        <f t="shared" si="1"/>
        <v>Y</v>
      </c>
      <c r="AP20" s="4">
        <f t="shared" si="6"/>
        <v>0</v>
      </c>
      <c r="AQ20" s="5" t="str">
        <f t="shared" si="2"/>
        <v>N</v>
      </c>
      <c r="AR20" s="2" t="str">
        <f t="shared" si="7"/>
        <v>T</v>
      </c>
    </row>
    <row r="21" spans="1:44" ht="15.75" customHeight="1" x14ac:dyDescent="0.25">
      <c r="A21" s="57"/>
      <c r="C21" s="47">
        <f t="shared" si="8"/>
        <v>4</v>
      </c>
      <c r="D21" s="48" t="s">
        <v>60</v>
      </c>
      <c r="E21" s="49" t="s">
        <v>61</v>
      </c>
      <c r="F21" s="66"/>
      <c r="G21" s="50" t="str">
        <f t="shared" si="3"/>
        <v>-</v>
      </c>
      <c r="H21" s="67" t="str">
        <f>IFERROR(IF(SEARCH("12 Jenis",$H$16),$H$16),"-")</f>
        <v>-</v>
      </c>
      <c r="I21" s="52" t="str">
        <f t="shared" si="11"/>
        <v>N</v>
      </c>
      <c r="J21" s="53" t="str">
        <f t="shared" si="5"/>
        <v>-</v>
      </c>
      <c r="K21" s="53" t="str">
        <f ca="1">IF(J21="per hari",IF(SUM(LEN(H21)-LEN(SUBSTITUTE(H21,{"0";"1";"2";"3";"4";"5";"6";"7";"8";"9"},"")))&gt;0, SUMPRODUCT(MID(0&amp;H21, LARGE(INDEX(ISNUMBER(--MID(H21, ROW(INDIRECT("$1:$"&amp;LEN(H21))),1))* ROW(INDIRECT("$1:$"&amp;LEN(H21))),0), ROW(INDIRECT("$1:$"&amp;LEN(H21))))+1,1)* 10^ROW(INDIRECT("$1:$"&amp;LEN(H21)))/10),""),"-")</f>
        <v>-</v>
      </c>
      <c r="L21" s="54" t="s">
        <v>44</v>
      </c>
      <c r="M21" s="63">
        <v>40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v>0</v>
      </c>
      <c r="AC21" s="58">
        <v>0</v>
      </c>
      <c r="AD21" s="58">
        <v>0</v>
      </c>
      <c r="AE21" s="58">
        <v>0</v>
      </c>
      <c r="AF21" s="58">
        <v>0</v>
      </c>
      <c r="AG21" s="58">
        <v>0</v>
      </c>
      <c r="AH21" s="58">
        <v>0</v>
      </c>
      <c r="AI21" s="58">
        <v>0</v>
      </c>
      <c r="AJ21" s="58">
        <v>0</v>
      </c>
      <c r="AK21" s="58">
        <v>0</v>
      </c>
      <c r="AL21" s="58">
        <v>0</v>
      </c>
      <c r="AO21" s="30" t="str">
        <f t="shared" si="1"/>
        <v>Y</v>
      </c>
      <c r="AP21" s="4">
        <f t="shared" si="6"/>
        <v>0</v>
      </c>
      <c r="AQ21" s="5" t="str">
        <f t="shared" si="2"/>
        <v>N</v>
      </c>
      <c r="AR21" s="2" t="str">
        <f t="shared" si="7"/>
        <v>T</v>
      </c>
    </row>
    <row r="22" spans="1:44" ht="15.75" customHeight="1" x14ac:dyDescent="0.25">
      <c r="A22" s="57"/>
      <c r="C22" s="47">
        <f t="shared" si="8"/>
        <v>4</v>
      </c>
      <c r="D22" s="48" t="s">
        <v>62</v>
      </c>
      <c r="E22" s="49" t="s">
        <v>63</v>
      </c>
      <c r="F22" s="66"/>
      <c r="G22" s="50" t="str">
        <f t="shared" si="3"/>
        <v>-</v>
      </c>
      <c r="H22" s="67" t="str">
        <f t="shared" ref="H22:H32" si="12">IFERROR(IF(SEARCH("12 Jenis",$H$16),$H$16),"-")</f>
        <v>-</v>
      </c>
      <c r="I22" s="52" t="str">
        <f t="shared" si="11"/>
        <v>N</v>
      </c>
      <c r="J22" s="53" t="str">
        <f t="shared" si="5"/>
        <v>-</v>
      </c>
      <c r="K22" s="53" t="str">
        <f ca="1">IF(J22="per hari",IF(SUM(LEN(H22)-LEN(SUBSTITUTE(H22,{"0";"1";"2";"3";"4";"5";"6";"7";"8";"9"},"")))&gt;0, SUMPRODUCT(MID(0&amp;H22, LARGE(INDEX(ISNUMBER(--MID(H22, ROW(INDIRECT("$1:$"&amp;LEN(H22))),1))* ROW(INDIRECT("$1:$"&amp;LEN(H22))),0), ROW(INDIRECT("$1:$"&amp;LEN(H22))))+1,1)* 10^ROW(INDIRECT("$1:$"&amp;LEN(H22)))/10),""),"-")</f>
        <v>-</v>
      </c>
      <c r="L22" s="54" t="s">
        <v>44</v>
      </c>
      <c r="M22" s="64">
        <v>0.4</v>
      </c>
      <c r="N22" s="58">
        <f>$M22*N$21</f>
        <v>0</v>
      </c>
      <c r="O22" s="58">
        <f t="shared" ref="O22:AD24" si="13">$M22*O$21</f>
        <v>0</v>
      </c>
      <c r="P22" s="58">
        <f t="shared" si="13"/>
        <v>0</v>
      </c>
      <c r="Q22" s="58">
        <f t="shared" si="13"/>
        <v>0</v>
      </c>
      <c r="R22" s="58">
        <f t="shared" si="13"/>
        <v>0</v>
      </c>
      <c r="S22" s="58">
        <f t="shared" si="13"/>
        <v>0</v>
      </c>
      <c r="T22" s="58">
        <f t="shared" si="13"/>
        <v>0</v>
      </c>
      <c r="U22" s="58">
        <f t="shared" si="13"/>
        <v>0</v>
      </c>
      <c r="V22" s="58">
        <f t="shared" si="13"/>
        <v>0</v>
      </c>
      <c r="W22" s="58">
        <f t="shared" si="13"/>
        <v>0</v>
      </c>
      <c r="X22" s="58">
        <f t="shared" si="13"/>
        <v>0</v>
      </c>
      <c r="Y22" s="58">
        <f t="shared" si="13"/>
        <v>0</v>
      </c>
      <c r="Z22" s="58">
        <f t="shared" si="13"/>
        <v>0</v>
      </c>
      <c r="AA22" s="58">
        <f t="shared" si="13"/>
        <v>0</v>
      </c>
      <c r="AB22" s="58">
        <f t="shared" si="13"/>
        <v>0</v>
      </c>
      <c r="AC22" s="58">
        <f t="shared" si="13"/>
        <v>0</v>
      </c>
      <c r="AD22" s="58">
        <f t="shared" si="13"/>
        <v>0</v>
      </c>
      <c r="AE22" s="58">
        <f t="shared" ref="AE22:AS24" si="14">$M22*AE$21</f>
        <v>0</v>
      </c>
      <c r="AF22" s="58">
        <f t="shared" si="14"/>
        <v>0</v>
      </c>
      <c r="AG22" s="58">
        <f t="shared" si="14"/>
        <v>0</v>
      </c>
      <c r="AH22" s="58">
        <f t="shared" si="14"/>
        <v>0</v>
      </c>
      <c r="AI22" s="58">
        <f t="shared" si="14"/>
        <v>0</v>
      </c>
      <c r="AJ22" s="58">
        <f t="shared" si="14"/>
        <v>0</v>
      </c>
      <c r="AK22" s="58">
        <f t="shared" si="14"/>
        <v>0</v>
      </c>
      <c r="AL22" s="58">
        <f t="shared" si="14"/>
        <v>0</v>
      </c>
      <c r="AO22" s="30" t="str">
        <f t="shared" si="1"/>
        <v>Y</v>
      </c>
      <c r="AP22" s="4">
        <f t="shared" si="6"/>
        <v>0</v>
      </c>
      <c r="AQ22" s="5" t="str">
        <f t="shared" si="2"/>
        <v>N</v>
      </c>
      <c r="AR22" s="2" t="str">
        <f t="shared" si="7"/>
        <v>T</v>
      </c>
    </row>
    <row r="23" spans="1:44" ht="15.75" customHeight="1" x14ac:dyDescent="0.25">
      <c r="A23" s="57"/>
      <c r="C23" s="47">
        <f t="shared" si="8"/>
        <v>4</v>
      </c>
      <c r="D23" s="48" t="s">
        <v>64</v>
      </c>
      <c r="E23" s="49" t="s">
        <v>65</v>
      </c>
      <c r="F23" s="66"/>
      <c r="G23" s="50" t="str">
        <f t="shared" si="3"/>
        <v>-</v>
      </c>
      <c r="H23" s="67" t="str">
        <f t="shared" si="12"/>
        <v>-</v>
      </c>
      <c r="I23" s="52" t="str">
        <f t="shared" si="11"/>
        <v>N</v>
      </c>
      <c r="J23" s="53" t="str">
        <f t="shared" si="5"/>
        <v>-</v>
      </c>
      <c r="K23" s="53" t="str">
        <f ca="1">IF(J23="per hari",IF(SUM(LEN(H23)-LEN(SUBSTITUTE(H23,{"0";"1";"2";"3";"4";"5";"6";"7";"8";"9"},"")))&gt;0, SUMPRODUCT(MID(0&amp;H23, LARGE(INDEX(ISNUMBER(--MID(H23, ROW(INDIRECT("$1:$"&amp;LEN(H23))),1))* ROW(INDIRECT("$1:$"&amp;LEN(H23))),0), ROW(INDIRECT("$1:$"&amp;LEN(H23))))+1,1)* 10^ROW(INDIRECT("$1:$"&amp;LEN(H23)))/10),""),"-")</f>
        <v>-</v>
      </c>
      <c r="L23" s="54" t="s">
        <v>44</v>
      </c>
      <c r="M23" s="64">
        <v>0.3</v>
      </c>
      <c r="N23" s="58">
        <f>$M23*N$21</f>
        <v>0</v>
      </c>
      <c r="O23" s="58">
        <f t="shared" si="13"/>
        <v>0</v>
      </c>
      <c r="P23" s="58">
        <f t="shared" si="13"/>
        <v>0</v>
      </c>
      <c r="Q23" s="58">
        <f t="shared" si="13"/>
        <v>0</v>
      </c>
      <c r="R23" s="58">
        <f t="shared" si="13"/>
        <v>0</v>
      </c>
      <c r="S23" s="58">
        <f t="shared" si="13"/>
        <v>0</v>
      </c>
      <c r="T23" s="58">
        <f t="shared" si="13"/>
        <v>0</v>
      </c>
      <c r="U23" s="58">
        <f t="shared" si="13"/>
        <v>0</v>
      </c>
      <c r="V23" s="58">
        <f t="shared" si="13"/>
        <v>0</v>
      </c>
      <c r="W23" s="58">
        <f t="shared" si="13"/>
        <v>0</v>
      </c>
      <c r="X23" s="58">
        <f t="shared" si="13"/>
        <v>0</v>
      </c>
      <c r="Y23" s="58">
        <f t="shared" si="13"/>
        <v>0</v>
      </c>
      <c r="Z23" s="58">
        <f t="shared" si="13"/>
        <v>0</v>
      </c>
      <c r="AA23" s="58">
        <f t="shared" si="13"/>
        <v>0</v>
      </c>
      <c r="AB23" s="58">
        <f t="shared" si="13"/>
        <v>0</v>
      </c>
      <c r="AC23" s="58">
        <f t="shared" si="13"/>
        <v>0</v>
      </c>
      <c r="AD23" s="58">
        <f t="shared" si="13"/>
        <v>0</v>
      </c>
      <c r="AE23" s="58">
        <f t="shared" si="14"/>
        <v>0</v>
      </c>
      <c r="AF23" s="58">
        <f t="shared" si="14"/>
        <v>0</v>
      </c>
      <c r="AG23" s="58">
        <f t="shared" si="14"/>
        <v>0</v>
      </c>
      <c r="AH23" s="58">
        <f t="shared" si="14"/>
        <v>0</v>
      </c>
      <c r="AI23" s="58">
        <f t="shared" si="14"/>
        <v>0</v>
      </c>
      <c r="AJ23" s="58">
        <f t="shared" si="14"/>
        <v>0</v>
      </c>
      <c r="AK23" s="58">
        <f t="shared" si="14"/>
        <v>0</v>
      </c>
      <c r="AL23" s="58">
        <f t="shared" si="14"/>
        <v>0</v>
      </c>
      <c r="AO23" s="30" t="str">
        <f t="shared" si="1"/>
        <v>Y</v>
      </c>
      <c r="AP23" s="4">
        <f t="shared" si="6"/>
        <v>0</v>
      </c>
      <c r="AQ23" s="5" t="str">
        <f t="shared" si="2"/>
        <v>N</v>
      </c>
      <c r="AR23" s="2" t="str">
        <f t="shared" si="7"/>
        <v>T</v>
      </c>
    </row>
    <row r="24" spans="1:44" ht="15.75" customHeight="1" x14ac:dyDescent="0.25">
      <c r="A24" s="57"/>
      <c r="C24" s="47">
        <f t="shared" si="8"/>
        <v>4</v>
      </c>
      <c r="D24" s="48" t="s">
        <v>66</v>
      </c>
      <c r="E24" s="49" t="s">
        <v>67</v>
      </c>
      <c r="F24" s="66"/>
      <c r="G24" s="50" t="str">
        <f t="shared" si="3"/>
        <v>-</v>
      </c>
      <c r="H24" s="67" t="str">
        <f t="shared" si="12"/>
        <v>-</v>
      </c>
      <c r="I24" s="52" t="str">
        <f t="shared" si="11"/>
        <v>N</v>
      </c>
      <c r="J24" s="53" t="str">
        <f t="shared" si="5"/>
        <v>-</v>
      </c>
      <c r="K24" s="53" t="str">
        <f ca="1">IF(J24="per hari",IF(SUM(LEN(H24)-LEN(SUBSTITUTE(H24,{"0";"1";"2";"3";"4";"5";"6";"7";"8";"9"},"")))&gt;0, SUMPRODUCT(MID(0&amp;H24, LARGE(INDEX(ISNUMBER(--MID(H24, ROW(INDIRECT("$1:$"&amp;LEN(H24))),1))* ROW(INDIRECT("$1:$"&amp;LEN(H24))),0), ROW(INDIRECT("$1:$"&amp;LEN(H24))))+1,1)* 10^ROW(INDIRECT("$1:$"&amp;LEN(H24)))/10),""),"-")</f>
        <v>-</v>
      </c>
      <c r="L24" s="54" t="s">
        <v>44</v>
      </c>
      <c r="M24" s="61">
        <v>35</v>
      </c>
      <c r="N24" s="58">
        <f t="shared" ref="N24:AC26" si="15">$M24*N$21</f>
        <v>0</v>
      </c>
      <c r="O24" s="58">
        <f t="shared" si="15"/>
        <v>0</v>
      </c>
      <c r="P24" s="58">
        <f t="shared" si="15"/>
        <v>0</v>
      </c>
      <c r="Q24" s="58">
        <f t="shared" si="15"/>
        <v>0</v>
      </c>
      <c r="R24" s="58">
        <f t="shared" si="15"/>
        <v>0</v>
      </c>
      <c r="S24" s="58">
        <f t="shared" si="15"/>
        <v>0</v>
      </c>
      <c r="T24" s="58">
        <f t="shared" si="15"/>
        <v>0</v>
      </c>
      <c r="U24" s="58">
        <f t="shared" si="15"/>
        <v>0</v>
      </c>
      <c r="V24" s="58">
        <f t="shared" si="15"/>
        <v>0</v>
      </c>
      <c r="W24" s="58">
        <f t="shared" si="15"/>
        <v>0</v>
      </c>
      <c r="X24" s="58">
        <f t="shared" si="13"/>
        <v>0</v>
      </c>
      <c r="Y24" s="58">
        <f t="shared" si="13"/>
        <v>0</v>
      </c>
      <c r="Z24" s="58">
        <f t="shared" si="13"/>
        <v>0</v>
      </c>
      <c r="AA24" s="58">
        <f t="shared" si="13"/>
        <v>0</v>
      </c>
      <c r="AB24" s="58">
        <f t="shared" si="13"/>
        <v>0</v>
      </c>
      <c r="AC24" s="58">
        <f t="shared" si="13"/>
        <v>0</v>
      </c>
      <c r="AD24" s="58">
        <f t="shared" si="13"/>
        <v>0</v>
      </c>
      <c r="AE24" s="58">
        <f t="shared" si="14"/>
        <v>0</v>
      </c>
      <c r="AF24" s="58">
        <f t="shared" si="14"/>
        <v>0</v>
      </c>
      <c r="AG24" s="58">
        <f t="shared" si="14"/>
        <v>0</v>
      </c>
      <c r="AH24" s="58">
        <f t="shared" si="14"/>
        <v>0</v>
      </c>
      <c r="AI24" s="58">
        <f t="shared" si="14"/>
        <v>0</v>
      </c>
      <c r="AJ24" s="58">
        <f t="shared" si="14"/>
        <v>0</v>
      </c>
      <c r="AK24" s="58">
        <f t="shared" si="14"/>
        <v>0</v>
      </c>
      <c r="AL24" s="58">
        <f t="shared" si="14"/>
        <v>0</v>
      </c>
      <c r="AO24" s="30" t="str">
        <f t="shared" si="1"/>
        <v>Y</v>
      </c>
      <c r="AP24" s="4">
        <f t="shared" si="6"/>
        <v>0</v>
      </c>
      <c r="AQ24" s="5" t="str">
        <f t="shared" si="2"/>
        <v>N</v>
      </c>
      <c r="AR24" s="2" t="str">
        <f t="shared" si="7"/>
        <v>T</v>
      </c>
    </row>
    <row r="25" spans="1:44" ht="15.75" customHeight="1" x14ac:dyDescent="0.25">
      <c r="A25" s="57"/>
      <c r="C25" s="47">
        <f t="shared" si="8"/>
        <v>4</v>
      </c>
      <c r="D25" s="48" t="s">
        <v>68</v>
      </c>
      <c r="E25" s="49" t="s">
        <v>69</v>
      </c>
      <c r="F25" s="66"/>
      <c r="G25" s="50" t="str">
        <f t="shared" si="3"/>
        <v>-</v>
      </c>
      <c r="H25" s="67" t="str">
        <f t="shared" si="12"/>
        <v>-</v>
      </c>
      <c r="I25" s="52" t="str">
        <f t="shared" si="11"/>
        <v>N</v>
      </c>
      <c r="J25" s="53" t="str">
        <f t="shared" si="5"/>
        <v>-</v>
      </c>
      <c r="K25" s="53" t="str">
        <f ca="1">IF(J25="per hari",IF(SUM(LEN(H25)-LEN(SUBSTITUTE(H25,{"0";"1";"2";"3";"4";"5";"6";"7";"8";"9"},"")))&gt;0, SUMPRODUCT(MID(0&amp;H25, LARGE(INDEX(ISNUMBER(--MID(H25, ROW(INDIRECT("$1:$"&amp;LEN(H25))),1))* ROW(INDIRECT("$1:$"&amp;LEN(H25))),0), ROW(INDIRECT("$1:$"&amp;LEN(H25))))+1,1)* 10^ROW(INDIRECT("$1:$"&amp;LEN(H25)))/10),""),"-")</f>
        <v>-</v>
      </c>
      <c r="L25" s="54" t="s">
        <v>44</v>
      </c>
      <c r="M25" s="64">
        <v>0.4</v>
      </c>
      <c r="N25" s="58">
        <f t="shared" ref="N25:AC26" si="16">$M25*N$24</f>
        <v>0</v>
      </c>
      <c r="O25" s="58">
        <f t="shared" si="16"/>
        <v>0</v>
      </c>
      <c r="P25" s="58">
        <f t="shared" si="16"/>
        <v>0</v>
      </c>
      <c r="Q25" s="58">
        <f t="shared" si="16"/>
        <v>0</v>
      </c>
      <c r="R25" s="58">
        <f t="shared" si="16"/>
        <v>0</v>
      </c>
      <c r="S25" s="58">
        <f t="shared" si="16"/>
        <v>0</v>
      </c>
      <c r="T25" s="58">
        <f t="shared" si="16"/>
        <v>0</v>
      </c>
      <c r="U25" s="58">
        <f t="shared" si="16"/>
        <v>0</v>
      </c>
      <c r="V25" s="58">
        <f t="shared" si="16"/>
        <v>0</v>
      </c>
      <c r="W25" s="58">
        <f t="shared" si="16"/>
        <v>0</v>
      </c>
      <c r="X25" s="58">
        <f t="shared" si="16"/>
        <v>0</v>
      </c>
      <c r="Y25" s="58">
        <f t="shared" si="16"/>
        <v>0</v>
      </c>
      <c r="Z25" s="58">
        <f t="shared" si="16"/>
        <v>0</v>
      </c>
      <c r="AA25" s="58">
        <f t="shared" si="16"/>
        <v>0</v>
      </c>
      <c r="AB25" s="58">
        <f t="shared" si="16"/>
        <v>0</v>
      </c>
      <c r="AC25" s="58">
        <f t="shared" si="16"/>
        <v>0</v>
      </c>
      <c r="AD25" s="58">
        <f t="shared" ref="AD25:AR26" si="17">$M25*AD$24</f>
        <v>0</v>
      </c>
      <c r="AE25" s="58">
        <f t="shared" si="17"/>
        <v>0</v>
      </c>
      <c r="AF25" s="58">
        <f t="shared" si="17"/>
        <v>0</v>
      </c>
      <c r="AG25" s="58">
        <f t="shared" si="17"/>
        <v>0</v>
      </c>
      <c r="AH25" s="58">
        <f t="shared" si="17"/>
        <v>0</v>
      </c>
      <c r="AI25" s="58">
        <f t="shared" si="17"/>
        <v>0</v>
      </c>
      <c r="AJ25" s="58">
        <f t="shared" si="17"/>
        <v>0</v>
      </c>
      <c r="AK25" s="58">
        <f t="shared" si="17"/>
        <v>0</v>
      </c>
      <c r="AL25" s="58">
        <f t="shared" si="17"/>
        <v>0</v>
      </c>
      <c r="AO25" s="30" t="str">
        <f t="shared" si="1"/>
        <v>Y</v>
      </c>
      <c r="AP25" s="4">
        <f t="shared" si="6"/>
        <v>0</v>
      </c>
      <c r="AQ25" s="5" t="str">
        <f t="shared" si="2"/>
        <v>N</v>
      </c>
      <c r="AR25" s="2" t="str">
        <f t="shared" si="7"/>
        <v>T</v>
      </c>
    </row>
    <row r="26" spans="1:44" ht="15.75" customHeight="1" x14ac:dyDescent="0.25">
      <c r="A26" s="57"/>
      <c r="C26" s="47">
        <f t="shared" si="8"/>
        <v>4</v>
      </c>
      <c r="D26" s="48" t="s">
        <v>70</v>
      </c>
      <c r="E26" s="49" t="s">
        <v>71</v>
      </c>
      <c r="F26" s="66"/>
      <c r="G26" s="50" t="str">
        <f t="shared" si="3"/>
        <v>-</v>
      </c>
      <c r="H26" s="67" t="str">
        <f t="shared" si="12"/>
        <v>-</v>
      </c>
      <c r="I26" s="52" t="str">
        <f t="shared" si="11"/>
        <v>N</v>
      </c>
      <c r="J26" s="53" t="str">
        <f t="shared" si="5"/>
        <v>-</v>
      </c>
      <c r="K26" s="53" t="str">
        <f ca="1">IF(J26="per hari",IF(SUM(LEN(H26)-LEN(SUBSTITUTE(H26,{"0";"1";"2";"3";"4";"5";"6";"7";"8";"9"},"")))&gt;0, SUMPRODUCT(MID(0&amp;H26, LARGE(INDEX(ISNUMBER(--MID(H26, ROW(INDIRECT("$1:$"&amp;LEN(H26))),1))* ROW(INDIRECT("$1:$"&amp;LEN(H26))),0), ROW(INDIRECT("$1:$"&amp;LEN(H26))))+1,1)* 10^ROW(INDIRECT("$1:$"&amp;LEN(H26)))/10),""),"-")</f>
        <v>-</v>
      </c>
      <c r="L26" s="54" t="s">
        <v>44</v>
      </c>
      <c r="M26" s="64">
        <v>0.3</v>
      </c>
      <c r="N26" s="58">
        <f t="shared" si="16"/>
        <v>0</v>
      </c>
      <c r="O26" s="58">
        <f t="shared" si="16"/>
        <v>0</v>
      </c>
      <c r="P26" s="58">
        <f t="shared" si="16"/>
        <v>0</v>
      </c>
      <c r="Q26" s="58">
        <f t="shared" si="16"/>
        <v>0</v>
      </c>
      <c r="R26" s="58">
        <f t="shared" si="16"/>
        <v>0</v>
      </c>
      <c r="S26" s="58">
        <f t="shared" si="16"/>
        <v>0</v>
      </c>
      <c r="T26" s="58">
        <f t="shared" si="16"/>
        <v>0</v>
      </c>
      <c r="U26" s="58">
        <f t="shared" si="16"/>
        <v>0</v>
      </c>
      <c r="V26" s="58">
        <f t="shared" si="16"/>
        <v>0</v>
      </c>
      <c r="W26" s="58">
        <f t="shared" si="16"/>
        <v>0</v>
      </c>
      <c r="X26" s="58">
        <f t="shared" si="16"/>
        <v>0</v>
      </c>
      <c r="Y26" s="58">
        <f t="shared" si="16"/>
        <v>0</v>
      </c>
      <c r="Z26" s="58">
        <f t="shared" si="16"/>
        <v>0</v>
      </c>
      <c r="AA26" s="58">
        <f t="shared" si="16"/>
        <v>0</v>
      </c>
      <c r="AB26" s="58">
        <f t="shared" si="16"/>
        <v>0</v>
      </c>
      <c r="AC26" s="58">
        <f t="shared" si="16"/>
        <v>0</v>
      </c>
      <c r="AD26" s="58">
        <f t="shared" si="17"/>
        <v>0</v>
      </c>
      <c r="AE26" s="58">
        <f t="shared" si="17"/>
        <v>0</v>
      </c>
      <c r="AF26" s="58">
        <f t="shared" si="17"/>
        <v>0</v>
      </c>
      <c r="AG26" s="58">
        <f t="shared" si="17"/>
        <v>0</v>
      </c>
      <c r="AH26" s="58">
        <f t="shared" si="17"/>
        <v>0</v>
      </c>
      <c r="AI26" s="58">
        <f t="shared" si="17"/>
        <v>0</v>
      </c>
      <c r="AJ26" s="58">
        <f t="shared" si="17"/>
        <v>0</v>
      </c>
      <c r="AK26" s="58">
        <f t="shared" si="17"/>
        <v>0</v>
      </c>
      <c r="AL26" s="58">
        <f t="shared" si="17"/>
        <v>0</v>
      </c>
      <c r="AO26" s="30" t="str">
        <f t="shared" si="1"/>
        <v>Y</v>
      </c>
      <c r="AP26" s="4">
        <f t="shared" si="6"/>
        <v>0</v>
      </c>
      <c r="AQ26" s="5" t="str">
        <f t="shared" si="2"/>
        <v>N</v>
      </c>
      <c r="AR26" s="2" t="str">
        <f t="shared" si="7"/>
        <v>T</v>
      </c>
    </row>
    <row r="27" spans="1:44" ht="15.75" customHeight="1" x14ac:dyDescent="0.25">
      <c r="A27" s="57"/>
      <c r="C27" s="47">
        <f t="shared" si="8"/>
        <v>4</v>
      </c>
      <c r="D27" s="48" t="s">
        <v>72</v>
      </c>
      <c r="E27" s="49" t="s">
        <v>73</v>
      </c>
      <c r="F27" s="66"/>
      <c r="G27" s="50" t="str">
        <f t="shared" si="3"/>
        <v>-</v>
      </c>
      <c r="H27" s="67" t="str">
        <f t="shared" si="12"/>
        <v>-</v>
      </c>
      <c r="I27" s="52" t="str">
        <f t="shared" si="11"/>
        <v>N</v>
      </c>
      <c r="J27" s="53" t="str">
        <f t="shared" si="5"/>
        <v>-</v>
      </c>
      <c r="K27" s="53" t="str">
        <f ca="1">IF(J27="per hari",IF(SUM(LEN(H27)-LEN(SUBSTITUTE(H27,{"0";"1";"2";"3";"4";"5";"6";"7";"8";"9"},"")))&gt;0, SUMPRODUCT(MID(0&amp;H27, LARGE(INDEX(ISNUMBER(--MID(H27, ROW(INDIRECT("$1:$"&amp;LEN(H27))),1))* ROW(INDIRECT("$1:$"&amp;LEN(H27))),0), ROW(INDIRECT("$1:$"&amp;LEN(H27))))+1,1)* 10^ROW(INDIRECT("$1:$"&amp;LEN(H27)))/10),""),"-")</f>
        <v>-</v>
      </c>
      <c r="L27" s="54" t="s">
        <v>44</v>
      </c>
      <c r="M27" s="61">
        <v>30</v>
      </c>
      <c r="N27" s="58">
        <f t="shared" ref="N27:AL27" si="18">$M27*N$21</f>
        <v>0</v>
      </c>
      <c r="O27" s="58">
        <f t="shared" si="18"/>
        <v>0</v>
      </c>
      <c r="P27" s="58">
        <f t="shared" si="18"/>
        <v>0</v>
      </c>
      <c r="Q27" s="58">
        <f t="shared" si="18"/>
        <v>0</v>
      </c>
      <c r="R27" s="58">
        <f t="shared" si="18"/>
        <v>0</v>
      </c>
      <c r="S27" s="58">
        <f t="shared" si="18"/>
        <v>0</v>
      </c>
      <c r="T27" s="58">
        <f t="shared" si="18"/>
        <v>0</v>
      </c>
      <c r="U27" s="58">
        <f t="shared" si="18"/>
        <v>0</v>
      </c>
      <c r="V27" s="58">
        <f t="shared" si="18"/>
        <v>0</v>
      </c>
      <c r="W27" s="58">
        <f t="shared" si="18"/>
        <v>0</v>
      </c>
      <c r="X27" s="58">
        <f t="shared" si="18"/>
        <v>0</v>
      </c>
      <c r="Y27" s="58">
        <f t="shared" si="18"/>
        <v>0</v>
      </c>
      <c r="Z27" s="58">
        <f t="shared" si="18"/>
        <v>0</v>
      </c>
      <c r="AA27" s="58">
        <f t="shared" si="18"/>
        <v>0</v>
      </c>
      <c r="AB27" s="58">
        <f t="shared" si="18"/>
        <v>0</v>
      </c>
      <c r="AC27" s="58">
        <f t="shared" si="18"/>
        <v>0</v>
      </c>
      <c r="AD27" s="58">
        <f t="shared" si="18"/>
        <v>0</v>
      </c>
      <c r="AE27" s="58">
        <f t="shared" si="18"/>
        <v>0</v>
      </c>
      <c r="AF27" s="58">
        <f t="shared" si="18"/>
        <v>0</v>
      </c>
      <c r="AG27" s="58">
        <f t="shared" si="18"/>
        <v>0</v>
      </c>
      <c r="AH27" s="58">
        <f t="shared" si="18"/>
        <v>0</v>
      </c>
      <c r="AI27" s="58">
        <f t="shared" si="18"/>
        <v>0</v>
      </c>
      <c r="AJ27" s="58">
        <f t="shared" si="18"/>
        <v>0</v>
      </c>
      <c r="AK27" s="58">
        <f t="shared" si="18"/>
        <v>0</v>
      </c>
      <c r="AL27" s="58">
        <f t="shared" si="18"/>
        <v>0</v>
      </c>
      <c r="AO27" s="30" t="str">
        <f t="shared" si="1"/>
        <v>Y</v>
      </c>
      <c r="AP27" s="4">
        <f t="shared" si="6"/>
        <v>0</v>
      </c>
      <c r="AQ27" s="5" t="str">
        <f t="shared" si="2"/>
        <v>N</v>
      </c>
      <c r="AR27" s="2" t="str">
        <f t="shared" si="7"/>
        <v>T</v>
      </c>
    </row>
    <row r="28" spans="1:44" ht="15.75" customHeight="1" x14ac:dyDescent="0.25">
      <c r="A28" s="57"/>
      <c r="C28" s="47">
        <f t="shared" si="8"/>
        <v>4</v>
      </c>
      <c r="D28" s="48" t="s">
        <v>74</v>
      </c>
      <c r="E28" s="49" t="s">
        <v>75</v>
      </c>
      <c r="F28" s="66"/>
      <c r="G28" s="50" t="str">
        <f t="shared" si="3"/>
        <v>-</v>
      </c>
      <c r="H28" s="67" t="str">
        <f t="shared" si="12"/>
        <v>-</v>
      </c>
      <c r="I28" s="52" t="str">
        <f t="shared" si="11"/>
        <v>N</v>
      </c>
      <c r="J28" s="53" t="str">
        <f t="shared" si="5"/>
        <v>-</v>
      </c>
      <c r="K28" s="53" t="str">
        <f ca="1">IF(J28="per hari",IF(SUM(LEN(H28)-LEN(SUBSTITUTE(H28,{"0";"1";"2";"3";"4";"5";"6";"7";"8";"9"},"")))&gt;0, SUMPRODUCT(MID(0&amp;H28, LARGE(INDEX(ISNUMBER(--MID(H28, ROW(INDIRECT("$1:$"&amp;LEN(H28))),1))* ROW(INDIRECT("$1:$"&amp;LEN(H28))),0), ROW(INDIRECT("$1:$"&amp;LEN(H28))))+1,1)* 10^ROW(INDIRECT("$1:$"&amp;LEN(H28)))/10),""),"-")</f>
        <v>-</v>
      </c>
      <c r="L28" s="54" t="s">
        <v>44</v>
      </c>
      <c r="M28" s="64">
        <v>0.4</v>
      </c>
      <c r="N28" s="58">
        <f t="shared" ref="N28:AC29" si="19">$M28*N$27</f>
        <v>0</v>
      </c>
      <c r="O28" s="58">
        <f t="shared" si="19"/>
        <v>0</v>
      </c>
      <c r="P28" s="58">
        <f t="shared" si="19"/>
        <v>0</v>
      </c>
      <c r="Q28" s="58">
        <f t="shared" si="19"/>
        <v>0</v>
      </c>
      <c r="R28" s="58">
        <f t="shared" si="19"/>
        <v>0</v>
      </c>
      <c r="S28" s="58">
        <f t="shared" si="19"/>
        <v>0</v>
      </c>
      <c r="T28" s="58">
        <f t="shared" si="19"/>
        <v>0</v>
      </c>
      <c r="U28" s="58">
        <f t="shared" si="19"/>
        <v>0</v>
      </c>
      <c r="V28" s="58">
        <f t="shared" si="19"/>
        <v>0</v>
      </c>
      <c r="W28" s="58">
        <f t="shared" si="19"/>
        <v>0</v>
      </c>
      <c r="X28" s="58">
        <f t="shared" si="19"/>
        <v>0</v>
      </c>
      <c r="Y28" s="58">
        <f t="shared" si="19"/>
        <v>0</v>
      </c>
      <c r="Z28" s="58">
        <f t="shared" si="19"/>
        <v>0</v>
      </c>
      <c r="AA28" s="58">
        <f t="shared" si="19"/>
        <v>0</v>
      </c>
      <c r="AB28" s="58">
        <f t="shared" si="19"/>
        <v>0</v>
      </c>
      <c r="AC28" s="58">
        <f t="shared" si="19"/>
        <v>0</v>
      </c>
      <c r="AD28" s="58">
        <f t="shared" ref="AD28:AR29" si="20">$M28*AD$27</f>
        <v>0</v>
      </c>
      <c r="AE28" s="58">
        <f t="shared" si="20"/>
        <v>0</v>
      </c>
      <c r="AF28" s="58">
        <f t="shared" si="20"/>
        <v>0</v>
      </c>
      <c r="AG28" s="58">
        <f t="shared" si="20"/>
        <v>0</v>
      </c>
      <c r="AH28" s="58">
        <f t="shared" si="20"/>
        <v>0</v>
      </c>
      <c r="AI28" s="58">
        <f t="shared" si="20"/>
        <v>0</v>
      </c>
      <c r="AJ28" s="58">
        <f t="shared" si="20"/>
        <v>0</v>
      </c>
      <c r="AK28" s="58">
        <f t="shared" si="20"/>
        <v>0</v>
      </c>
      <c r="AL28" s="58">
        <f t="shared" si="20"/>
        <v>0</v>
      </c>
      <c r="AO28" s="30" t="str">
        <f t="shared" si="1"/>
        <v>Y</v>
      </c>
      <c r="AP28" s="4">
        <f t="shared" si="6"/>
        <v>0</v>
      </c>
      <c r="AQ28" s="5" t="str">
        <f t="shared" si="2"/>
        <v>N</v>
      </c>
      <c r="AR28" s="2" t="str">
        <f t="shared" si="7"/>
        <v>T</v>
      </c>
    </row>
    <row r="29" spans="1:44" ht="15.75" customHeight="1" x14ac:dyDescent="0.25">
      <c r="A29" s="57"/>
      <c r="C29" s="47">
        <f t="shared" si="8"/>
        <v>4</v>
      </c>
      <c r="D29" s="48" t="s">
        <v>76</v>
      </c>
      <c r="E29" s="49" t="s">
        <v>77</v>
      </c>
      <c r="F29" s="66"/>
      <c r="G29" s="50" t="str">
        <f t="shared" si="3"/>
        <v>-</v>
      </c>
      <c r="H29" s="67" t="str">
        <f t="shared" si="12"/>
        <v>-</v>
      </c>
      <c r="I29" s="52" t="str">
        <f t="shared" si="11"/>
        <v>N</v>
      </c>
      <c r="J29" s="53" t="str">
        <f t="shared" si="5"/>
        <v>-</v>
      </c>
      <c r="K29" s="53" t="str">
        <f ca="1">IF(J29="per hari",IF(SUM(LEN(H29)-LEN(SUBSTITUTE(H29,{"0";"1";"2";"3";"4";"5";"6";"7";"8";"9"},"")))&gt;0, SUMPRODUCT(MID(0&amp;H29, LARGE(INDEX(ISNUMBER(--MID(H29, ROW(INDIRECT("$1:$"&amp;LEN(H29))),1))* ROW(INDIRECT("$1:$"&amp;LEN(H29))),0), ROW(INDIRECT("$1:$"&amp;LEN(H29))))+1,1)* 10^ROW(INDIRECT("$1:$"&amp;LEN(H29)))/10),""),"-")</f>
        <v>-</v>
      </c>
      <c r="L29" s="54" t="s">
        <v>44</v>
      </c>
      <c r="M29" s="64">
        <v>0.3</v>
      </c>
      <c r="N29" s="58">
        <f t="shared" si="19"/>
        <v>0</v>
      </c>
      <c r="O29" s="58">
        <f t="shared" si="19"/>
        <v>0</v>
      </c>
      <c r="P29" s="58">
        <f t="shared" si="19"/>
        <v>0</v>
      </c>
      <c r="Q29" s="58">
        <f t="shared" si="19"/>
        <v>0</v>
      </c>
      <c r="R29" s="58">
        <f t="shared" si="19"/>
        <v>0</v>
      </c>
      <c r="S29" s="58">
        <f t="shared" si="19"/>
        <v>0</v>
      </c>
      <c r="T29" s="58">
        <f t="shared" si="19"/>
        <v>0</v>
      </c>
      <c r="U29" s="58">
        <f t="shared" si="19"/>
        <v>0</v>
      </c>
      <c r="V29" s="58">
        <f t="shared" si="19"/>
        <v>0</v>
      </c>
      <c r="W29" s="58">
        <f t="shared" si="19"/>
        <v>0</v>
      </c>
      <c r="X29" s="58">
        <f t="shared" si="19"/>
        <v>0</v>
      </c>
      <c r="Y29" s="58">
        <f t="shared" si="19"/>
        <v>0</v>
      </c>
      <c r="Z29" s="58">
        <f t="shared" si="19"/>
        <v>0</v>
      </c>
      <c r="AA29" s="58">
        <f t="shared" si="19"/>
        <v>0</v>
      </c>
      <c r="AB29" s="58">
        <f t="shared" si="19"/>
        <v>0</v>
      </c>
      <c r="AC29" s="58">
        <f t="shared" si="19"/>
        <v>0</v>
      </c>
      <c r="AD29" s="58">
        <f t="shared" si="20"/>
        <v>0</v>
      </c>
      <c r="AE29" s="58">
        <f t="shared" si="20"/>
        <v>0</v>
      </c>
      <c r="AF29" s="58">
        <f t="shared" si="20"/>
        <v>0</v>
      </c>
      <c r="AG29" s="58">
        <f t="shared" si="20"/>
        <v>0</v>
      </c>
      <c r="AH29" s="58">
        <f t="shared" si="20"/>
        <v>0</v>
      </c>
      <c r="AI29" s="58">
        <f t="shared" si="20"/>
        <v>0</v>
      </c>
      <c r="AJ29" s="58">
        <f t="shared" si="20"/>
        <v>0</v>
      </c>
      <c r="AK29" s="58">
        <f t="shared" si="20"/>
        <v>0</v>
      </c>
      <c r="AL29" s="58">
        <f t="shared" si="20"/>
        <v>0</v>
      </c>
      <c r="AO29" s="30" t="str">
        <f t="shared" si="1"/>
        <v>Y</v>
      </c>
      <c r="AP29" s="4">
        <f t="shared" si="6"/>
        <v>0</v>
      </c>
      <c r="AQ29" s="5" t="str">
        <f t="shared" si="2"/>
        <v>N</v>
      </c>
      <c r="AR29" s="2" t="str">
        <f t="shared" si="7"/>
        <v>T</v>
      </c>
    </row>
    <row r="30" spans="1:44" ht="15.75" customHeight="1" x14ac:dyDescent="0.25">
      <c r="A30" s="57"/>
      <c r="C30" s="47">
        <f t="shared" si="8"/>
        <v>4</v>
      </c>
      <c r="D30" s="48" t="s">
        <v>78</v>
      </c>
      <c r="E30" s="49" t="s">
        <v>79</v>
      </c>
      <c r="F30" s="66"/>
      <c r="G30" s="50" t="str">
        <f t="shared" si="3"/>
        <v>-</v>
      </c>
      <c r="H30" s="67" t="str">
        <f t="shared" si="12"/>
        <v>-</v>
      </c>
      <c r="I30" s="52" t="str">
        <f t="shared" si="11"/>
        <v>N</v>
      </c>
      <c r="J30" s="53" t="str">
        <f t="shared" si="5"/>
        <v>-</v>
      </c>
      <c r="K30" s="53" t="str">
        <f ca="1">IF(J30="per hari",IF(SUM(LEN(H30)-LEN(SUBSTITUTE(H30,{"0";"1";"2";"3";"4";"5";"6";"7";"8";"9"},"")))&gt;0, SUMPRODUCT(MID(0&amp;H30, LARGE(INDEX(ISNUMBER(--MID(H30, ROW(INDIRECT("$1:$"&amp;LEN(H30))),1))* ROW(INDIRECT("$1:$"&amp;LEN(H30))),0), ROW(INDIRECT("$1:$"&amp;LEN(H30))))+1,1)* 10^ROW(INDIRECT("$1:$"&amp;LEN(H30)))/10),""),"-")</f>
        <v>-</v>
      </c>
      <c r="L30" s="54" t="s">
        <v>44</v>
      </c>
      <c r="M30" s="61">
        <v>25</v>
      </c>
      <c r="N30" s="58">
        <f t="shared" ref="N30:AL30" si="21">$M30*N$21</f>
        <v>0</v>
      </c>
      <c r="O30" s="58">
        <f t="shared" si="21"/>
        <v>0</v>
      </c>
      <c r="P30" s="58">
        <f t="shared" si="21"/>
        <v>0</v>
      </c>
      <c r="Q30" s="58">
        <f t="shared" si="21"/>
        <v>0</v>
      </c>
      <c r="R30" s="58">
        <f t="shared" si="21"/>
        <v>0</v>
      </c>
      <c r="S30" s="58">
        <f t="shared" si="21"/>
        <v>0</v>
      </c>
      <c r="T30" s="58">
        <f t="shared" si="21"/>
        <v>0</v>
      </c>
      <c r="U30" s="58">
        <f t="shared" si="21"/>
        <v>0</v>
      </c>
      <c r="V30" s="58">
        <f t="shared" si="21"/>
        <v>0</v>
      </c>
      <c r="W30" s="58">
        <f t="shared" si="21"/>
        <v>0</v>
      </c>
      <c r="X30" s="58">
        <f t="shared" si="21"/>
        <v>0</v>
      </c>
      <c r="Y30" s="58">
        <f t="shared" si="21"/>
        <v>0</v>
      </c>
      <c r="Z30" s="58">
        <f t="shared" si="21"/>
        <v>0</v>
      </c>
      <c r="AA30" s="58">
        <f t="shared" si="21"/>
        <v>0</v>
      </c>
      <c r="AB30" s="58">
        <f t="shared" si="21"/>
        <v>0</v>
      </c>
      <c r="AC30" s="58">
        <f t="shared" si="21"/>
        <v>0</v>
      </c>
      <c r="AD30" s="58">
        <f t="shared" si="21"/>
        <v>0</v>
      </c>
      <c r="AE30" s="58">
        <f t="shared" si="21"/>
        <v>0</v>
      </c>
      <c r="AF30" s="58">
        <f t="shared" si="21"/>
        <v>0</v>
      </c>
      <c r="AG30" s="58">
        <f t="shared" si="21"/>
        <v>0</v>
      </c>
      <c r="AH30" s="58">
        <f t="shared" si="21"/>
        <v>0</v>
      </c>
      <c r="AI30" s="58">
        <f t="shared" si="21"/>
        <v>0</v>
      </c>
      <c r="AJ30" s="58">
        <f t="shared" si="21"/>
        <v>0</v>
      </c>
      <c r="AK30" s="58">
        <f t="shared" si="21"/>
        <v>0</v>
      </c>
      <c r="AL30" s="58">
        <f t="shared" si="21"/>
        <v>0</v>
      </c>
      <c r="AO30" s="30" t="str">
        <f t="shared" si="1"/>
        <v>Y</v>
      </c>
      <c r="AP30" s="4">
        <f t="shared" si="6"/>
        <v>0</v>
      </c>
      <c r="AQ30" s="5" t="str">
        <f t="shared" si="2"/>
        <v>N</v>
      </c>
      <c r="AR30" s="2" t="str">
        <f t="shared" si="7"/>
        <v>T</v>
      </c>
    </row>
    <row r="31" spans="1:44" ht="15.75" customHeight="1" x14ac:dyDescent="0.25">
      <c r="A31" s="57"/>
      <c r="C31" s="47">
        <f t="shared" si="8"/>
        <v>4</v>
      </c>
      <c r="D31" s="48" t="s">
        <v>80</v>
      </c>
      <c r="E31" s="49" t="s">
        <v>81</v>
      </c>
      <c r="F31" s="66"/>
      <c r="G31" s="50" t="str">
        <f t="shared" si="3"/>
        <v>-</v>
      </c>
      <c r="H31" s="67" t="str">
        <f t="shared" si="12"/>
        <v>-</v>
      </c>
      <c r="I31" s="52" t="str">
        <f t="shared" si="11"/>
        <v>N</v>
      </c>
      <c r="J31" s="53" t="str">
        <f t="shared" si="5"/>
        <v>-</v>
      </c>
      <c r="K31" s="53" t="str">
        <f ca="1">IF(J31="per hari",IF(SUM(LEN(H31)-LEN(SUBSTITUTE(H31,{"0";"1";"2";"3";"4";"5";"6";"7";"8";"9"},"")))&gt;0, SUMPRODUCT(MID(0&amp;H31, LARGE(INDEX(ISNUMBER(--MID(H31, ROW(INDIRECT("$1:$"&amp;LEN(H31))),1))* ROW(INDIRECT("$1:$"&amp;LEN(H31))),0), ROW(INDIRECT("$1:$"&amp;LEN(H31))))+1,1)* 10^ROW(INDIRECT("$1:$"&amp;LEN(H31)))/10),""),"-")</f>
        <v>-</v>
      </c>
      <c r="L31" s="54" t="s">
        <v>44</v>
      </c>
      <c r="M31" s="64">
        <v>0.4</v>
      </c>
      <c r="N31" s="58">
        <f t="shared" ref="N31:AC32" si="22">$M31*N$30</f>
        <v>0</v>
      </c>
      <c r="O31" s="58">
        <f t="shared" si="22"/>
        <v>0</v>
      </c>
      <c r="P31" s="58">
        <f t="shared" si="22"/>
        <v>0</v>
      </c>
      <c r="Q31" s="58">
        <f t="shared" si="22"/>
        <v>0</v>
      </c>
      <c r="R31" s="58">
        <f t="shared" si="22"/>
        <v>0</v>
      </c>
      <c r="S31" s="58">
        <f t="shared" si="22"/>
        <v>0</v>
      </c>
      <c r="T31" s="58">
        <f t="shared" si="22"/>
        <v>0</v>
      </c>
      <c r="U31" s="58">
        <f t="shared" si="22"/>
        <v>0</v>
      </c>
      <c r="V31" s="58">
        <f t="shared" si="22"/>
        <v>0</v>
      </c>
      <c r="W31" s="58">
        <f t="shared" si="22"/>
        <v>0</v>
      </c>
      <c r="X31" s="58">
        <f t="shared" si="22"/>
        <v>0</v>
      </c>
      <c r="Y31" s="58">
        <f t="shared" si="22"/>
        <v>0</v>
      </c>
      <c r="Z31" s="58">
        <f t="shared" si="22"/>
        <v>0</v>
      </c>
      <c r="AA31" s="58">
        <f t="shared" si="22"/>
        <v>0</v>
      </c>
      <c r="AB31" s="58">
        <f t="shared" si="22"/>
        <v>0</v>
      </c>
      <c r="AC31" s="58">
        <f t="shared" si="22"/>
        <v>0</v>
      </c>
      <c r="AD31" s="58">
        <f t="shared" ref="AD31:AR32" si="23">$M31*AD$30</f>
        <v>0</v>
      </c>
      <c r="AE31" s="58">
        <f t="shared" si="23"/>
        <v>0</v>
      </c>
      <c r="AF31" s="58">
        <f t="shared" si="23"/>
        <v>0</v>
      </c>
      <c r="AG31" s="58">
        <f t="shared" si="23"/>
        <v>0</v>
      </c>
      <c r="AH31" s="58">
        <f t="shared" si="23"/>
        <v>0</v>
      </c>
      <c r="AI31" s="58">
        <f t="shared" si="23"/>
        <v>0</v>
      </c>
      <c r="AJ31" s="58">
        <f t="shared" si="23"/>
        <v>0</v>
      </c>
      <c r="AK31" s="58">
        <f t="shared" si="23"/>
        <v>0</v>
      </c>
      <c r="AL31" s="58">
        <f t="shared" si="23"/>
        <v>0</v>
      </c>
      <c r="AO31" s="30" t="str">
        <f t="shared" si="1"/>
        <v>Y</v>
      </c>
      <c r="AP31" s="4">
        <f t="shared" si="6"/>
        <v>0</v>
      </c>
      <c r="AQ31" s="5" t="str">
        <f t="shared" si="2"/>
        <v>N</v>
      </c>
      <c r="AR31" s="2" t="str">
        <f t="shared" si="7"/>
        <v>T</v>
      </c>
    </row>
    <row r="32" spans="1:44" ht="15.75" customHeight="1" x14ac:dyDescent="0.25">
      <c r="A32" s="57"/>
      <c r="C32" s="47">
        <f t="shared" si="8"/>
        <v>4</v>
      </c>
      <c r="D32" s="48" t="s">
        <v>82</v>
      </c>
      <c r="E32" s="49" t="s">
        <v>83</v>
      </c>
      <c r="F32" s="66"/>
      <c r="G32" s="50" t="str">
        <f t="shared" si="3"/>
        <v>-</v>
      </c>
      <c r="H32" s="67" t="str">
        <f t="shared" si="12"/>
        <v>-</v>
      </c>
      <c r="I32" s="52" t="str">
        <f t="shared" si="11"/>
        <v>N</v>
      </c>
      <c r="J32" s="53" t="str">
        <f t="shared" si="5"/>
        <v>-</v>
      </c>
      <c r="K32" s="53" t="str">
        <f ca="1">IF(J32="per hari",IF(SUM(LEN(H32)-LEN(SUBSTITUTE(H32,{"0";"1";"2";"3";"4";"5";"6";"7";"8";"9"},"")))&gt;0, SUMPRODUCT(MID(0&amp;H32, LARGE(INDEX(ISNUMBER(--MID(H32, ROW(INDIRECT("$1:$"&amp;LEN(H32))),1))* ROW(INDIRECT("$1:$"&amp;LEN(H32))),0), ROW(INDIRECT("$1:$"&amp;LEN(H32))))+1,1)* 10^ROW(INDIRECT("$1:$"&amp;LEN(H32)))/10),""),"-")</f>
        <v>-</v>
      </c>
      <c r="L32" s="54" t="s">
        <v>44</v>
      </c>
      <c r="M32" s="65">
        <v>0.3</v>
      </c>
      <c r="N32" s="58">
        <f t="shared" si="22"/>
        <v>0</v>
      </c>
      <c r="O32" s="58">
        <f t="shared" si="22"/>
        <v>0</v>
      </c>
      <c r="P32" s="58">
        <f t="shared" si="22"/>
        <v>0</v>
      </c>
      <c r="Q32" s="58">
        <f t="shared" si="22"/>
        <v>0</v>
      </c>
      <c r="R32" s="58">
        <f t="shared" si="22"/>
        <v>0</v>
      </c>
      <c r="S32" s="58">
        <f t="shared" si="22"/>
        <v>0</v>
      </c>
      <c r="T32" s="58">
        <f t="shared" si="22"/>
        <v>0</v>
      </c>
      <c r="U32" s="58">
        <f t="shared" si="22"/>
        <v>0</v>
      </c>
      <c r="V32" s="58">
        <f t="shared" si="22"/>
        <v>0</v>
      </c>
      <c r="W32" s="58">
        <f t="shared" si="22"/>
        <v>0</v>
      </c>
      <c r="X32" s="58">
        <f t="shared" si="22"/>
        <v>0</v>
      </c>
      <c r="Y32" s="58">
        <f t="shared" si="22"/>
        <v>0</v>
      </c>
      <c r="Z32" s="58">
        <f t="shared" si="22"/>
        <v>0</v>
      </c>
      <c r="AA32" s="58">
        <f t="shared" si="22"/>
        <v>0</v>
      </c>
      <c r="AB32" s="58">
        <f t="shared" si="22"/>
        <v>0</v>
      </c>
      <c r="AC32" s="58">
        <f t="shared" si="22"/>
        <v>0</v>
      </c>
      <c r="AD32" s="58">
        <f t="shared" si="23"/>
        <v>0</v>
      </c>
      <c r="AE32" s="58">
        <f t="shared" si="23"/>
        <v>0</v>
      </c>
      <c r="AF32" s="58">
        <f t="shared" si="23"/>
        <v>0</v>
      </c>
      <c r="AG32" s="58">
        <f t="shared" si="23"/>
        <v>0</v>
      </c>
      <c r="AH32" s="58">
        <f t="shared" si="23"/>
        <v>0</v>
      </c>
      <c r="AI32" s="58">
        <f t="shared" si="23"/>
        <v>0</v>
      </c>
      <c r="AJ32" s="58">
        <f t="shared" si="23"/>
        <v>0</v>
      </c>
      <c r="AK32" s="58">
        <f t="shared" si="23"/>
        <v>0</v>
      </c>
      <c r="AL32" s="58">
        <f t="shared" si="23"/>
        <v>0</v>
      </c>
      <c r="AO32" s="30" t="str">
        <f t="shared" si="1"/>
        <v>Y</v>
      </c>
      <c r="AP32" s="4">
        <f t="shared" si="6"/>
        <v>0</v>
      </c>
      <c r="AQ32" s="5" t="str">
        <f t="shared" si="2"/>
        <v>N</v>
      </c>
      <c r="AR32" s="2" t="str">
        <f t="shared" si="7"/>
        <v>T</v>
      </c>
    </row>
    <row r="33" spans="1:44" ht="15.75" customHeight="1" x14ac:dyDescent="0.25">
      <c r="A33" s="57"/>
      <c r="C33" s="47">
        <f t="shared" si="8"/>
        <v>4</v>
      </c>
      <c r="D33" s="48" t="s">
        <v>84</v>
      </c>
      <c r="E33" s="49" t="s">
        <v>85</v>
      </c>
      <c r="F33" s="68"/>
      <c r="G33" s="50" t="str">
        <f t="shared" si="3"/>
        <v>-</v>
      </c>
      <c r="H33" s="69" t="str">
        <f>IFERROR(IF(SEARCH("3 Jenis",$H$16),$H$16),"-")</f>
        <v>-</v>
      </c>
      <c r="I33" s="52" t="str">
        <f t="shared" si="11"/>
        <v>N</v>
      </c>
      <c r="J33" s="53" t="str">
        <f t="shared" si="5"/>
        <v>-</v>
      </c>
      <c r="K33" s="53" t="str">
        <f ca="1">IF(J33="per hari",IF(SUM(LEN(H33)-LEN(SUBSTITUTE(H33,{"0";"1";"2";"3";"4";"5";"6";"7";"8";"9"},"")))&gt;0, SUMPRODUCT(MID(0&amp;H33, LARGE(INDEX(ISNUMBER(--MID(H33, ROW(INDIRECT("$1:$"&amp;LEN(H33))),1))* ROW(INDIRECT("$1:$"&amp;LEN(H33))),0), ROW(INDIRECT("$1:$"&amp;LEN(H33))))+1,1)* 10^ROW(INDIRECT("$1:$"&amp;LEN(H33)))/10),""),"-")</f>
        <v>-</v>
      </c>
      <c r="L33" s="54" t="s">
        <v>44</v>
      </c>
      <c r="M33" s="63">
        <v>50</v>
      </c>
      <c r="N33" s="58">
        <v>0</v>
      </c>
      <c r="O33" s="58">
        <v>0</v>
      </c>
      <c r="P33" s="58">
        <v>0</v>
      </c>
      <c r="Q33" s="58">
        <v>0</v>
      </c>
      <c r="R33" s="58">
        <v>0</v>
      </c>
      <c r="S33" s="58">
        <v>0</v>
      </c>
      <c r="T33" s="58">
        <v>0</v>
      </c>
      <c r="U33" s="58">
        <v>0</v>
      </c>
      <c r="V33" s="58">
        <v>0</v>
      </c>
      <c r="W33" s="58">
        <v>0</v>
      </c>
      <c r="X33" s="58">
        <v>0</v>
      </c>
      <c r="Y33" s="58">
        <v>0</v>
      </c>
      <c r="Z33" s="58">
        <v>0</v>
      </c>
      <c r="AA33" s="58"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v>0</v>
      </c>
      <c r="AH33" s="58">
        <v>0</v>
      </c>
      <c r="AI33" s="58">
        <v>0</v>
      </c>
      <c r="AJ33" s="58">
        <v>0</v>
      </c>
      <c r="AK33" s="58">
        <v>0</v>
      </c>
      <c r="AL33" s="58">
        <v>0</v>
      </c>
      <c r="AO33" s="30" t="str">
        <f t="shared" si="1"/>
        <v>Y</v>
      </c>
      <c r="AP33" s="4">
        <f t="shared" si="6"/>
        <v>0</v>
      </c>
      <c r="AQ33" s="5" t="str">
        <f t="shared" si="2"/>
        <v>N</v>
      </c>
      <c r="AR33" s="2" t="str">
        <f t="shared" si="7"/>
        <v>T</v>
      </c>
    </row>
    <row r="34" spans="1:44" ht="15.75" customHeight="1" x14ac:dyDescent="0.25">
      <c r="A34" s="57"/>
      <c r="C34" s="47">
        <f t="shared" si="8"/>
        <v>4</v>
      </c>
      <c r="D34" s="48" t="s">
        <v>86</v>
      </c>
      <c r="E34" s="49" t="s">
        <v>87</v>
      </c>
      <c r="F34" s="68"/>
      <c r="G34" s="50" t="str">
        <f t="shared" si="3"/>
        <v>-</v>
      </c>
      <c r="H34" s="69" t="str">
        <f t="shared" ref="H34:H35" si="24">IFERROR(IF(SEARCH("3 Jenis",$H$16),$H$16),"-")</f>
        <v>-</v>
      </c>
      <c r="I34" s="52" t="str">
        <f t="shared" si="11"/>
        <v>N</v>
      </c>
      <c r="J34" s="53" t="str">
        <f t="shared" si="5"/>
        <v>-</v>
      </c>
      <c r="K34" s="53" t="str">
        <f ca="1">IF(J34="per hari",IF(SUM(LEN(H34)-LEN(SUBSTITUTE(H34,{"0";"1";"2";"3";"4";"5";"6";"7";"8";"9"},"")))&gt;0, SUMPRODUCT(MID(0&amp;H34, LARGE(INDEX(ISNUMBER(--MID(H34, ROW(INDIRECT("$1:$"&amp;LEN(H34))),1))* ROW(INDIRECT("$1:$"&amp;LEN(H34))),0), ROW(INDIRECT("$1:$"&amp;LEN(H34))))+1,1)* 10^ROW(INDIRECT("$1:$"&amp;LEN(H34)))/10),""),"-")</f>
        <v>-</v>
      </c>
      <c r="L34" s="54" t="s">
        <v>44</v>
      </c>
      <c r="M34" s="64">
        <v>0.4</v>
      </c>
      <c r="N34" s="58">
        <f t="shared" ref="N34:AC35" si="25">$M34*N$33</f>
        <v>0</v>
      </c>
      <c r="O34" s="58">
        <f t="shared" si="25"/>
        <v>0</v>
      </c>
      <c r="P34" s="58">
        <f t="shared" si="25"/>
        <v>0</v>
      </c>
      <c r="Q34" s="58">
        <f t="shared" si="25"/>
        <v>0</v>
      </c>
      <c r="R34" s="58">
        <f t="shared" si="25"/>
        <v>0</v>
      </c>
      <c r="S34" s="58">
        <f t="shared" si="25"/>
        <v>0</v>
      </c>
      <c r="T34" s="58">
        <f t="shared" si="25"/>
        <v>0</v>
      </c>
      <c r="U34" s="58">
        <f t="shared" si="25"/>
        <v>0</v>
      </c>
      <c r="V34" s="58">
        <f t="shared" si="25"/>
        <v>0</v>
      </c>
      <c r="W34" s="58">
        <f t="shared" si="25"/>
        <v>0</v>
      </c>
      <c r="X34" s="58">
        <f t="shared" si="25"/>
        <v>0</v>
      </c>
      <c r="Y34" s="58">
        <f t="shared" si="25"/>
        <v>0</v>
      </c>
      <c r="Z34" s="58">
        <f t="shared" si="25"/>
        <v>0</v>
      </c>
      <c r="AA34" s="58">
        <f t="shared" si="25"/>
        <v>0</v>
      </c>
      <c r="AB34" s="58">
        <f t="shared" si="25"/>
        <v>0</v>
      </c>
      <c r="AC34" s="58">
        <f t="shared" si="25"/>
        <v>0</v>
      </c>
      <c r="AD34" s="58">
        <f t="shared" ref="AD34:AR35" si="26">$M34*AD$33</f>
        <v>0</v>
      </c>
      <c r="AE34" s="58">
        <f t="shared" si="26"/>
        <v>0</v>
      </c>
      <c r="AF34" s="58">
        <f t="shared" si="26"/>
        <v>0</v>
      </c>
      <c r="AG34" s="58">
        <f t="shared" si="26"/>
        <v>0</v>
      </c>
      <c r="AH34" s="58">
        <f t="shared" si="26"/>
        <v>0</v>
      </c>
      <c r="AI34" s="58">
        <f t="shared" si="26"/>
        <v>0</v>
      </c>
      <c r="AJ34" s="58">
        <f t="shared" si="26"/>
        <v>0</v>
      </c>
      <c r="AK34" s="58">
        <f t="shared" si="26"/>
        <v>0</v>
      </c>
      <c r="AL34" s="58">
        <f t="shared" si="26"/>
        <v>0</v>
      </c>
      <c r="AO34" s="30" t="str">
        <f t="shared" si="1"/>
        <v>Y</v>
      </c>
      <c r="AP34" s="4">
        <f t="shared" si="6"/>
        <v>0</v>
      </c>
      <c r="AQ34" s="5" t="str">
        <f t="shared" si="2"/>
        <v>N</v>
      </c>
      <c r="AR34" s="2" t="str">
        <f t="shared" si="7"/>
        <v>T</v>
      </c>
    </row>
    <row r="35" spans="1:44" ht="15.75" customHeight="1" x14ac:dyDescent="0.25">
      <c r="A35" s="57"/>
      <c r="C35" s="47">
        <f t="shared" si="8"/>
        <v>4</v>
      </c>
      <c r="D35" s="48" t="s">
        <v>88</v>
      </c>
      <c r="E35" s="49" t="s">
        <v>89</v>
      </c>
      <c r="F35" s="68"/>
      <c r="G35" s="50" t="str">
        <f t="shared" si="3"/>
        <v>-</v>
      </c>
      <c r="H35" s="69" t="str">
        <f t="shared" si="24"/>
        <v>-</v>
      </c>
      <c r="I35" s="52" t="str">
        <f>IF(H35="-","N",IF(IFERROR(IF(SEARCH("Tidak Dijamin",H35),"N"),"Y")="N","N","Y"))</f>
        <v>N</v>
      </c>
      <c r="J35" s="53" t="str">
        <f t="shared" si="5"/>
        <v>-</v>
      </c>
      <c r="K35" s="53" t="str">
        <f ca="1">IF(J35="per hari",IF(SUM(LEN(H35)-LEN(SUBSTITUTE(H35,{"0";"1";"2";"3";"4";"5";"6";"7";"8";"9"},"")))&gt;0, SUMPRODUCT(MID(0&amp;H35, LARGE(INDEX(ISNUMBER(--MID(H35, ROW(INDIRECT("$1:$"&amp;LEN(H35))),1))* ROW(INDIRECT("$1:$"&amp;LEN(H35))),0), ROW(INDIRECT("$1:$"&amp;LEN(H35))))+1,1)* 10^ROW(INDIRECT("$1:$"&amp;LEN(H35)))/10),""),"-")</f>
        <v>-</v>
      </c>
      <c r="L35" s="54" t="s">
        <v>44</v>
      </c>
      <c r="M35" s="65">
        <v>0.3</v>
      </c>
      <c r="N35" s="58">
        <f t="shared" si="25"/>
        <v>0</v>
      </c>
      <c r="O35" s="58">
        <f t="shared" si="25"/>
        <v>0</v>
      </c>
      <c r="P35" s="58">
        <f t="shared" si="25"/>
        <v>0</v>
      </c>
      <c r="Q35" s="58">
        <f t="shared" si="25"/>
        <v>0</v>
      </c>
      <c r="R35" s="58">
        <f t="shared" si="25"/>
        <v>0</v>
      </c>
      <c r="S35" s="58">
        <f t="shared" si="25"/>
        <v>0</v>
      </c>
      <c r="T35" s="58">
        <f t="shared" si="25"/>
        <v>0</v>
      </c>
      <c r="U35" s="58">
        <f t="shared" si="25"/>
        <v>0</v>
      </c>
      <c r="V35" s="58">
        <f t="shared" si="25"/>
        <v>0</v>
      </c>
      <c r="W35" s="58">
        <f t="shared" si="25"/>
        <v>0</v>
      </c>
      <c r="X35" s="58">
        <f t="shared" si="25"/>
        <v>0</v>
      </c>
      <c r="Y35" s="58">
        <f t="shared" si="25"/>
        <v>0</v>
      </c>
      <c r="Z35" s="58">
        <f t="shared" si="25"/>
        <v>0</v>
      </c>
      <c r="AA35" s="58">
        <f t="shared" si="25"/>
        <v>0</v>
      </c>
      <c r="AB35" s="58">
        <f t="shared" si="25"/>
        <v>0</v>
      </c>
      <c r="AC35" s="58">
        <f t="shared" si="25"/>
        <v>0</v>
      </c>
      <c r="AD35" s="58">
        <f t="shared" si="26"/>
        <v>0</v>
      </c>
      <c r="AE35" s="58">
        <f t="shared" si="26"/>
        <v>0</v>
      </c>
      <c r="AF35" s="58">
        <f t="shared" si="26"/>
        <v>0</v>
      </c>
      <c r="AG35" s="58">
        <f t="shared" si="26"/>
        <v>0</v>
      </c>
      <c r="AH35" s="58">
        <f t="shared" si="26"/>
        <v>0</v>
      </c>
      <c r="AI35" s="58">
        <f t="shared" si="26"/>
        <v>0</v>
      </c>
      <c r="AJ35" s="58">
        <f t="shared" si="26"/>
        <v>0</v>
      </c>
      <c r="AK35" s="58">
        <f t="shared" si="26"/>
        <v>0</v>
      </c>
      <c r="AL35" s="58">
        <f t="shared" si="26"/>
        <v>0</v>
      </c>
      <c r="AO35" s="30" t="str">
        <f t="shared" si="1"/>
        <v>Y</v>
      </c>
      <c r="AP35" s="4">
        <f t="shared" si="6"/>
        <v>0</v>
      </c>
      <c r="AQ35" s="5" t="str">
        <f t="shared" si="2"/>
        <v>N</v>
      </c>
      <c r="AR35" s="2" t="str">
        <f t="shared" si="7"/>
        <v>T</v>
      </c>
    </row>
    <row r="36" spans="1:44" ht="15.75" customHeight="1" x14ac:dyDescent="0.25">
      <c r="A36" s="57"/>
      <c r="C36" s="47">
        <f t="shared" si="8"/>
        <v>5</v>
      </c>
      <c r="D36" s="48" t="s">
        <v>90</v>
      </c>
      <c r="E36" s="49" t="s">
        <v>91</v>
      </c>
      <c r="G36" s="50" t="str">
        <f t="shared" si="3"/>
        <v>per kasus penyakit</v>
      </c>
      <c r="H36" s="51" t="s">
        <v>92</v>
      </c>
      <c r="I36" s="52" t="str">
        <f t="shared" ref="I36:I83" si="27">IF(H36="-","N",IF(IFERROR(IF(SEARCH("Tidak Dijamin",H36),"N"),"Y")="N","N","Y"))</f>
        <v>Y</v>
      </c>
      <c r="J36" s="53" t="str">
        <f t="shared" si="5"/>
        <v>per kasus penyakit</v>
      </c>
      <c r="K36" s="53" t="str">
        <f ca="1">IF(J36="per hari",IF(SUM(LEN(H36)-LEN(SUBSTITUTE(H36,{"0";"1";"2";"3";"4";"5";"6";"7";"8";"9"},"")))&gt;0, SUMPRODUCT(MID(0&amp;H36, LARGE(INDEX(ISNUMBER(--MID(H36, ROW(INDIRECT("$1:$"&amp;LEN(H36))),1))* ROW(INDIRECT("$1:$"&amp;LEN(H36))),0), ROW(INDIRECT("$1:$"&amp;LEN(H36))))+1,1)* 10^ROW(INDIRECT("$1:$"&amp;LEN(H36)))/10),""),"-")</f>
        <v>-</v>
      </c>
      <c r="L36" s="54" t="s">
        <v>44</v>
      </c>
      <c r="M36" s="61">
        <v>20</v>
      </c>
      <c r="N36" s="59">
        <v>5000000</v>
      </c>
      <c r="O36" s="59">
        <v>5000000</v>
      </c>
      <c r="P36" s="59">
        <v>5000000</v>
      </c>
      <c r="Q36" s="59">
        <v>5000000</v>
      </c>
      <c r="R36" s="59">
        <v>5000000</v>
      </c>
      <c r="S36" s="59">
        <v>5000000</v>
      </c>
      <c r="T36" s="59">
        <v>5000000</v>
      </c>
      <c r="U36" s="59">
        <v>5000000</v>
      </c>
      <c r="V36" s="59">
        <v>5000000</v>
      </c>
      <c r="W36" s="59">
        <v>5000000</v>
      </c>
      <c r="X36" s="59">
        <v>5000000</v>
      </c>
      <c r="Y36" s="59">
        <v>5000000</v>
      </c>
      <c r="Z36" s="59">
        <v>5000000</v>
      </c>
      <c r="AA36" s="59">
        <v>5000000</v>
      </c>
      <c r="AB36" s="59">
        <v>5000000</v>
      </c>
      <c r="AC36" s="59">
        <v>5000000</v>
      </c>
      <c r="AD36" s="59">
        <v>5000000</v>
      </c>
      <c r="AE36" s="59">
        <v>5000000</v>
      </c>
      <c r="AF36" s="59">
        <v>5000000</v>
      </c>
      <c r="AG36" s="59">
        <v>5000000</v>
      </c>
      <c r="AH36" s="59">
        <v>5000000</v>
      </c>
      <c r="AI36" s="59">
        <v>5000000</v>
      </c>
      <c r="AJ36" s="59">
        <v>5000000</v>
      </c>
      <c r="AK36" s="59">
        <v>5000000</v>
      </c>
      <c r="AL36" s="59">
        <v>5000000</v>
      </c>
      <c r="AO36" s="30" t="str">
        <f t="shared" si="1"/>
        <v>Y</v>
      </c>
      <c r="AP36" s="4">
        <f t="shared" si="6"/>
        <v>1</v>
      </c>
      <c r="AQ36" s="5" t="str">
        <f t="shared" si="2"/>
        <v>Y</v>
      </c>
      <c r="AR36" s="2" t="str">
        <f t="shared" si="7"/>
        <v>T</v>
      </c>
    </row>
    <row r="37" spans="1:44" ht="15.75" customHeight="1" x14ac:dyDescent="0.25">
      <c r="A37" s="57"/>
      <c r="C37" s="47">
        <f t="shared" si="8"/>
        <v>6</v>
      </c>
      <c r="D37" s="48" t="s">
        <v>93</v>
      </c>
      <c r="E37" s="49" t="s">
        <v>94</v>
      </c>
      <c r="G37" s="50" t="str">
        <f t="shared" ca="1" si="3"/>
        <v>per hari (maks. 365 hari)</v>
      </c>
      <c r="H37" s="51" t="s">
        <v>43</v>
      </c>
      <c r="I37" s="52" t="str">
        <f t="shared" si="27"/>
        <v>Y</v>
      </c>
      <c r="J37" s="53" t="str">
        <f t="shared" si="5"/>
        <v>per hari</v>
      </c>
      <c r="K37" s="53">
        <f ca="1">IF(J37="per hari",IF(SUM(LEN(H37)-LEN(SUBSTITUTE(H37,{"0";"1";"2";"3";"4";"5";"6";"7";"8";"9"},"")))&gt;0, SUMPRODUCT(MID(0&amp;H37, LARGE(INDEX(ISNUMBER(--MID(H37, ROW(INDIRECT("$1:$"&amp;LEN(H37))),1))* ROW(INDIRECT("$1:$"&amp;LEN(H37))),0), ROW(INDIRECT("$1:$"&amp;LEN(H37))))+1,1)* 10^ROW(INDIRECT("$1:$"&amp;LEN(H37)))/10),""),"-")</f>
        <v>365</v>
      </c>
      <c r="L37" s="54" t="s">
        <v>44</v>
      </c>
      <c r="M37" s="70">
        <f>IF(OR(J37="per hari",J37="per kunjungan"),0.5,2)</f>
        <v>0.5</v>
      </c>
      <c r="N37" s="59">
        <v>130000</v>
      </c>
      <c r="O37" s="59">
        <v>130000</v>
      </c>
      <c r="P37" s="59">
        <v>130000</v>
      </c>
      <c r="Q37" s="59">
        <v>130000</v>
      </c>
      <c r="R37" s="59">
        <v>130000</v>
      </c>
      <c r="S37" s="59">
        <v>130000</v>
      </c>
      <c r="T37" s="59">
        <v>130000</v>
      </c>
      <c r="U37" s="59">
        <v>130000</v>
      </c>
      <c r="V37" s="59">
        <v>130000</v>
      </c>
      <c r="W37" s="59">
        <v>130000</v>
      </c>
      <c r="X37" s="59">
        <v>130000</v>
      </c>
      <c r="Y37" s="59">
        <v>130000</v>
      </c>
      <c r="Z37" s="59">
        <v>130000</v>
      </c>
      <c r="AA37" s="59">
        <v>130000</v>
      </c>
      <c r="AB37" s="59">
        <v>130000</v>
      </c>
      <c r="AC37" s="59">
        <v>130000</v>
      </c>
      <c r="AD37" s="59">
        <v>130000</v>
      </c>
      <c r="AE37" s="59">
        <v>130000</v>
      </c>
      <c r="AF37" s="59">
        <v>130000</v>
      </c>
      <c r="AG37" s="59">
        <v>130000</v>
      </c>
      <c r="AH37" s="59">
        <v>130000</v>
      </c>
      <c r="AI37" s="59">
        <v>130000</v>
      </c>
      <c r="AJ37" s="59">
        <v>130000</v>
      </c>
      <c r="AK37" s="59">
        <v>130000</v>
      </c>
      <c r="AL37" s="59">
        <v>130000</v>
      </c>
      <c r="AO37" s="30" t="str">
        <f t="shared" si="1"/>
        <v>Y</v>
      </c>
      <c r="AP37" s="4">
        <f t="shared" ca="1" si="6"/>
        <v>1</v>
      </c>
      <c r="AQ37" s="5" t="str">
        <f t="shared" ca="1" si="2"/>
        <v>Y</v>
      </c>
      <c r="AR37" s="2" t="str">
        <f t="shared" ca="1" si="7"/>
        <v>T</v>
      </c>
    </row>
    <row r="38" spans="1:44" ht="15.75" customHeight="1" x14ac:dyDescent="0.25">
      <c r="A38" s="57"/>
      <c r="C38" s="47">
        <f t="shared" si="8"/>
        <v>7</v>
      </c>
      <c r="D38" s="48" t="s">
        <v>95</v>
      </c>
      <c r="E38" s="49" t="s">
        <v>96</v>
      </c>
      <c r="G38" s="50" t="str">
        <f t="shared" ca="1" si="3"/>
        <v>per hari (maks. 365 hari)</v>
      </c>
      <c r="H38" s="51" t="s">
        <v>43</v>
      </c>
      <c r="I38" s="52" t="str">
        <f t="shared" si="27"/>
        <v>Y</v>
      </c>
      <c r="J38" s="53" t="str">
        <f t="shared" si="5"/>
        <v>per hari</v>
      </c>
      <c r="K38" s="53">
        <f ca="1">IF(J38="per hari",IF(SUM(LEN(H38)-LEN(SUBSTITUTE(H38,{"0";"1";"2";"3";"4";"5";"6";"7";"8";"9"},"")))&gt;0, SUMPRODUCT(MID(0&amp;H38, LARGE(INDEX(ISNUMBER(--MID(H38, ROW(INDIRECT("$1:$"&amp;LEN(H38))),1))* ROW(INDIRECT("$1:$"&amp;LEN(H38))),0), ROW(INDIRECT("$1:$"&amp;LEN(H38))))+1,1)* 10^ROW(INDIRECT("$1:$"&amp;LEN(H38)))/10),""),"-")</f>
        <v>365</v>
      </c>
      <c r="L38" s="54" t="s">
        <v>44</v>
      </c>
      <c r="M38" s="70">
        <f>IF(OR(J38="per hari",J38="per kunjungan"),0.75,2)</f>
        <v>0.75</v>
      </c>
      <c r="N38" s="59">
        <v>180000</v>
      </c>
      <c r="O38" s="59">
        <v>180000</v>
      </c>
      <c r="P38" s="59">
        <v>180000</v>
      </c>
      <c r="Q38" s="59">
        <v>180000</v>
      </c>
      <c r="R38" s="59">
        <v>180000</v>
      </c>
      <c r="S38" s="59">
        <v>180000</v>
      </c>
      <c r="T38" s="59">
        <v>180000</v>
      </c>
      <c r="U38" s="59">
        <v>180000</v>
      </c>
      <c r="V38" s="59">
        <v>180000</v>
      </c>
      <c r="W38" s="59">
        <v>180000</v>
      </c>
      <c r="X38" s="59">
        <v>180000</v>
      </c>
      <c r="Y38" s="59">
        <v>180000</v>
      </c>
      <c r="Z38" s="59">
        <v>180000</v>
      </c>
      <c r="AA38" s="59">
        <v>180000</v>
      </c>
      <c r="AB38" s="59">
        <v>180000</v>
      </c>
      <c r="AC38" s="59">
        <v>180000</v>
      </c>
      <c r="AD38" s="59">
        <v>180000</v>
      </c>
      <c r="AE38" s="59">
        <v>180000</v>
      </c>
      <c r="AF38" s="59">
        <v>180000</v>
      </c>
      <c r="AG38" s="59">
        <v>180000</v>
      </c>
      <c r="AH38" s="59">
        <v>180000</v>
      </c>
      <c r="AI38" s="59">
        <v>180000</v>
      </c>
      <c r="AJ38" s="59">
        <v>180000</v>
      </c>
      <c r="AK38" s="59">
        <v>180000</v>
      </c>
      <c r="AL38" s="59">
        <v>180000</v>
      </c>
      <c r="AO38" s="30" t="str">
        <f t="shared" si="1"/>
        <v>Y</v>
      </c>
      <c r="AP38" s="4">
        <f t="shared" ca="1" si="6"/>
        <v>1</v>
      </c>
      <c r="AQ38" s="5" t="str">
        <f t="shared" ca="1" si="2"/>
        <v>Y</v>
      </c>
      <c r="AR38" s="2" t="str">
        <f t="shared" ca="1" si="7"/>
        <v>T</v>
      </c>
    </row>
    <row r="39" spans="1:44" ht="15.75" customHeight="1" x14ac:dyDescent="0.25">
      <c r="A39" s="57"/>
      <c r="C39" s="47">
        <f t="shared" si="8"/>
        <v>8</v>
      </c>
      <c r="D39" s="48" t="s">
        <v>97</v>
      </c>
      <c r="E39" s="49" t="s">
        <v>98</v>
      </c>
      <c r="G39" s="50" t="str">
        <f t="shared" ca="1" si="3"/>
        <v>per hari (maks. 365 hari)</v>
      </c>
      <c r="H39" s="51" t="s">
        <v>43</v>
      </c>
      <c r="I39" s="52" t="str">
        <f t="shared" si="27"/>
        <v>Y</v>
      </c>
      <c r="J39" s="53" t="str">
        <f t="shared" si="5"/>
        <v>per hari</v>
      </c>
      <c r="K39" s="53">
        <f ca="1">IF(J39="per hari",IF(SUM(LEN(H39)-LEN(SUBSTITUTE(H39,{"0";"1";"2";"3";"4";"5";"6";"7";"8";"9"},"")))&gt;0, SUMPRODUCT(MID(0&amp;H39, LARGE(INDEX(ISNUMBER(--MID(H39, ROW(INDIRECT("$1:$"&amp;LEN(H39))),1))* ROW(INDIRECT("$1:$"&amp;LEN(H39))),0), ROW(INDIRECT("$1:$"&amp;LEN(H39))))+1,1)* 10^ROW(INDIRECT("$1:$"&amp;LEN(H39)))/10),""),"-")</f>
        <v>365</v>
      </c>
      <c r="L39" s="54" t="s">
        <v>44</v>
      </c>
      <c r="M39" s="70">
        <f>IF(OR(J39="per hari",J39="per kunjungan"),0.75,2)</f>
        <v>0.75</v>
      </c>
      <c r="N39" s="59">
        <v>200000</v>
      </c>
      <c r="O39" s="59">
        <v>200000</v>
      </c>
      <c r="P39" s="59">
        <v>200000</v>
      </c>
      <c r="Q39" s="59">
        <v>200000</v>
      </c>
      <c r="R39" s="59">
        <v>200000</v>
      </c>
      <c r="S39" s="59">
        <v>200000</v>
      </c>
      <c r="T39" s="59">
        <v>200000</v>
      </c>
      <c r="U39" s="59">
        <v>200000</v>
      </c>
      <c r="V39" s="59">
        <v>200000</v>
      </c>
      <c r="W39" s="59">
        <v>200000</v>
      </c>
      <c r="X39" s="59">
        <v>200000</v>
      </c>
      <c r="Y39" s="59">
        <v>200000</v>
      </c>
      <c r="Z39" s="59">
        <v>200000</v>
      </c>
      <c r="AA39" s="59">
        <v>200000</v>
      </c>
      <c r="AB39" s="59">
        <v>200000</v>
      </c>
      <c r="AC39" s="59">
        <v>200000</v>
      </c>
      <c r="AD39" s="59">
        <v>200000</v>
      </c>
      <c r="AE39" s="59">
        <v>200000</v>
      </c>
      <c r="AF39" s="59">
        <v>200000</v>
      </c>
      <c r="AG39" s="59">
        <v>200000</v>
      </c>
      <c r="AH39" s="59">
        <v>200000</v>
      </c>
      <c r="AI39" s="59">
        <v>200000</v>
      </c>
      <c r="AJ39" s="59">
        <v>200000</v>
      </c>
      <c r="AK39" s="59">
        <v>200000</v>
      </c>
      <c r="AL39" s="59">
        <v>200000</v>
      </c>
      <c r="AO39" s="30" t="str">
        <f t="shared" si="1"/>
        <v>Y</v>
      </c>
      <c r="AP39" s="4">
        <f t="shared" ca="1" si="6"/>
        <v>1</v>
      </c>
      <c r="AQ39" s="5" t="str">
        <f t="shared" ca="1" si="2"/>
        <v>Y</v>
      </c>
      <c r="AR39" s="2" t="str">
        <f t="shared" ca="1" si="7"/>
        <v>T</v>
      </c>
    </row>
    <row r="40" spans="1:44" ht="15.75" customHeight="1" x14ac:dyDescent="0.25">
      <c r="A40" s="57"/>
      <c r="C40" s="47">
        <f t="shared" si="8"/>
        <v>9</v>
      </c>
      <c r="D40" s="48" t="s">
        <v>99</v>
      </c>
      <c r="E40" s="49" t="s">
        <v>100</v>
      </c>
      <c r="G40" s="50" t="str">
        <f t="shared" ca="1" si="3"/>
        <v>per kejadian</v>
      </c>
      <c r="H40" s="51" t="s">
        <v>101</v>
      </c>
      <c r="I40" s="52" t="str">
        <f t="shared" si="27"/>
        <v>Y</v>
      </c>
      <c r="J40" s="53" t="str">
        <f t="shared" si="5"/>
        <v>per kejadian</v>
      </c>
      <c r="K40" s="53" t="str">
        <f ca="1">IF(J40="per hari",IF(SUM(LEN(H40)-LEN(SUBSTITUTE(H40,{"0";"1";"2";"3";"4";"5";"6";"7";"8";"9"},"")))&gt;0, SUMPRODUCT(MID(0&amp;H40, LARGE(INDEX(ISNUMBER(--MID(H40, ROW(INDIRECT("$1:$"&amp;LEN(H40))),1))* ROW(INDIRECT("$1:$"&amp;LEN(H40))),0), ROW(INDIRECT("$1:$"&amp;LEN(H40))))+1,1)* 10^ROW(INDIRECT("$1:$"&amp;LEN(H40)))/10),""),"-")</f>
        <v>-</v>
      </c>
      <c r="L40" s="54" t="s">
        <v>44</v>
      </c>
      <c r="M40" s="61">
        <v>2</v>
      </c>
      <c r="N40" s="59">
        <v>300000</v>
      </c>
      <c r="O40" s="59">
        <v>300000</v>
      </c>
      <c r="P40" s="59">
        <v>300000</v>
      </c>
      <c r="Q40" s="59">
        <v>300000</v>
      </c>
      <c r="R40" s="59">
        <v>300000</v>
      </c>
      <c r="S40" s="59">
        <v>300000</v>
      </c>
      <c r="T40" s="59">
        <v>300000</v>
      </c>
      <c r="U40" s="59">
        <v>300000</v>
      </c>
      <c r="V40" s="59">
        <v>300000</v>
      </c>
      <c r="W40" s="59">
        <v>300000</v>
      </c>
      <c r="X40" s="59">
        <v>300000</v>
      </c>
      <c r="Y40" s="59">
        <v>300000</v>
      </c>
      <c r="Z40" s="59">
        <v>300000</v>
      </c>
      <c r="AA40" s="59">
        <v>300000</v>
      </c>
      <c r="AB40" s="59">
        <v>300000</v>
      </c>
      <c r="AC40" s="59">
        <v>300000</v>
      </c>
      <c r="AD40" s="59">
        <v>300000</v>
      </c>
      <c r="AE40" s="59">
        <v>300000</v>
      </c>
      <c r="AF40" s="59">
        <v>300000</v>
      </c>
      <c r="AG40" s="59">
        <v>300000</v>
      </c>
      <c r="AH40" s="59">
        <v>300000</v>
      </c>
      <c r="AI40" s="59">
        <v>300000</v>
      </c>
      <c r="AJ40" s="59">
        <v>300000</v>
      </c>
      <c r="AK40" s="59">
        <v>300000</v>
      </c>
      <c r="AL40" s="59">
        <v>300000</v>
      </c>
      <c r="AO40" s="30" t="str">
        <f t="shared" si="1"/>
        <v>Y</v>
      </c>
      <c r="AP40" s="4">
        <f t="shared" ca="1" si="6"/>
        <v>1</v>
      </c>
      <c r="AQ40" s="5" t="str">
        <f t="shared" ca="1" si="2"/>
        <v>Y</v>
      </c>
      <c r="AR40" s="2" t="str">
        <f t="shared" ca="1" si="7"/>
        <v>T</v>
      </c>
    </row>
    <row r="41" spans="1:44" ht="15.75" customHeight="1" x14ac:dyDescent="0.25">
      <c r="A41" s="57"/>
      <c r="C41" s="47">
        <f t="shared" si="8"/>
        <v>9</v>
      </c>
      <c r="D41" s="48" t="s">
        <v>102</v>
      </c>
      <c r="E41" s="49" t="s">
        <v>103</v>
      </c>
      <c r="G41" s="50" t="str">
        <f t="shared" si="3"/>
        <v>-</v>
      </c>
      <c r="H41" s="51" t="s">
        <v>104</v>
      </c>
      <c r="I41" s="52" t="str">
        <f t="shared" si="27"/>
        <v>N</v>
      </c>
      <c r="J41" s="53" t="str">
        <f t="shared" si="5"/>
        <v>-</v>
      </c>
      <c r="K41" s="53" t="str">
        <f ca="1">IF(J41="per hari",IF(SUM(LEN(H41)-LEN(SUBSTITUTE(H41,{"0";"1";"2";"3";"4";"5";"6";"7";"8";"9"},"")))&gt;0, SUMPRODUCT(MID(0&amp;H41, LARGE(INDEX(ISNUMBER(--MID(H41, ROW(INDIRECT("$1:$"&amp;LEN(H41))),1))* ROW(INDIRECT("$1:$"&amp;LEN(H41))),0), ROW(INDIRECT("$1:$"&amp;LEN(H41))))+1,1)* 10^ROW(INDIRECT("$1:$"&amp;LEN(H41)))/10),""),"-")</f>
        <v>-</v>
      </c>
      <c r="L41" s="54" t="s">
        <v>44</v>
      </c>
      <c r="M41" s="61">
        <v>4</v>
      </c>
      <c r="N41" s="59">
        <v>0</v>
      </c>
      <c r="O41" s="59">
        <v>0</v>
      </c>
      <c r="P41" s="59">
        <v>0</v>
      </c>
      <c r="Q41" s="59">
        <v>0</v>
      </c>
      <c r="R41" s="59">
        <v>0</v>
      </c>
      <c r="S41" s="59">
        <v>0</v>
      </c>
      <c r="T41" s="59">
        <v>0</v>
      </c>
      <c r="U41" s="59">
        <v>0</v>
      </c>
      <c r="V41" s="59">
        <v>0</v>
      </c>
      <c r="W41" s="59">
        <v>0</v>
      </c>
      <c r="X41" s="59">
        <v>0</v>
      </c>
      <c r="Y41" s="59">
        <v>0</v>
      </c>
      <c r="Z41" s="59">
        <v>0</v>
      </c>
      <c r="AA41" s="59">
        <v>0</v>
      </c>
      <c r="AB41" s="59">
        <v>0</v>
      </c>
      <c r="AC41" s="59">
        <v>0</v>
      </c>
      <c r="AD41" s="59">
        <v>0</v>
      </c>
      <c r="AE41" s="59">
        <v>0</v>
      </c>
      <c r="AF41" s="59">
        <v>0</v>
      </c>
      <c r="AG41" s="59">
        <v>0</v>
      </c>
      <c r="AH41" s="59">
        <v>0</v>
      </c>
      <c r="AI41" s="59">
        <v>0</v>
      </c>
      <c r="AJ41" s="59">
        <v>0</v>
      </c>
      <c r="AK41" s="59">
        <v>0</v>
      </c>
      <c r="AL41" s="59">
        <v>2200000</v>
      </c>
      <c r="AO41" s="30" t="str">
        <f t="shared" si="1"/>
        <v>Y</v>
      </c>
      <c r="AP41" s="4">
        <f t="shared" si="6"/>
        <v>0</v>
      </c>
      <c r="AQ41" s="5" t="str">
        <f t="shared" si="2"/>
        <v>N</v>
      </c>
      <c r="AR41" s="2" t="str">
        <f t="shared" si="7"/>
        <v>T</v>
      </c>
    </row>
    <row r="42" spans="1:44" ht="15.75" customHeight="1" x14ac:dyDescent="0.25">
      <c r="A42" s="57"/>
      <c r="C42" s="47">
        <f t="shared" si="8"/>
        <v>10</v>
      </c>
      <c r="D42" s="48" t="s">
        <v>105</v>
      </c>
      <c r="E42" s="49" t="s">
        <v>106</v>
      </c>
      <c r="G42" s="50" t="str">
        <f t="shared" ca="1" si="3"/>
        <v>per kejadian</v>
      </c>
      <c r="H42" s="51" t="s">
        <v>101</v>
      </c>
      <c r="I42" s="52" t="str">
        <f t="shared" si="27"/>
        <v>Y</v>
      </c>
      <c r="J42" s="53" t="str">
        <f t="shared" si="5"/>
        <v>per kejadian</v>
      </c>
      <c r="K42" s="53" t="str">
        <f ca="1">IF(J42="per hari",IF(SUM(LEN(H42)-LEN(SUBSTITUTE(H42,{"0";"1";"2";"3";"4";"5";"6";"7";"8";"9"},"")))&gt;0, SUMPRODUCT(MID(0&amp;H42, LARGE(INDEX(ISNUMBER(--MID(H42, ROW(INDIRECT("$1:$"&amp;LEN(H42))),1))* ROW(INDIRECT("$1:$"&amp;LEN(H42))),0), ROW(INDIRECT("$1:$"&amp;LEN(H42))))+1,1)* 10^ROW(INDIRECT("$1:$"&amp;LEN(H42)))/10),""),"-")</f>
        <v>-</v>
      </c>
      <c r="L42" s="54" t="s">
        <v>44</v>
      </c>
      <c r="M42" s="61">
        <v>4</v>
      </c>
      <c r="N42" s="59">
        <v>2200000</v>
      </c>
      <c r="O42" s="59">
        <v>2200000</v>
      </c>
      <c r="P42" s="59">
        <v>2200000</v>
      </c>
      <c r="Q42" s="59">
        <v>2200000</v>
      </c>
      <c r="R42" s="59">
        <v>2200000</v>
      </c>
      <c r="S42" s="59">
        <v>2200000</v>
      </c>
      <c r="T42" s="59">
        <v>2200000</v>
      </c>
      <c r="U42" s="59">
        <v>2200000</v>
      </c>
      <c r="V42" s="59">
        <v>2200000</v>
      </c>
      <c r="W42" s="59">
        <v>2200000</v>
      </c>
      <c r="X42" s="59">
        <v>2200000</v>
      </c>
      <c r="Y42" s="59">
        <v>2200000</v>
      </c>
      <c r="Z42" s="59">
        <v>2200000</v>
      </c>
      <c r="AA42" s="59">
        <v>2200000</v>
      </c>
      <c r="AB42" s="59">
        <v>2200000</v>
      </c>
      <c r="AC42" s="59">
        <v>2200000</v>
      </c>
      <c r="AD42" s="59">
        <v>2200000</v>
      </c>
      <c r="AE42" s="59">
        <v>2200000</v>
      </c>
      <c r="AF42" s="59">
        <v>2200000</v>
      </c>
      <c r="AG42" s="59">
        <v>2200000</v>
      </c>
      <c r="AH42" s="59">
        <v>2200000</v>
      </c>
      <c r="AI42" s="59">
        <v>2200000</v>
      </c>
      <c r="AJ42" s="59">
        <v>2200000</v>
      </c>
      <c r="AK42" s="59">
        <v>2200000</v>
      </c>
      <c r="AL42" s="59">
        <v>2200000</v>
      </c>
      <c r="AO42" s="30" t="str">
        <f t="shared" si="1"/>
        <v>Y</v>
      </c>
      <c r="AP42" s="4">
        <f t="shared" ca="1" si="6"/>
        <v>1</v>
      </c>
      <c r="AQ42" s="5" t="str">
        <f t="shared" ca="1" si="2"/>
        <v>Y</v>
      </c>
      <c r="AR42" s="2" t="str">
        <f t="shared" ca="1" si="7"/>
        <v>T</v>
      </c>
    </row>
    <row r="43" spans="1:44" ht="15.75" customHeight="1" x14ac:dyDescent="0.25">
      <c r="A43" s="57"/>
      <c r="C43" s="47">
        <f t="shared" si="8"/>
        <v>10</v>
      </c>
      <c r="D43" s="48" t="s">
        <v>107</v>
      </c>
      <c r="E43" s="49" t="s">
        <v>108</v>
      </c>
      <c r="G43" s="50" t="str">
        <f t="shared" si="3"/>
        <v>-</v>
      </c>
      <c r="H43" s="51" t="s">
        <v>104</v>
      </c>
      <c r="I43" s="52" t="str">
        <f t="shared" si="27"/>
        <v>N</v>
      </c>
      <c r="J43" s="53" t="str">
        <f t="shared" si="5"/>
        <v>-</v>
      </c>
      <c r="K43" s="53" t="str">
        <f ca="1">IF(J43="per hari",IF(SUM(LEN(H43)-LEN(SUBSTITUTE(H43,{"0";"1";"2";"3";"4";"5";"6";"7";"8";"9"},"")))&gt;0, SUMPRODUCT(MID(0&amp;H43, LARGE(INDEX(ISNUMBER(--MID(H43, ROW(INDIRECT("$1:$"&amp;LEN(H43))),1))* ROW(INDIRECT("$1:$"&amp;LEN(H43))),0), ROW(INDIRECT("$1:$"&amp;LEN(H43))))+1,1)* 10^ROW(INDIRECT("$1:$"&amp;LEN(H43)))/10),""),"-")</f>
        <v>-</v>
      </c>
      <c r="L43" s="54" t="s">
        <v>44</v>
      </c>
      <c r="M43" s="61">
        <v>4</v>
      </c>
      <c r="N43" s="58">
        <v>0</v>
      </c>
      <c r="O43" s="58">
        <v>0</v>
      </c>
      <c r="P43" s="58">
        <v>0</v>
      </c>
      <c r="Q43" s="58">
        <v>0</v>
      </c>
      <c r="R43" s="58">
        <v>0</v>
      </c>
      <c r="S43" s="58">
        <v>0</v>
      </c>
      <c r="T43" s="58">
        <v>0</v>
      </c>
      <c r="U43" s="58">
        <v>0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0</v>
      </c>
      <c r="AB43" s="58">
        <v>0</v>
      </c>
      <c r="AC43" s="58">
        <v>0</v>
      </c>
      <c r="AD43" s="58">
        <v>0</v>
      </c>
      <c r="AE43" s="58">
        <v>0</v>
      </c>
      <c r="AF43" s="58">
        <v>0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O43" s="30" t="str">
        <f t="shared" si="1"/>
        <v>Y</v>
      </c>
      <c r="AP43" s="4">
        <f t="shared" si="6"/>
        <v>0</v>
      </c>
      <c r="AQ43" s="5" t="str">
        <f t="shared" si="2"/>
        <v>N</v>
      </c>
      <c r="AR43" s="2" t="str">
        <f t="shared" si="7"/>
        <v>T</v>
      </c>
    </row>
    <row r="44" spans="1:44" ht="15.75" customHeight="1" x14ac:dyDescent="0.25">
      <c r="A44" s="57"/>
      <c r="C44" s="47">
        <f t="shared" si="8"/>
        <v>10</v>
      </c>
      <c r="D44" s="48" t="s">
        <v>109</v>
      </c>
      <c r="E44" s="49" t="s">
        <v>110</v>
      </c>
      <c r="G44" s="50" t="str">
        <f t="shared" si="3"/>
        <v>-</v>
      </c>
      <c r="H44" s="51" t="s">
        <v>104</v>
      </c>
      <c r="I44" s="52" t="str">
        <f t="shared" si="27"/>
        <v>N</v>
      </c>
      <c r="J44" s="53" t="str">
        <f t="shared" si="5"/>
        <v>-</v>
      </c>
      <c r="K44" s="53" t="str">
        <f ca="1">IF(J44="per hari",IF(SUM(LEN(H44)-LEN(SUBSTITUTE(H44,{"0";"1";"2";"3";"4";"5";"6";"7";"8";"9"},"")))&gt;0, SUMPRODUCT(MID(0&amp;H44, LARGE(INDEX(ISNUMBER(--MID(H44, ROW(INDIRECT("$1:$"&amp;LEN(H44))),1))* ROW(INDIRECT("$1:$"&amp;LEN(H44))),0), ROW(INDIRECT("$1:$"&amp;LEN(H44))))+1,1)* 10^ROW(INDIRECT("$1:$"&amp;LEN(H44)))/10),""),"-")</f>
        <v>-</v>
      </c>
      <c r="L44" s="54" t="s">
        <v>44</v>
      </c>
      <c r="M44" s="61">
        <v>4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2200000</v>
      </c>
      <c r="AB44" s="58">
        <v>2200000</v>
      </c>
      <c r="AC44" s="58">
        <v>2200000</v>
      </c>
      <c r="AD44" s="58">
        <v>2200000</v>
      </c>
      <c r="AE44" s="58">
        <v>2200000</v>
      </c>
      <c r="AF44" s="58">
        <v>2200000</v>
      </c>
      <c r="AG44" s="58">
        <v>2200000</v>
      </c>
      <c r="AH44" s="58">
        <v>2200000</v>
      </c>
      <c r="AI44" s="58">
        <v>2200000</v>
      </c>
      <c r="AJ44" s="58">
        <v>2200000</v>
      </c>
      <c r="AK44" s="58">
        <v>2200000</v>
      </c>
      <c r="AL44" s="58">
        <v>0</v>
      </c>
      <c r="AO44" s="30" t="str">
        <f t="shared" si="1"/>
        <v>Y</v>
      </c>
      <c r="AP44" s="4">
        <f t="shared" si="6"/>
        <v>0</v>
      </c>
      <c r="AQ44" s="5" t="str">
        <f t="shared" si="2"/>
        <v>N</v>
      </c>
      <c r="AR44" s="2" t="str">
        <f t="shared" si="7"/>
        <v>T</v>
      </c>
    </row>
    <row r="45" spans="1:44" ht="15.75" customHeight="1" x14ac:dyDescent="0.25">
      <c r="A45" s="57"/>
      <c r="C45" s="47">
        <f t="shared" si="8"/>
        <v>10</v>
      </c>
      <c r="D45" s="48" t="s">
        <v>111</v>
      </c>
      <c r="E45" s="49" t="s">
        <v>112</v>
      </c>
      <c r="G45" s="50" t="str">
        <f t="shared" si="3"/>
        <v>-</v>
      </c>
      <c r="H45" s="51" t="s">
        <v>104</v>
      </c>
      <c r="I45" s="52" t="str">
        <f t="shared" si="27"/>
        <v>N</v>
      </c>
      <c r="J45" s="53" t="str">
        <f t="shared" si="5"/>
        <v>-</v>
      </c>
      <c r="K45" s="53" t="str">
        <f ca="1">IF(J45="per hari",IF(SUM(LEN(H45)-LEN(SUBSTITUTE(H45,{"0";"1";"2";"3";"4";"5";"6";"7";"8";"9"},"")))&gt;0, SUMPRODUCT(MID(0&amp;H45, LARGE(INDEX(ISNUMBER(--MID(H45, ROW(INDIRECT("$1:$"&amp;LEN(H45))),1))* ROW(INDIRECT("$1:$"&amp;LEN(H45))),0), ROW(INDIRECT("$1:$"&amp;LEN(H45))))+1,1)* 10^ROW(INDIRECT("$1:$"&amp;LEN(H45)))/10),""),"-")</f>
        <v>-</v>
      </c>
      <c r="L45" s="54" t="s">
        <v>44</v>
      </c>
      <c r="M45" s="61">
        <v>4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O45" s="30" t="str">
        <f t="shared" si="1"/>
        <v>Y</v>
      </c>
      <c r="AP45" s="4">
        <f t="shared" si="6"/>
        <v>0</v>
      </c>
      <c r="AQ45" s="5" t="str">
        <f t="shared" si="2"/>
        <v>N</v>
      </c>
      <c r="AR45" s="2" t="str">
        <f t="shared" si="7"/>
        <v>T</v>
      </c>
    </row>
    <row r="46" spans="1:44" ht="15.75" customHeight="1" x14ac:dyDescent="0.25">
      <c r="A46" s="57"/>
      <c r="C46" s="47">
        <f t="shared" si="8"/>
        <v>10</v>
      </c>
      <c r="D46" s="48" t="s">
        <v>113</v>
      </c>
      <c r="E46" s="49" t="s">
        <v>114</v>
      </c>
      <c r="F46" s="68"/>
      <c r="G46" s="50" t="str">
        <f t="shared" si="3"/>
        <v>-</v>
      </c>
      <c r="H46" s="51" t="s">
        <v>104</v>
      </c>
      <c r="I46" s="52" t="str">
        <f t="shared" si="27"/>
        <v>N</v>
      </c>
      <c r="J46" s="53" t="str">
        <f t="shared" si="5"/>
        <v>-</v>
      </c>
      <c r="K46" s="53" t="str">
        <f ca="1">IF(J46="per hari",IF(SUM(LEN(H46)-LEN(SUBSTITUTE(H46,{"0";"1";"2";"3";"4";"5";"6";"7";"8";"9"},"")))&gt;0, SUMPRODUCT(MID(0&amp;H46, LARGE(INDEX(ISNUMBER(--MID(H46, ROW(INDIRECT("$1:$"&amp;LEN(H46))),1))* ROW(INDIRECT("$1:$"&amp;LEN(H46))),0), ROW(INDIRECT("$1:$"&amp;LEN(H46))))+1,1)* 10^ROW(INDIRECT("$1:$"&amp;LEN(H46)))/10),""),"-")</f>
        <v>-</v>
      </c>
      <c r="L46" s="54" t="s">
        <v>44</v>
      </c>
      <c r="M46" s="70">
        <f t="shared" ref="M46:M50" si="28">IF(OR(J46="per hari",J46="per kunjungan"),0.75,2)</f>
        <v>2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O46" s="30" t="str">
        <f t="shared" si="1"/>
        <v>Y</v>
      </c>
      <c r="AP46" s="4">
        <f t="shared" si="6"/>
        <v>0</v>
      </c>
      <c r="AQ46" s="5" t="str">
        <f t="shared" si="2"/>
        <v>N</v>
      </c>
      <c r="AR46" s="2" t="str">
        <f t="shared" si="7"/>
        <v>T</v>
      </c>
    </row>
    <row r="47" spans="1:44" ht="15.75" customHeight="1" x14ac:dyDescent="0.25">
      <c r="A47" s="57"/>
      <c r="C47" s="47">
        <f t="shared" si="8"/>
        <v>10</v>
      </c>
      <c r="D47" s="48" t="s">
        <v>115</v>
      </c>
      <c r="E47" s="49" t="s">
        <v>116</v>
      </c>
      <c r="F47" s="68"/>
      <c r="G47" s="50" t="str">
        <f t="shared" si="3"/>
        <v>-</v>
      </c>
      <c r="H47" s="51" t="s">
        <v>104</v>
      </c>
      <c r="I47" s="52" t="str">
        <f t="shared" si="27"/>
        <v>N</v>
      </c>
      <c r="J47" s="53" t="str">
        <f t="shared" si="5"/>
        <v>-</v>
      </c>
      <c r="K47" s="53" t="str">
        <f ca="1">IF(J47="per hari",IF(SUM(LEN(H47)-LEN(SUBSTITUTE(H47,{"0";"1";"2";"3";"4";"5";"6";"7";"8";"9"},"")))&gt;0, SUMPRODUCT(MID(0&amp;H47, LARGE(INDEX(ISNUMBER(--MID(H47, ROW(INDIRECT("$1:$"&amp;LEN(H47))),1))* ROW(INDIRECT("$1:$"&amp;LEN(H47))),0), ROW(INDIRECT("$1:$"&amp;LEN(H47))))+1,1)* 10^ROW(INDIRECT("$1:$"&amp;LEN(H47)))/10),""),"-")</f>
        <v>-</v>
      </c>
      <c r="L47" s="54" t="s">
        <v>44</v>
      </c>
      <c r="M47" s="70">
        <f t="shared" si="28"/>
        <v>2</v>
      </c>
      <c r="N47" s="58">
        <v>0</v>
      </c>
      <c r="O47" s="58">
        <v>0</v>
      </c>
      <c r="P47" s="58">
        <v>0</v>
      </c>
      <c r="Q47" s="58">
        <v>0</v>
      </c>
      <c r="R47" s="58">
        <v>0</v>
      </c>
      <c r="S47" s="58">
        <v>0</v>
      </c>
      <c r="T47" s="58">
        <v>0</v>
      </c>
      <c r="U47" s="58">
        <v>0</v>
      </c>
      <c r="V47" s="58">
        <v>0</v>
      </c>
      <c r="W47" s="58">
        <v>0</v>
      </c>
      <c r="X47" s="58">
        <v>0</v>
      </c>
      <c r="Y47" s="58">
        <v>0</v>
      </c>
      <c r="Z47" s="58">
        <v>0</v>
      </c>
      <c r="AA47" s="58">
        <v>0</v>
      </c>
      <c r="AB47" s="58">
        <v>0</v>
      </c>
      <c r="AC47" s="58">
        <v>0</v>
      </c>
      <c r="AD47" s="58">
        <v>0</v>
      </c>
      <c r="AE47" s="58">
        <v>0</v>
      </c>
      <c r="AF47" s="58">
        <v>0</v>
      </c>
      <c r="AG47" s="58">
        <v>0</v>
      </c>
      <c r="AH47" s="58">
        <v>0</v>
      </c>
      <c r="AI47" s="58">
        <v>0</v>
      </c>
      <c r="AJ47" s="58">
        <v>0</v>
      </c>
      <c r="AK47" s="58">
        <v>0</v>
      </c>
      <c r="AL47" s="58">
        <v>0</v>
      </c>
      <c r="AO47" s="30" t="str">
        <f t="shared" si="1"/>
        <v>Y</v>
      </c>
      <c r="AP47" s="4">
        <f t="shared" si="6"/>
        <v>0</v>
      </c>
      <c r="AQ47" s="5" t="str">
        <f t="shared" si="2"/>
        <v>N</v>
      </c>
      <c r="AR47" s="2" t="str">
        <f t="shared" si="7"/>
        <v>T</v>
      </c>
    </row>
    <row r="48" spans="1:44" ht="15.75" customHeight="1" x14ac:dyDescent="0.25">
      <c r="A48" s="57"/>
      <c r="C48" s="47">
        <f t="shared" si="8"/>
        <v>11</v>
      </c>
      <c r="D48" s="48" t="s">
        <v>117</v>
      </c>
      <c r="E48" s="49" t="s">
        <v>118</v>
      </c>
      <c r="F48" s="68"/>
      <c r="G48" s="50" t="str">
        <f t="shared" si="3"/>
        <v>per kasus penyakit</v>
      </c>
      <c r="H48" s="51" t="s">
        <v>119</v>
      </c>
      <c r="I48" s="52" t="str">
        <f t="shared" si="27"/>
        <v>Y</v>
      </c>
      <c r="J48" s="53" t="str">
        <f t="shared" si="5"/>
        <v>per kasus penyakit</v>
      </c>
      <c r="K48" s="53" t="str">
        <f ca="1">IF(J48="per hari",IF(SUM(LEN(H48)-LEN(SUBSTITUTE(H48,{"0";"1";"2";"3";"4";"5";"6";"7";"8";"9"},"")))&gt;0, SUMPRODUCT(MID(0&amp;H48, LARGE(INDEX(ISNUMBER(--MID(H48, ROW(INDIRECT("$1:$"&amp;LEN(H48))),1))* ROW(INDIRECT("$1:$"&amp;LEN(H48))),0), ROW(INDIRECT("$1:$"&amp;LEN(H48))))+1,1)* 10^ROW(INDIRECT("$1:$"&amp;LEN(H48)))/10),""),"-")</f>
        <v>-</v>
      </c>
      <c r="L48" s="54" t="s">
        <v>44</v>
      </c>
      <c r="M48" s="70">
        <f t="shared" si="28"/>
        <v>2</v>
      </c>
      <c r="N48" s="58">
        <v>0</v>
      </c>
      <c r="O48" s="58">
        <v>0</v>
      </c>
      <c r="P48" s="59">
        <v>0</v>
      </c>
      <c r="Q48" s="59">
        <v>0</v>
      </c>
      <c r="R48" s="59">
        <v>0</v>
      </c>
      <c r="S48" s="59">
        <v>0</v>
      </c>
      <c r="T48" s="59">
        <v>0</v>
      </c>
      <c r="U48" s="59">
        <v>0</v>
      </c>
      <c r="V48" s="59">
        <v>0</v>
      </c>
      <c r="W48" s="59">
        <v>0</v>
      </c>
      <c r="X48" s="59">
        <v>0</v>
      </c>
      <c r="Y48" s="59">
        <v>0</v>
      </c>
      <c r="Z48" s="59">
        <v>0</v>
      </c>
      <c r="AA48" s="59">
        <v>0</v>
      </c>
      <c r="AB48" s="59">
        <v>0</v>
      </c>
      <c r="AC48" s="59">
        <v>0</v>
      </c>
      <c r="AD48" s="59">
        <v>0</v>
      </c>
      <c r="AE48" s="59">
        <v>0</v>
      </c>
      <c r="AF48" s="59">
        <v>0</v>
      </c>
      <c r="AG48" s="59">
        <v>0</v>
      </c>
      <c r="AH48" s="59">
        <v>0</v>
      </c>
      <c r="AI48" s="59">
        <v>0</v>
      </c>
      <c r="AJ48" s="59">
        <v>0</v>
      </c>
      <c r="AK48" s="59">
        <v>0</v>
      </c>
      <c r="AL48" s="59">
        <v>0</v>
      </c>
      <c r="AO48" s="30" t="str">
        <f t="shared" si="1"/>
        <v>Y</v>
      </c>
      <c r="AP48" s="4">
        <f t="shared" si="6"/>
        <v>1</v>
      </c>
      <c r="AQ48" s="5" t="str">
        <f t="shared" si="2"/>
        <v>Y</v>
      </c>
      <c r="AR48" s="2" t="str">
        <f t="shared" si="7"/>
        <v>A</v>
      </c>
    </row>
    <row r="49" spans="1:44" ht="15.75" customHeight="1" x14ac:dyDescent="0.25">
      <c r="A49" s="57"/>
      <c r="C49" s="47">
        <f t="shared" si="8"/>
        <v>11</v>
      </c>
      <c r="D49" s="48" t="s">
        <v>120</v>
      </c>
      <c r="E49" s="49" t="s">
        <v>121</v>
      </c>
      <c r="F49" s="68"/>
      <c r="G49" s="50" t="str">
        <f t="shared" si="3"/>
        <v>-</v>
      </c>
      <c r="H49" s="51" t="s">
        <v>104</v>
      </c>
      <c r="I49" s="52" t="str">
        <f t="shared" si="27"/>
        <v>N</v>
      </c>
      <c r="J49" s="53" t="str">
        <f t="shared" si="5"/>
        <v>-</v>
      </c>
      <c r="K49" s="53" t="str">
        <f ca="1">IF(J49="per hari",IF(SUM(LEN(H49)-LEN(SUBSTITUTE(H49,{"0";"1";"2";"3";"4";"5";"6";"7";"8";"9"},"")))&gt;0, SUMPRODUCT(MID(0&amp;H49, LARGE(INDEX(ISNUMBER(--MID(H49, ROW(INDIRECT("$1:$"&amp;LEN(H49))),1))* ROW(INDIRECT("$1:$"&amp;LEN(H49))),0), ROW(INDIRECT("$1:$"&amp;LEN(H49))))+1,1)* 10^ROW(INDIRECT("$1:$"&amp;LEN(H49)))/10),""),"-")</f>
        <v>-</v>
      </c>
      <c r="L49" s="54" t="s">
        <v>44</v>
      </c>
      <c r="M49" s="70">
        <f t="shared" si="28"/>
        <v>2</v>
      </c>
      <c r="N49" s="59">
        <v>0</v>
      </c>
      <c r="O49" s="59">
        <v>0</v>
      </c>
      <c r="P49" s="59">
        <v>0</v>
      </c>
      <c r="Q49" s="59">
        <v>0</v>
      </c>
      <c r="R49" s="59">
        <v>0</v>
      </c>
      <c r="S49" s="59">
        <v>0</v>
      </c>
      <c r="T49" s="59">
        <v>0</v>
      </c>
      <c r="U49" s="59">
        <v>0</v>
      </c>
      <c r="V49" s="59">
        <v>0</v>
      </c>
      <c r="W49" s="59">
        <v>0</v>
      </c>
      <c r="X49" s="59">
        <v>0</v>
      </c>
      <c r="Y49" s="59">
        <v>0</v>
      </c>
      <c r="Z49" s="59">
        <v>0</v>
      </c>
      <c r="AA49" s="59">
        <v>0</v>
      </c>
      <c r="AB49" s="59">
        <v>0</v>
      </c>
      <c r="AC49" s="59">
        <v>0</v>
      </c>
      <c r="AD49" s="59">
        <v>0</v>
      </c>
      <c r="AE49" s="59">
        <v>0</v>
      </c>
      <c r="AF49" s="59">
        <v>0</v>
      </c>
      <c r="AG49" s="59">
        <v>0</v>
      </c>
      <c r="AH49" s="59">
        <v>0</v>
      </c>
      <c r="AI49" s="59">
        <v>0</v>
      </c>
      <c r="AJ49" s="59">
        <v>0</v>
      </c>
      <c r="AK49" s="59">
        <v>0</v>
      </c>
      <c r="AL49" s="59">
        <v>0</v>
      </c>
      <c r="AO49" s="30" t="str">
        <f t="shared" si="1"/>
        <v>Y</v>
      </c>
      <c r="AP49" s="4">
        <f t="shared" si="6"/>
        <v>0</v>
      </c>
      <c r="AQ49" s="5" t="str">
        <f t="shared" si="2"/>
        <v>N</v>
      </c>
      <c r="AR49" s="2" t="str">
        <f t="shared" si="7"/>
        <v>T</v>
      </c>
    </row>
    <row r="50" spans="1:44" ht="15.75" customHeight="1" x14ac:dyDescent="0.25">
      <c r="A50" s="57"/>
      <c r="C50" s="47">
        <f t="shared" si="8"/>
        <v>11</v>
      </c>
      <c r="D50" s="48" t="s">
        <v>122</v>
      </c>
      <c r="E50" s="49" t="s">
        <v>123</v>
      </c>
      <c r="G50" s="50" t="str">
        <f t="shared" si="3"/>
        <v>-</v>
      </c>
      <c r="H50" s="51" t="s">
        <v>104</v>
      </c>
      <c r="I50" s="52" t="str">
        <f t="shared" si="27"/>
        <v>N</v>
      </c>
      <c r="J50" s="53" t="str">
        <f t="shared" si="5"/>
        <v>-</v>
      </c>
      <c r="K50" s="53" t="str">
        <f ca="1">IF(J50="per hari",IF(SUM(LEN(H50)-LEN(SUBSTITUTE(H50,{"0";"1";"2";"3";"4";"5";"6";"7";"8";"9"},"")))&gt;0, SUMPRODUCT(MID(0&amp;H50, LARGE(INDEX(ISNUMBER(--MID(H50, ROW(INDIRECT("$1:$"&amp;LEN(H50))),1))* ROW(INDIRECT("$1:$"&amp;LEN(H50))),0), ROW(INDIRECT("$1:$"&amp;LEN(H50))))+1,1)* 10^ROW(INDIRECT("$1:$"&amp;LEN(H50)))/10),""),"-")</f>
        <v>-</v>
      </c>
      <c r="L50" s="54" t="s">
        <v>44</v>
      </c>
      <c r="M50" s="70">
        <f t="shared" si="28"/>
        <v>2</v>
      </c>
      <c r="N50" s="59">
        <v>0</v>
      </c>
      <c r="O50" s="59">
        <v>0</v>
      </c>
      <c r="P50" s="59">
        <v>0</v>
      </c>
      <c r="Q50" s="59">
        <v>0</v>
      </c>
      <c r="R50" s="59">
        <v>0</v>
      </c>
      <c r="S50" s="59">
        <v>0</v>
      </c>
      <c r="T50" s="59">
        <v>0</v>
      </c>
      <c r="U50" s="59">
        <v>0</v>
      </c>
      <c r="V50" s="59">
        <v>0</v>
      </c>
      <c r="W50" s="59">
        <v>0</v>
      </c>
      <c r="X50" s="59">
        <v>0</v>
      </c>
      <c r="Y50" s="59">
        <v>0</v>
      </c>
      <c r="Z50" s="59">
        <v>0</v>
      </c>
      <c r="AA50" s="59">
        <v>0</v>
      </c>
      <c r="AB50" s="59">
        <v>0</v>
      </c>
      <c r="AC50" s="59">
        <v>0</v>
      </c>
      <c r="AD50" s="59">
        <v>0</v>
      </c>
      <c r="AE50" s="59">
        <v>0</v>
      </c>
      <c r="AF50" s="59">
        <v>0</v>
      </c>
      <c r="AG50" s="59">
        <v>0</v>
      </c>
      <c r="AH50" s="59">
        <v>0</v>
      </c>
      <c r="AI50" s="59">
        <v>0</v>
      </c>
      <c r="AJ50" s="59">
        <v>0</v>
      </c>
      <c r="AK50" s="59">
        <v>0</v>
      </c>
      <c r="AL50" s="59">
        <v>0</v>
      </c>
      <c r="AO50" s="30" t="str">
        <f t="shared" si="1"/>
        <v>Y</v>
      </c>
      <c r="AP50" s="4">
        <f t="shared" si="6"/>
        <v>0</v>
      </c>
      <c r="AQ50" s="5" t="str">
        <f t="shared" si="2"/>
        <v>N</v>
      </c>
      <c r="AR50" s="2" t="str">
        <f t="shared" si="7"/>
        <v>T</v>
      </c>
    </row>
    <row r="51" spans="1:44" ht="15.75" customHeight="1" x14ac:dyDescent="0.25">
      <c r="A51" s="57"/>
      <c r="C51" s="47">
        <f t="shared" si="8"/>
        <v>11</v>
      </c>
      <c r="D51" s="48" t="s">
        <v>124</v>
      </c>
      <c r="E51" s="49" t="s">
        <v>125</v>
      </c>
      <c r="G51" s="50" t="str">
        <f t="shared" ca="1" si="3"/>
        <v>-</v>
      </c>
      <c r="H51" s="51" t="s">
        <v>126</v>
      </c>
      <c r="I51" s="52" t="str">
        <f t="shared" si="27"/>
        <v>Y</v>
      </c>
      <c r="J51" s="53" t="str">
        <f t="shared" si="5"/>
        <v>-</v>
      </c>
      <c r="K51" s="53" t="str">
        <f ca="1">IF(J51="per hari",IF(SUM(LEN(H51)-LEN(SUBSTITUTE(H51,{"0";"1";"2";"3";"4";"5";"6";"7";"8";"9"},"")))&gt;0, SUMPRODUCT(MID(0&amp;H51, LARGE(INDEX(ISNUMBER(--MID(H51, ROW(INDIRECT("$1:$"&amp;LEN(H51))),1))* ROW(INDIRECT("$1:$"&amp;LEN(H51))),0), ROW(INDIRECT("$1:$"&amp;LEN(H51))))+1,1)* 10^ROW(INDIRECT("$1:$"&amp;LEN(H51)))/10),""),"-")</f>
        <v>-</v>
      </c>
      <c r="L51" s="54" t="s">
        <v>44</v>
      </c>
      <c r="M51" s="55">
        <v>2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v>0</v>
      </c>
      <c r="AA51" s="58">
        <v>0</v>
      </c>
      <c r="AB51" s="58">
        <v>0</v>
      </c>
      <c r="AC51" s="58">
        <v>0</v>
      </c>
      <c r="AD51" s="58">
        <v>0</v>
      </c>
      <c r="AE51" s="58">
        <v>0</v>
      </c>
      <c r="AF51" s="58">
        <v>0</v>
      </c>
      <c r="AG51" s="58">
        <v>0</v>
      </c>
      <c r="AH51" s="58">
        <v>0</v>
      </c>
      <c r="AI51" s="58">
        <v>0</v>
      </c>
      <c r="AJ51" s="58">
        <v>0</v>
      </c>
      <c r="AK51" s="58">
        <v>0</v>
      </c>
      <c r="AL51" s="58">
        <v>0</v>
      </c>
      <c r="AO51" s="30" t="str">
        <f t="shared" si="1"/>
        <v>Y</v>
      </c>
      <c r="AP51" s="4">
        <f t="shared" ca="1" si="6"/>
        <v>0</v>
      </c>
      <c r="AQ51" s="5" t="str">
        <f t="shared" ca="1" si="2"/>
        <v>N</v>
      </c>
      <c r="AR51" s="2" t="str">
        <f t="shared" ca="1" si="7"/>
        <v>T</v>
      </c>
    </row>
    <row r="52" spans="1:44" ht="15.75" customHeight="1" x14ac:dyDescent="0.25">
      <c r="A52" s="57"/>
      <c r="C52" s="47">
        <f t="shared" si="8"/>
        <v>11</v>
      </c>
      <c r="D52" s="48" t="s">
        <v>127</v>
      </c>
      <c r="E52" s="49" t="s">
        <v>128</v>
      </c>
      <c r="G52" s="50" t="str">
        <f t="shared" ca="1" si="3"/>
        <v>-</v>
      </c>
      <c r="H52" s="51" t="s">
        <v>129</v>
      </c>
      <c r="I52" s="52" t="str">
        <f t="shared" si="27"/>
        <v>Y</v>
      </c>
      <c r="J52" s="53" t="str">
        <f t="shared" si="5"/>
        <v>-</v>
      </c>
      <c r="K52" s="53" t="str">
        <f ca="1">IF(J52="per hari",IF(SUM(LEN(H52)-LEN(SUBSTITUTE(H52,{"0";"1";"2";"3";"4";"5";"6";"7";"8";"9"},"")))&gt;0, SUMPRODUCT(MID(0&amp;H52, LARGE(INDEX(ISNUMBER(--MID(H52, ROW(INDIRECT("$1:$"&amp;LEN(H52))),1))* ROW(INDIRECT("$1:$"&amp;LEN(H52))),0), ROW(INDIRECT("$1:$"&amp;LEN(H52))))+1,1)* 10^ROW(INDIRECT("$1:$"&amp;LEN(H52)))/10),""),"-")</f>
        <v>-</v>
      </c>
      <c r="L52" s="54" t="s">
        <v>44</v>
      </c>
      <c r="M52" s="55">
        <v>2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O52" s="30" t="str">
        <f t="shared" si="1"/>
        <v>Y</v>
      </c>
      <c r="AP52" s="4">
        <f t="shared" ca="1" si="6"/>
        <v>0</v>
      </c>
      <c r="AQ52" s="5" t="str">
        <f t="shared" ca="1" si="2"/>
        <v>N</v>
      </c>
      <c r="AR52" s="2" t="str">
        <f t="shared" ca="1" si="7"/>
        <v>T</v>
      </c>
    </row>
    <row r="53" spans="1:44" ht="15.75" customHeight="1" x14ac:dyDescent="0.25">
      <c r="A53" s="71"/>
      <c r="C53" s="47">
        <f t="shared" si="8"/>
        <v>11</v>
      </c>
      <c r="D53" s="48" t="s">
        <v>130</v>
      </c>
      <c r="E53" s="49" t="s">
        <v>131</v>
      </c>
      <c r="G53" s="50" t="str">
        <f t="shared" si="3"/>
        <v>-</v>
      </c>
      <c r="H53" s="51" t="s">
        <v>132</v>
      </c>
      <c r="I53" s="52" t="str">
        <f t="shared" si="27"/>
        <v>N</v>
      </c>
      <c r="J53" s="53" t="str">
        <f t="shared" si="5"/>
        <v>-</v>
      </c>
      <c r="K53" s="53" t="str">
        <f ca="1">IF(J53="per hari",IF(SUM(LEN(H53)-LEN(SUBSTITUTE(H53,{"0";"1";"2";"3";"4";"5";"6";"7";"8";"9"},"")))&gt;0, SUMPRODUCT(MID(0&amp;H53, LARGE(INDEX(ISNUMBER(--MID(H53, ROW(INDIRECT("$1:$"&amp;LEN(H53))),1))* ROW(INDIRECT("$1:$"&amp;LEN(H53))),0), ROW(INDIRECT("$1:$"&amp;LEN(H53))))+1,1)* 10^ROW(INDIRECT("$1:$"&amp;LEN(H53)))/10),""),"-")</f>
        <v>-</v>
      </c>
      <c r="L53" s="54" t="s">
        <v>44</v>
      </c>
      <c r="M53" s="55">
        <v>2</v>
      </c>
      <c r="N53" s="58">
        <v>0</v>
      </c>
      <c r="O53" s="58">
        <v>0</v>
      </c>
      <c r="P53" s="59">
        <v>0</v>
      </c>
      <c r="Q53" s="59">
        <v>0</v>
      </c>
      <c r="R53" s="59">
        <v>0</v>
      </c>
      <c r="S53" s="59">
        <v>0</v>
      </c>
      <c r="T53" s="59">
        <v>0</v>
      </c>
      <c r="U53" s="59">
        <v>0</v>
      </c>
      <c r="V53" s="59">
        <v>0</v>
      </c>
      <c r="W53" s="59">
        <v>0</v>
      </c>
      <c r="X53" s="59">
        <v>0</v>
      </c>
      <c r="Y53" s="59">
        <v>0</v>
      </c>
      <c r="Z53" s="59">
        <v>0</v>
      </c>
      <c r="AA53" s="59">
        <v>0</v>
      </c>
      <c r="AB53" s="59">
        <v>0</v>
      </c>
      <c r="AC53" s="59">
        <v>0</v>
      </c>
      <c r="AD53" s="59">
        <v>0</v>
      </c>
      <c r="AE53" s="59">
        <v>0</v>
      </c>
      <c r="AF53" s="59">
        <v>0</v>
      </c>
      <c r="AG53" s="59">
        <v>0</v>
      </c>
      <c r="AH53" s="59">
        <v>0</v>
      </c>
      <c r="AI53" s="59">
        <v>0</v>
      </c>
      <c r="AJ53" s="59">
        <v>0</v>
      </c>
      <c r="AK53" s="59">
        <v>0</v>
      </c>
      <c r="AL53" s="59">
        <v>0</v>
      </c>
      <c r="AO53" s="30" t="str">
        <f t="shared" si="1"/>
        <v>Y</v>
      </c>
      <c r="AP53" s="4">
        <f t="shared" si="6"/>
        <v>0</v>
      </c>
      <c r="AQ53" s="5" t="str">
        <f t="shared" si="2"/>
        <v>N</v>
      </c>
      <c r="AR53" s="2" t="str">
        <f t="shared" si="7"/>
        <v>T</v>
      </c>
    </row>
    <row r="54" spans="1:44" ht="15.75" customHeight="1" x14ac:dyDescent="0.25">
      <c r="A54" s="71"/>
      <c r="C54" s="47">
        <f t="shared" si="8"/>
        <v>11</v>
      </c>
      <c r="D54" s="48" t="s">
        <v>133</v>
      </c>
      <c r="E54" s="49" t="s">
        <v>134</v>
      </c>
      <c r="G54" s="50" t="str">
        <f t="shared" si="3"/>
        <v>-</v>
      </c>
      <c r="H54" s="51" t="s">
        <v>132</v>
      </c>
      <c r="I54" s="52" t="str">
        <f t="shared" si="27"/>
        <v>N</v>
      </c>
      <c r="J54" s="53" t="str">
        <f t="shared" si="5"/>
        <v>-</v>
      </c>
      <c r="K54" s="53" t="str">
        <f ca="1">IF(J54="per hari",IF(SUM(LEN(H54)-LEN(SUBSTITUTE(H54,{"0";"1";"2";"3";"4";"5";"6";"7";"8";"9"},"")))&gt;0, SUMPRODUCT(MID(0&amp;H54, LARGE(INDEX(ISNUMBER(--MID(H54, ROW(INDIRECT("$1:$"&amp;LEN(H54))),1))* ROW(INDIRECT("$1:$"&amp;LEN(H54))),0), ROW(INDIRECT("$1:$"&amp;LEN(H54))))+1,1)* 10^ROW(INDIRECT("$1:$"&amp;LEN(H54)))/10),""),"-")</f>
        <v>-</v>
      </c>
      <c r="L54" s="54" t="s">
        <v>44</v>
      </c>
      <c r="M54" s="55">
        <v>2</v>
      </c>
      <c r="N54" s="58">
        <v>0</v>
      </c>
      <c r="O54" s="58">
        <v>0</v>
      </c>
      <c r="P54" s="58">
        <v>0</v>
      </c>
      <c r="Q54" s="58">
        <v>0</v>
      </c>
      <c r="R54" s="58">
        <v>0</v>
      </c>
      <c r="S54" s="58">
        <v>0</v>
      </c>
      <c r="T54" s="58">
        <v>0</v>
      </c>
      <c r="U54" s="58">
        <v>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0</v>
      </c>
      <c r="AB54" s="58">
        <v>0</v>
      </c>
      <c r="AC54" s="58">
        <v>0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0</v>
      </c>
      <c r="AO54" s="30" t="str">
        <f t="shared" si="1"/>
        <v>Y</v>
      </c>
      <c r="AP54" s="4">
        <f t="shared" si="6"/>
        <v>0</v>
      </c>
      <c r="AQ54" s="5" t="str">
        <f t="shared" si="2"/>
        <v>N</v>
      </c>
      <c r="AR54" s="2" t="str">
        <f t="shared" si="7"/>
        <v>T</v>
      </c>
    </row>
    <row r="55" spans="1:44" ht="15.75" customHeight="1" x14ac:dyDescent="0.25">
      <c r="A55" s="71"/>
      <c r="C55" s="47">
        <f t="shared" si="8"/>
        <v>11</v>
      </c>
      <c r="D55" s="48" t="s">
        <v>135</v>
      </c>
      <c r="E55" s="49" t="s">
        <v>136</v>
      </c>
      <c r="G55" s="50" t="str">
        <f t="shared" si="3"/>
        <v>-</v>
      </c>
      <c r="H55" s="51" t="s">
        <v>132</v>
      </c>
      <c r="I55" s="52" t="str">
        <f t="shared" si="27"/>
        <v>N</v>
      </c>
      <c r="J55" s="53" t="str">
        <f t="shared" si="5"/>
        <v>-</v>
      </c>
      <c r="K55" s="53" t="str">
        <f ca="1">IF(J55="per hari",IF(SUM(LEN(H55)-LEN(SUBSTITUTE(H55,{"0";"1";"2";"3";"4";"5";"6";"7";"8";"9"},"")))&gt;0, SUMPRODUCT(MID(0&amp;H55, LARGE(INDEX(ISNUMBER(--MID(H55, ROW(INDIRECT("$1:$"&amp;LEN(H55))),1))* ROW(INDIRECT("$1:$"&amp;LEN(H55))),0), ROW(INDIRECT("$1:$"&amp;LEN(H55))))+1,1)* 10^ROW(INDIRECT("$1:$"&amp;LEN(H55)))/10),""),"-")</f>
        <v>-</v>
      </c>
      <c r="L55" s="54" t="s">
        <v>44</v>
      </c>
      <c r="M55" s="55">
        <v>2</v>
      </c>
      <c r="N55" s="58">
        <v>0</v>
      </c>
      <c r="O55" s="58">
        <v>0</v>
      </c>
      <c r="P55" s="58">
        <v>0</v>
      </c>
      <c r="Q55" s="58">
        <v>0</v>
      </c>
      <c r="R55" s="58">
        <v>0</v>
      </c>
      <c r="S55" s="58">
        <v>0</v>
      </c>
      <c r="T55" s="58">
        <v>0</v>
      </c>
      <c r="U55" s="58">
        <v>0</v>
      </c>
      <c r="V55" s="58">
        <v>0</v>
      </c>
      <c r="W55" s="58">
        <v>0</v>
      </c>
      <c r="X55" s="58">
        <v>0</v>
      </c>
      <c r="Y55" s="58">
        <v>0</v>
      </c>
      <c r="Z55" s="58">
        <v>0</v>
      </c>
      <c r="AA55" s="58">
        <v>0</v>
      </c>
      <c r="AB55" s="58">
        <v>0</v>
      </c>
      <c r="AC55" s="58">
        <v>0</v>
      </c>
      <c r="AD55" s="58">
        <v>0</v>
      </c>
      <c r="AE55" s="58">
        <v>0</v>
      </c>
      <c r="AF55" s="58">
        <v>0</v>
      </c>
      <c r="AG55" s="58">
        <v>0</v>
      </c>
      <c r="AH55" s="58">
        <v>0</v>
      </c>
      <c r="AI55" s="58">
        <v>0</v>
      </c>
      <c r="AJ55" s="58">
        <v>0</v>
      </c>
      <c r="AK55" s="58">
        <v>0</v>
      </c>
      <c r="AL55" s="58">
        <v>0</v>
      </c>
      <c r="AO55" s="30" t="str">
        <f t="shared" si="1"/>
        <v>Y</v>
      </c>
      <c r="AP55" s="4">
        <f t="shared" si="6"/>
        <v>0</v>
      </c>
      <c r="AQ55" s="5" t="str">
        <f t="shared" si="2"/>
        <v>N</v>
      </c>
      <c r="AR55" s="2" t="str">
        <f t="shared" si="7"/>
        <v>T</v>
      </c>
    </row>
    <row r="56" spans="1:44" ht="15.75" customHeight="1" x14ac:dyDescent="0.25">
      <c r="A56" s="71"/>
      <c r="C56" s="47">
        <f t="shared" si="8"/>
        <v>11</v>
      </c>
      <c r="D56" s="48" t="s">
        <v>137</v>
      </c>
      <c r="E56" s="49" t="s">
        <v>138</v>
      </c>
      <c r="G56" s="50" t="str">
        <f t="shared" ca="1" si="3"/>
        <v>-</v>
      </c>
      <c r="H56" s="51" t="s">
        <v>126</v>
      </c>
      <c r="I56" s="52" t="str">
        <f t="shared" si="27"/>
        <v>Y</v>
      </c>
      <c r="J56" s="53" t="str">
        <f t="shared" si="5"/>
        <v>-</v>
      </c>
      <c r="K56" s="53" t="str">
        <f ca="1">IF(J56="per hari",IF(SUM(LEN(H56)-LEN(SUBSTITUTE(H56,{"0";"1";"2";"3";"4";"5";"6";"7";"8";"9"},"")))&gt;0, SUMPRODUCT(MID(0&amp;H56, LARGE(INDEX(ISNUMBER(--MID(H56, ROW(INDIRECT("$1:$"&amp;LEN(H56))),1))* ROW(INDIRECT("$1:$"&amp;LEN(H56))),0), ROW(INDIRECT("$1:$"&amp;LEN(H56))))+1,1)* 10^ROW(INDIRECT("$1:$"&amp;LEN(H56)))/10),""),"-")</f>
        <v>-</v>
      </c>
      <c r="L56" s="54" t="s">
        <v>44</v>
      </c>
      <c r="M56" s="55">
        <v>2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v>0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O56" s="30" t="str">
        <f t="shared" si="1"/>
        <v>Y</v>
      </c>
      <c r="AP56" s="4">
        <f t="shared" ca="1" si="6"/>
        <v>0</v>
      </c>
      <c r="AQ56" s="5" t="str">
        <f t="shared" ca="1" si="2"/>
        <v>N</v>
      </c>
      <c r="AR56" s="2" t="str">
        <f t="shared" ca="1" si="7"/>
        <v>T</v>
      </c>
    </row>
    <row r="57" spans="1:44" ht="15.75" customHeight="1" x14ac:dyDescent="0.25">
      <c r="A57" s="71"/>
      <c r="C57" s="47">
        <f t="shared" si="8"/>
        <v>11</v>
      </c>
      <c r="D57" s="48" t="s">
        <v>139</v>
      </c>
      <c r="E57" s="49" t="s">
        <v>140</v>
      </c>
      <c r="G57" s="50" t="str">
        <f t="shared" ca="1" si="3"/>
        <v>-</v>
      </c>
      <c r="H57" s="51" t="s">
        <v>126</v>
      </c>
      <c r="I57" s="52" t="str">
        <f t="shared" si="27"/>
        <v>Y</v>
      </c>
      <c r="J57" s="53" t="str">
        <f t="shared" si="5"/>
        <v>-</v>
      </c>
      <c r="K57" s="53" t="str">
        <f ca="1">IF(J57="per hari",IF(SUM(LEN(H57)-LEN(SUBSTITUTE(H57,{"0";"1";"2";"3";"4";"5";"6";"7";"8";"9"},"")))&gt;0, SUMPRODUCT(MID(0&amp;H57, LARGE(INDEX(ISNUMBER(--MID(H57, ROW(INDIRECT("$1:$"&amp;LEN(H57))),1))* ROW(INDIRECT("$1:$"&amp;LEN(H57))),0), ROW(INDIRECT("$1:$"&amp;LEN(H57))))+1,1)* 10^ROW(INDIRECT("$1:$"&amp;LEN(H57)))/10),""),"-")</f>
        <v>-</v>
      </c>
      <c r="L57" s="54" t="s">
        <v>44</v>
      </c>
      <c r="M57" s="55">
        <v>2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v>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O57" s="30" t="str">
        <f t="shared" si="1"/>
        <v>Y</v>
      </c>
      <c r="AP57" s="4">
        <f t="shared" ca="1" si="6"/>
        <v>0</v>
      </c>
      <c r="AQ57" s="5" t="str">
        <f t="shared" ca="1" si="2"/>
        <v>N</v>
      </c>
      <c r="AR57" s="2" t="str">
        <f t="shared" ca="1" si="7"/>
        <v>T</v>
      </c>
    </row>
    <row r="58" spans="1:44" ht="15.75" customHeight="1" x14ac:dyDescent="0.25">
      <c r="A58" s="71"/>
      <c r="C58" s="47">
        <f t="shared" si="8"/>
        <v>11</v>
      </c>
      <c r="D58" s="48" t="s">
        <v>141</v>
      </c>
      <c r="E58" s="49" t="s">
        <v>142</v>
      </c>
      <c r="G58" s="50" t="str">
        <f t="shared" ca="1" si="3"/>
        <v>-</v>
      </c>
      <c r="H58" s="51" t="s">
        <v>126</v>
      </c>
      <c r="I58" s="52" t="str">
        <f t="shared" si="27"/>
        <v>Y</v>
      </c>
      <c r="J58" s="53" t="str">
        <f t="shared" si="5"/>
        <v>-</v>
      </c>
      <c r="K58" s="53" t="str">
        <f ca="1">IF(J58="per hari",IF(SUM(LEN(H58)-LEN(SUBSTITUTE(H58,{"0";"1";"2";"3";"4";"5";"6";"7";"8";"9"},"")))&gt;0, SUMPRODUCT(MID(0&amp;H58, LARGE(INDEX(ISNUMBER(--MID(H58, ROW(INDIRECT("$1:$"&amp;LEN(H58))),1))* ROW(INDIRECT("$1:$"&amp;LEN(H58))),0), ROW(INDIRECT("$1:$"&amp;LEN(H58))))+1,1)* 10^ROW(INDIRECT("$1:$"&amp;LEN(H58)))/10),""),"-")</f>
        <v>-</v>
      </c>
      <c r="L58" s="54" t="s">
        <v>44</v>
      </c>
      <c r="M58" s="55">
        <v>2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v>0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O58" s="30" t="str">
        <f t="shared" si="1"/>
        <v>Y</v>
      </c>
      <c r="AP58" s="4">
        <f t="shared" ca="1" si="6"/>
        <v>0</v>
      </c>
      <c r="AQ58" s="5" t="str">
        <f t="shared" ca="1" si="2"/>
        <v>N</v>
      </c>
      <c r="AR58" s="2" t="str">
        <f t="shared" ca="1" si="7"/>
        <v>T</v>
      </c>
    </row>
    <row r="59" spans="1:44" ht="15.75" customHeight="1" x14ac:dyDescent="0.25">
      <c r="A59" s="71"/>
      <c r="C59" s="47">
        <f t="shared" si="8"/>
        <v>11</v>
      </c>
      <c r="D59" s="48" t="s">
        <v>143</v>
      </c>
      <c r="E59" s="49" t="s">
        <v>144</v>
      </c>
      <c r="G59" s="50" t="str">
        <f t="shared" ca="1" si="3"/>
        <v>-</v>
      </c>
      <c r="H59" s="51" t="s">
        <v>145</v>
      </c>
      <c r="I59" s="52" t="str">
        <f t="shared" si="27"/>
        <v>Y</v>
      </c>
      <c r="J59" s="53" t="str">
        <f t="shared" si="5"/>
        <v>-</v>
      </c>
      <c r="K59" s="53" t="str">
        <f ca="1">IF(J59="per hari",IF(SUM(LEN(H59)-LEN(SUBSTITUTE(H59,{"0";"1";"2";"3";"4";"5";"6";"7";"8";"9"},"")))&gt;0, SUMPRODUCT(MID(0&amp;H59, LARGE(INDEX(ISNUMBER(--MID(H59, ROW(INDIRECT("$1:$"&amp;LEN(H59))),1))* ROW(INDIRECT("$1:$"&amp;LEN(H59))),0), ROW(INDIRECT("$1:$"&amp;LEN(H59))))+1,1)* 10^ROW(INDIRECT("$1:$"&amp;LEN(H59)))/10),""),"-")</f>
        <v>-</v>
      </c>
      <c r="L59" s="54" t="s">
        <v>44</v>
      </c>
      <c r="M59" s="55">
        <v>2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v>0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O59" s="30" t="str">
        <f t="shared" si="1"/>
        <v>Y</v>
      </c>
      <c r="AP59" s="4">
        <f t="shared" ca="1" si="6"/>
        <v>0</v>
      </c>
      <c r="AQ59" s="5" t="str">
        <f t="shared" ca="1" si="2"/>
        <v>N</v>
      </c>
      <c r="AR59" s="2" t="str">
        <f t="shared" ca="1" si="7"/>
        <v>T</v>
      </c>
    </row>
    <row r="60" spans="1:44" ht="15.75" customHeight="1" x14ac:dyDescent="0.25">
      <c r="A60" s="71"/>
      <c r="C60" s="47">
        <f t="shared" si="8"/>
        <v>11</v>
      </c>
      <c r="D60" s="48" t="s">
        <v>146</v>
      </c>
      <c r="E60" s="49" t="s">
        <v>147</v>
      </c>
      <c r="G60" s="50" t="str">
        <f t="shared" ca="1" si="3"/>
        <v>-</v>
      </c>
      <c r="H60" s="51" t="s">
        <v>148</v>
      </c>
      <c r="I60" s="52" t="str">
        <f t="shared" si="27"/>
        <v>Y</v>
      </c>
      <c r="J60" s="53" t="str">
        <f t="shared" si="5"/>
        <v>-</v>
      </c>
      <c r="K60" s="53" t="str">
        <f ca="1">IF(J60="per hari",IF(SUM(LEN(H60)-LEN(SUBSTITUTE(H60,{"0";"1";"2";"3";"4";"5";"6";"7";"8";"9"},"")))&gt;0, SUMPRODUCT(MID(0&amp;H60, LARGE(INDEX(ISNUMBER(--MID(H60, ROW(INDIRECT("$1:$"&amp;LEN(H60))),1))* ROW(INDIRECT("$1:$"&amp;LEN(H60))),0), ROW(INDIRECT("$1:$"&amp;LEN(H60))))+1,1)* 10^ROW(INDIRECT("$1:$"&amp;LEN(H60)))/10),""),"-")</f>
        <v>-</v>
      </c>
      <c r="L60" s="54" t="s">
        <v>44</v>
      </c>
      <c r="M60" s="55">
        <v>2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O60" s="30" t="str">
        <f t="shared" si="1"/>
        <v>Y</v>
      </c>
      <c r="AP60" s="4">
        <f t="shared" ca="1" si="6"/>
        <v>0</v>
      </c>
      <c r="AQ60" s="5" t="str">
        <f t="shared" ca="1" si="2"/>
        <v>N</v>
      </c>
      <c r="AR60" s="2" t="str">
        <f t="shared" ca="1" si="7"/>
        <v>T</v>
      </c>
    </row>
    <row r="61" spans="1:44" ht="15.75" customHeight="1" x14ac:dyDescent="0.25">
      <c r="A61" s="71"/>
      <c r="C61" s="47">
        <f t="shared" si="8"/>
        <v>11</v>
      </c>
      <c r="D61" s="48" t="s">
        <v>149</v>
      </c>
      <c r="E61" s="49" t="s">
        <v>150</v>
      </c>
      <c r="G61" s="50" t="str">
        <f t="shared" ca="1" si="3"/>
        <v>-</v>
      </c>
      <c r="H61" s="51" t="s">
        <v>145</v>
      </c>
      <c r="I61" s="52" t="str">
        <f t="shared" si="27"/>
        <v>Y</v>
      </c>
      <c r="J61" s="53" t="str">
        <f t="shared" si="5"/>
        <v>-</v>
      </c>
      <c r="K61" s="53" t="str">
        <f ca="1">IF(J61="per hari",IF(SUM(LEN(H61)-LEN(SUBSTITUTE(H61,{"0";"1";"2";"3";"4";"5";"6";"7";"8";"9"},"")))&gt;0, SUMPRODUCT(MID(0&amp;H61, LARGE(INDEX(ISNUMBER(--MID(H61, ROW(INDIRECT("$1:$"&amp;LEN(H61))),1))* ROW(INDIRECT("$1:$"&amp;LEN(H61))),0), ROW(INDIRECT("$1:$"&amp;LEN(H61))))+1,1)* 10^ROW(INDIRECT("$1:$"&amp;LEN(H61)))/10),""),"-")</f>
        <v>-</v>
      </c>
      <c r="L61" s="54" t="s">
        <v>44</v>
      </c>
      <c r="M61" s="55">
        <v>2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0</v>
      </c>
      <c r="AA61" s="58">
        <v>0</v>
      </c>
      <c r="AB61" s="58">
        <v>0</v>
      </c>
      <c r="AC61" s="58">
        <v>0</v>
      </c>
      <c r="AD61" s="58">
        <v>0</v>
      </c>
      <c r="AE61" s="58">
        <v>0</v>
      </c>
      <c r="AF61" s="58">
        <v>0</v>
      </c>
      <c r="AG61" s="58">
        <v>0</v>
      </c>
      <c r="AH61" s="58">
        <v>0</v>
      </c>
      <c r="AI61" s="58">
        <v>0</v>
      </c>
      <c r="AJ61" s="58">
        <v>0</v>
      </c>
      <c r="AK61" s="58">
        <v>0</v>
      </c>
      <c r="AL61" s="58">
        <v>0</v>
      </c>
      <c r="AO61" s="30" t="str">
        <f t="shared" si="1"/>
        <v>Y</v>
      </c>
      <c r="AP61" s="4">
        <f t="shared" ca="1" si="6"/>
        <v>0</v>
      </c>
      <c r="AQ61" s="5" t="str">
        <f t="shared" ca="1" si="2"/>
        <v>N</v>
      </c>
      <c r="AR61" s="2" t="str">
        <f t="shared" ca="1" si="7"/>
        <v>T</v>
      </c>
    </row>
    <row r="62" spans="1:44" ht="15.75" customHeight="1" x14ac:dyDescent="0.25">
      <c r="A62" s="71"/>
      <c r="C62" s="47">
        <f t="shared" si="8"/>
        <v>11</v>
      </c>
      <c r="D62" s="48" t="s">
        <v>151</v>
      </c>
      <c r="E62" s="49" t="s">
        <v>152</v>
      </c>
      <c r="G62" s="50" t="str">
        <f t="shared" ca="1" si="3"/>
        <v>-</v>
      </c>
      <c r="H62" s="51" t="s">
        <v>153</v>
      </c>
      <c r="I62" s="52" t="str">
        <f t="shared" si="27"/>
        <v>Y</v>
      </c>
      <c r="J62" s="53" t="str">
        <f t="shared" si="5"/>
        <v>-</v>
      </c>
      <c r="K62" s="53" t="str">
        <f ca="1">IF(J62="per hari",IF(SUM(LEN(H62)-LEN(SUBSTITUTE(H62,{"0";"1";"2";"3";"4";"5";"6";"7";"8";"9"},"")))&gt;0, SUMPRODUCT(MID(0&amp;H62, LARGE(INDEX(ISNUMBER(--MID(H62, ROW(INDIRECT("$1:$"&amp;LEN(H62))),1))* ROW(INDIRECT("$1:$"&amp;LEN(H62))),0), ROW(INDIRECT("$1:$"&amp;LEN(H62))))+1,1)* 10^ROW(INDIRECT("$1:$"&amp;LEN(H62)))/10),""),"-")</f>
        <v>-</v>
      </c>
      <c r="L62" s="54" t="s">
        <v>44</v>
      </c>
      <c r="M62" s="55">
        <v>2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O62" s="30" t="str">
        <f t="shared" si="1"/>
        <v>Y</v>
      </c>
      <c r="AP62" s="4">
        <f t="shared" ca="1" si="6"/>
        <v>0</v>
      </c>
      <c r="AQ62" s="5" t="str">
        <f t="shared" ca="1" si="2"/>
        <v>N</v>
      </c>
      <c r="AR62" s="2" t="str">
        <f t="shared" ca="1" si="7"/>
        <v>T</v>
      </c>
    </row>
    <row r="63" spans="1:44" ht="15.75" customHeight="1" x14ac:dyDescent="0.25">
      <c r="A63" s="71"/>
      <c r="C63" s="47">
        <f t="shared" si="8"/>
        <v>11</v>
      </c>
      <c r="D63" s="48" t="s">
        <v>154</v>
      </c>
      <c r="E63" s="49" t="s">
        <v>155</v>
      </c>
      <c r="G63" s="50" t="str">
        <f t="shared" ca="1" si="3"/>
        <v>-</v>
      </c>
      <c r="H63" s="51" t="s">
        <v>156</v>
      </c>
      <c r="I63" s="52" t="str">
        <f t="shared" si="27"/>
        <v>Y</v>
      </c>
      <c r="J63" s="53" t="str">
        <f t="shared" si="5"/>
        <v>-</v>
      </c>
      <c r="K63" s="53" t="str">
        <f ca="1">IF(J63="per hari",IF(SUM(LEN(H63)-LEN(SUBSTITUTE(H63,{"0";"1";"2";"3";"4";"5";"6";"7";"8";"9"},"")))&gt;0, SUMPRODUCT(MID(0&amp;H63, LARGE(INDEX(ISNUMBER(--MID(H63, ROW(INDIRECT("$1:$"&amp;LEN(H63))),1))* ROW(INDIRECT("$1:$"&amp;LEN(H63))),0), ROW(INDIRECT("$1:$"&amp;LEN(H63))))+1,1)* 10^ROW(INDIRECT("$1:$"&amp;LEN(H63)))/10),""),"-")</f>
        <v>-</v>
      </c>
      <c r="L63" s="54" t="s">
        <v>44</v>
      </c>
      <c r="M63" s="55">
        <v>2</v>
      </c>
      <c r="N63" s="58">
        <v>0</v>
      </c>
      <c r="O63" s="58">
        <v>0</v>
      </c>
      <c r="P63" s="58">
        <v>0</v>
      </c>
      <c r="Q63" s="58">
        <v>0</v>
      </c>
      <c r="R63" s="58">
        <v>0</v>
      </c>
      <c r="S63" s="58">
        <v>0</v>
      </c>
      <c r="T63" s="58">
        <v>0</v>
      </c>
      <c r="U63" s="58">
        <v>0</v>
      </c>
      <c r="V63" s="58">
        <v>0</v>
      </c>
      <c r="W63" s="58">
        <v>0</v>
      </c>
      <c r="X63" s="58">
        <v>0</v>
      </c>
      <c r="Y63" s="58">
        <v>0</v>
      </c>
      <c r="Z63" s="58">
        <v>0</v>
      </c>
      <c r="AA63" s="58">
        <v>0</v>
      </c>
      <c r="AB63" s="58">
        <v>0</v>
      </c>
      <c r="AC63" s="58">
        <v>0</v>
      </c>
      <c r="AD63" s="58">
        <v>0</v>
      </c>
      <c r="AE63" s="58">
        <v>0</v>
      </c>
      <c r="AF63" s="58">
        <v>0</v>
      </c>
      <c r="AG63" s="58">
        <v>0</v>
      </c>
      <c r="AH63" s="58">
        <v>0</v>
      </c>
      <c r="AI63" s="58">
        <v>0</v>
      </c>
      <c r="AJ63" s="58">
        <v>0</v>
      </c>
      <c r="AK63" s="58">
        <v>0</v>
      </c>
      <c r="AL63" s="58">
        <v>0</v>
      </c>
      <c r="AO63" s="30" t="str">
        <f t="shared" si="1"/>
        <v>Y</v>
      </c>
      <c r="AP63" s="4">
        <f t="shared" ca="1" si="6"/>
        <v>0</v>
      </c>
      <c r="AQ63" s="5" t="str">
        <f t="shared" ca="1" si="2"/>
        <v>N</v>
      </c>
      <c r="AR63" s="2" t="str">
        <f t="shared" ca="1" si="7"/>
        <v>T</v>
      </c>
    </row>
    <row r="64" spans="1:44" ht="15.75" customHeight="1" x14ac:dyDescent="0.25">
      <c r="A64" s="71"/>
      <c r="C64" s="47">
        <f t="shared" si="8"/>
        <v>11</v>
      </c>
      <c r="D64" s="48" t="s">
        <v>157</v>
      </c>
      <c r="E64" s="49" t="s">
        <v>158</v>
      </c>
      <c r="G64" s="50" t="str">
        <f t="shared" ca="1" si="3"/>
        <v>-</v>
      </c>
      <c r="H64" s="51" t="s">
        <v>159</v>
      </c>
      <c r="I64" s="52" t="str">
        <f t="shared" si="27"/>
        <v>Y</v>
      </c>
      <c r="J64" s="53" t="str">
        <f t="shared" si="5"/>
        <v>-</v>
      </c>
      <c r="K64" s="53" t="str">
        <f ca="1">IF(J64="per hari",IF(SUM(LEN(H64)-LEN(SUBSTITUTE(H64,{"0";"1";"2";"3";"4";"5";"6";"7";"8";"9"},"")))&gt;0, SUMPRODUCT(MID(0&amp;H64, LARGE(INDEX(ISNUMBER(--MID(H64, ROW(INDIRECT("$1:$"&amp;LEN(H64))),1))* ROW(INDIRECT("$1:$"&amp;LEN(H64))),0), ROW(INDIRECT("$1:$"&amp;LEN(H64))))+1,1)* 10^ROW(INDIRECT("$1:$"&amp;LEN(H64)))/10),""),"-")</f>
        <v>-</v>
      </c>
      <c r="L64" s="54" t="s">
        <v>44</v>
      </c>
      <c r="M64" s="55">
        <v>2</v>
      </c>
      <c r="N64" s="58">
        <v>0</v>
      </c>
      <c r="O64" s="58">
        <v>0</v>
      </c>
      <c r="P64" s="58">
        <v>0</v>
      </c>
      <c r="Q64" s="58">
        <v>0</v>
      </c>
      <c r="R64" s="58">
        <v>0</v>
      </c>
      <c r="S64" s="58">
        <v>0</v>
      </c>
      <c r="T64" s="58">
        <v>0</v>
      </c>
      <c r="U64" s="58">
        <v>0</v>
      </c>
      <c r="V64" s="58">
        <v>0</v>
      </c>
      <c r="W64" s="58">
        <v>0</v>
      </c>
      <c r="X64" s="58">
        <v>0</v>
      </c>
      <c r="Y64" s="58">
        <v>0</v>
      </c>
      <c r="Z64" s="58">
        <v>0</v>
      </c>
      <c r="AA64" s="58">
        <v>0</v>
      </c>
      <c r="AB64" s="58">
        <v>0</v>
      </c>
      <c r="AC64" s="58">
        <v>0</v>
      </c>
      <c r="AD64" s="58">
        <v>0</v>
      </c>
      <c r="AE64" s="58">
        <v>0</v>
      </c>
      <c r="AF64" s="58">
        <v>0</v>
      </c>
      <c r="AG64" s="58">
        <v>0</v>
      </c>
      <c r="AH64" s="58">
        <v>0</v>
      </c>
      <c r="AI64" s="58">
        <v>0</v>
      </c>
      <c r="AJ64" s="58">
        <v>0</v>
      </c>
      <c r="AK64" s="58">
        <v>0</v>
      </c>
      <c r="AL64" s="58">
        <v>0</v>
      </c>
      <c r="AO64" s="30" t="str">
        <f t="shared" si="1"/>
        <v>Y</v>
      </c>
      <c r="AP64" s="4">
        <f t="shared" ca="1" si="6"/>
        <v>0</v>
      </c>
      <c r="AQ64" s="5" t="str">
        <f t="shared" ca="1" si="2"/>
        <v>N</v>
      </c>
      <c r="AR64" s="2" t="str">
        <f t="shared" ca="1" si="7"/>
        <v>T</v>
      </c>
    </row>
    <row r="65" spans="1:44" ht="15.75" customHeight="1" x14ac:dyDescent="0.25">
      <c r="A65" s="71"/>
      <c r="C65" s="47">
        <f t="shared" si="8"/>
        <v>11</v>
      </c>
      <c r="D65" s="48" t="s">
        <v>160</v>
      </c>
      <c r="E65" s="49" t="s">
        <v>161</v>
      </c>
      <c r="G65" s="50" t="str">
        <f t="shared" ca="1" si="3"/>
        <v>-</v>
      </c>
      <c r="H65" s="51" t="s">
        <v>148</v>
      </c>
      <c r="I65" s="52" t="str">
        <f t="shared" si="27"/>
        <v>Y</v>
      </c>
      <c r="J65" s="53" t="str">
        <f t="shared" si="5"/>
        <v>-</v>
      </c>
      <c r="K65" s="53" t="str">
        <f ca="1">IF(J65="per hari",IF(SUM(LEN(H65)-LEN(SUBSTITUTE(H65,{"0";"1";"2";"3";"4";"5";"6";"7";"8";"9"},"")))&gt;0, SUMPRODUCT(MID(0&amp;H65, LARGE(INDEX(ISNUMBER(--MID(H65, ROW(INDIRECT("$1:$"&amp;LEN(H65))),1))* ROW(INDIRECT("$1:$"&amp;LEN(H65))),0), ROW(INDIRECT("$1:$"&amp;LEN(H65))))+1,1)* 10^ROW(INDIRECT("$1:$"&amp;LEN(H65)))/10),""),"-")</f>
        <v>-</v>
      </c>
      <c r="L65" s="54" t="s">
        <v>44</v>
      </c>
      <c r="M65" s="55">
        <v>2</v>
      </c>
      <c r="N65" s="58">
        <v>0</v>
      </c>
      <c r="O65" s="58">
        <v>0</v>
      </c>
      <c r="P65" s="58">
        <v>0</v>
      </c>
      <c r="Q65" s="58">
        <v>0</v>
      </c>
      <c r="R65" s="58">
        <v>0</v>
      </c>
      <c r="S65" s="58">
        <v>0</v>
      </c>
      <c r="T65" s="58">
        <v>0</v>
      </c>
      <c r="U65" s="58">
        <v>0</v>
      </c>
      <c r="V65" s="58">
        <v>0</v>
      </c>
      <c r="W65" s="58">
        <v>0</v>
      </c>
      <c r="X65" s="58">
        <v>0</v>
      </c>
      <c r="Y65" s="58">
        <v>0</v>
      </c>
      <c r="Z65" s="58">
        <v>0</v>
      </c>
      <c r="AA65" s="58">
        <v>0</v>
      </c>
      <c r="AB65" s="58">
        <v>0</v>
      </c>
      <c r="AC65" s="58">
        <v>0</v>
      </c>
      <c r="AD65" s="58">
        <v>0</v>
      </c>
      <c r="AE65" s="58">
        <v>0</v>
      </c>
      <c r="AF65" s="58">
        <v>0</v>
      </c>
      <c r="AG65" s="58">
        <v>0</v>
      </c>
      <c r="AH65" s="58">
        <v>0</v>
      </c>
      <c r="AI65" s="58">
        <v>0</v>
      </c>
      <c r="AJ65" s="58">
        <v>0</v>
      </c>
      <c r="AK65" s="58">
        <v>0</v>
      </c>
      <c r="AL65" s="58">
        <v>0</v>
      </c>
      <c r="AO65" s="30" t="str">
        <f t="shared" si="1"/>
        <v>Y</v>
      </c>
      <c r="AP65" s="4">
        <f t="shared" ca="1" si="6"/>
        <v>0</v>
      </c>
      <c r="AQ65" s="5" t="str">
        <f t="shared" ca="1" si="2"/>
        <v>N</v>
      </c>
      <c r="AR65" s="2" t="str">
        <f t="shared" ca="1" si="7"/>
        <v>T</v>
      </c>
    </row>
    <row r="66" spans="1:44" ht="15.75" customHeight="1" x14ac:dyDescent="0.25">
      <c r="A66" s="71"/>
      <c r="C66" s="47">
        <f t="shared" si="8"/>
        <v>11</v>
      </c>
      <c r="D66" s="48" t="s">
        <v>162</v>
      </c>
      <c r="E66" s="49" t="s">
        <v>163</v>
      </c>
      <c r="G66" s="50" t="str">
        <f t="shared" si="3"/>
        <v>-</v>
      </c>
      <c r="H66" s="51" t="s">
        <v>132</v>
      </c>
      <c r="I66" s="52" t="str">
        <f t="shared" si="27"/>
        <v>N</v>
      </c>
      <c r="J66" s="53" t="str">
        <f t="shared" si="5"/>
        <v>-</v>
      </c>
      <c r="K66" s="53" t="str">
        <f ca="1">IF(J66="per hari",IF(SUM(LEN(H66)-LEN(SUBSTITUTE(H66,{"0";"1";"2";"3";"4";"5";"6";"7";"8";"9"},"")))&gt;0, SUMPRODUCT(MID(0&amp;H66, LARGE(INDEX(ISNUMBER(--MID(H66, ROW(INDIRECT("$1:$"&amp;LEN(H66))),1))* ROW(INDIRECT("$1:$"&amp;LEN(H66))),0), ROW(INDIRECT("$1:$"&amp;LEN(H66))))+1,1)* 10^ROW(INDIRECT("$1:$"&amp;LEN(H66)))/10),""),"-")</f>
        <v>-</v>
      </c>
      <c r="L66" s="54" t="s">
        <v>44</v>
      </c>
      <c r="M66" s="55">
        <v>2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v>0</v>
      </c>
      <c r="AA66" s="58">
        <v>0</v>
      </c>
      <c r="AB66" s="58">
        <v>0</v>
      </c>
      <c r="AC66" s="58">
        <v>0</v>
      </c>
      <c r="AD66" s="58">
        <v>0</v>
      </c>
      <c r="AE66" s="58">
        <v>0</v>
      </c>
      <c r="AF66" s="58">
        <v>0</v>
      </c>
      <c r="AG66" s="58">
        <v>0</v>
      </c>
      <c r="AH66" s="58">
        <v>0</v>
      </c>
      <c r="AI66" s="58">
        <v>0</v>
      </c>
      <c r="AJ66" s="58">
        <v>0</v>
      </c>
      <c r="AK66" s="58">
        <v>0</v>
      </c>
      <c r="AL66" s="58">
        <v>0</v>
      </c>
      <c r="AO66" s="30" t="str">
        <f t="shared" si="1"/>
        <v>Y</v>
      </c>
      <c r="AP66" s="4">
        <f t="shared" si="6"/>
        <v>0</v>
      </c>
      <c r="AQ66" s="5" t="str">
        <f t="shared" si="2"/>
        <v>N</v>
      </c>
      <c r="AR66" s="2" t="str">
        <f t="shared" si="7"/>
        <v>T</v>
      </c>
    </row>
    <row r="67" spans="1:44" ht="15.75" customHeight="1" x14ac:dyDescent="0.25">
      <c r="A67" s="71"/>
      <c r="C67" s="47">
        <f t="shared" si="8"/>
        <v>11</v>
      </c>
      <c r="D67" s="48" t="s">
        <v>164</v>
      </c>
      <c r="E67" s="49" t="s">
        <v>165</v>
      </c>
      <c r="G67" s="50" t="str">
        <f t="shared" si="3"/>
        <v>-</v>
      </c>
      <c r="H67" s="51" t="s">
        <v>132</v>
      </c>
      <c r="I67" s="52" t="str">
        <f t="shared" si="27"/>
        <v>N</v>
      </c>
      <c r="J67" s="53" t="str">
        <f t="shared" si="5"/>
        <v>-</v>
      </c>
      <c r="K67" s="53" t="str">
        <f ca="1">IF(J67="per hari",IF(SUM(LEN(H67)-LEN(SUBSTITUTE(H67,{"0";"1";"2";"3";"4";"5";"6";"7";"8";"9"},"")))&gt;0, SUMPRODUCT(MID(0&amp;H67, LARGE(INDEX(ISNUMBER(--MID(H67, ROW(INDIRECT("$1:$"&amp;LEN(H67))),1))* ROW(INDIRECT("$1:$"&amp;LEN(H67))),0), ROW(INDIRECT("$1:$"&amp;LEN(H67))))+1,1)* 10^ROW(INDIRECT("$1:$"&amp;LEN(H67)))/10),""),"-")</f>
        <v>-</v>
      </c>
      <c r="L67" s="54" t="s">
        <v>44</v>
      </c>
      <c r="M67" s="55">
        <v>2</v>
      </c>
      <c r="N67" s="58">
        <v>0</v>
      </c>
      <c r="O67" s="58">
        <v>0</v>
      </c>
      <c r="P67" s="58">
        <v>0</v>
      </c>
      <c r="Q67" s="58">
        <v>0</v>
      </c>
      <c r="R67" s="58">
        <v>0</v>
      </c>
      <c r="S67" s="58">
        <v>0</v>
      </c>
      <c r="T67" s="58">
        <v>0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 s="58">
        <v>0</v>
      </c>
      <c r="AA67" s="58">
        <v>0</v>
      </c>
      <c r="AB67" s="58">
        <v>0</v>
      </c>
      <c r="AC67" s="58">
        <v>0</v>
      </c>
      <c r="AD67" s="58">
        <v>0</v>
      </c>
      <c r="AE67" s="58">
        <v>0</v>
      </c>
      <c r="AF67" s="58">
        <v>0</v>
      </c>
      <c r="AG67" s="58">
        <v>0</v>
      </c>
      <c r="AH67" s="58">
        <v>0</v>
      </c>
      <c r="AI67" s="58">
        <v>0</v>
      </c>
      <c r="AJ67" s="58">
        <v>0</v>
      </c>
      <c r="AK67" s="58">
        <v>0</v>
      </c>
      <c r="AL67" s="58">
        <v>0</v>
      </c>
      <c r="AO67" s="30" t="str">
        <f t="shared" si="1"/>
        <v>Y</v>
      </c>
      <c r="AP67" s="4">
        <f t="shared" si="6"/>
        <v>0</v>
      </c>
      <c r="AQ67" s="5" t="str">
        <f t="shared" si="2"/>
        <v>N</v>
      </c>
      <c r="AR67" s="2" t="str">
        <f t="shared" si="7"/>
        <v>T</v>
      </c>
    </row>
    <row r="68" spans="1:44" ht="15.75" customHeight="1" x14ac:dyDescent="0.25">
      <c r="A68" s="71"/>
      <c r="C68" s="47">
        <f t="shared" si="8"/>
        <v>11</v>
      </c>
      <c r="D68" s="48" t="s">
        <v>166</v>
      </c>
      <c r="E68" s="49" t="s">
        <v>167</v>
      </c>
      <c r="G68" s="50" t="str">
        <f t="shared" si="3"/>
        <v>-</v>
      </c>
      <c r="H68" s="51" t="s">
        <v>132</v>
      </c>
      <c r="I68" s="52" t="str">
        <f t="shared" si="27"/>
        <v>N</v>
      </c>
      <c r="J68" s="53" t="str">
        <f t="shared" si="5"/>
        <v>-</v>
      </c>
      <c r="K68" s="53" t="str">
        <f ca="1">IF(J68="per hari",IF(SUM(LEN(H68)-LEN(SUBSTITUTE(H68,{"0";"1";"2";"3";"4";"5";"6";"7";"8";"9"},"")))&gt;0, SUMPRODUCT(MID(0&amp;H68, LARGE(INDEX(ISNUMBER(--MID(H68, ROW(INDIRECT("$1:$"&amp;LEN(H68))),1))* ROW(INDIRECT("$1:$"&amp;LEN(H68))),0), ROW(INDIRECT("$1:$"&amp;LEN(H68))))+1,1)* 10^ROW(INDIRECT("$1:$"&amp;LEN(H68)))/10),""),"-")</f>
        <v>-</v>
      </c>
      <c r="L68" s="54" t="s">
        <v>44</v>
      </c>
      <c r="M68" s="55">
        <v>2</v>
      </c>
      <c r="N68" s="58">
        <v>0</v>
      </c>
      <c r="O68" s="58">
        <v>0</v>
      </c>
      <c r="P68" s="58">
        <v>0</v>
      </c>
      <c r="Q68" s="58">
        <v>0</v>
      </c>
      <c r="R68" s="58">
        <v>0</v>
      </c>
      <c r="S68" s="58">
        <v>0</v>
      </c>
      <c r="T68" s="58">
        <v>0</v>
      </c>
      <c r="U68" s="58">
        <v>0</v>
      </c>
      <c r="V68" s="58">
        <v>0</v>
      </c>
      <c r="W68" s="58">
        <v>0</v>
      </c>
      <c r="X68" s="58">
        <v>0</v>
      </c>
      <c r="Y68" s="58">
        <v>0</v>
      </c>
      <c r="Z68" s="58">
        <v>0</v>
      </c>
      <c r="AA68" s="58">
        <v>0</v>
      </c>
      <c r="AB68" s="58">
        <v>0</v>
      </c>
      <c r="AC68" s="58">
        <v>0</v>
      </c>
      <c r="AD68" s="58">
        <v>0</v>
      </c>
      <c r="AE68" s="58">
        <v>0</v>
      </c>
      <c r="AF68" s="58">
        <v>0</v>
      </c>
      <c r="AG68" s="58">
        <v>0</v>
      </c>
      <c r="AH68" s="58">
        <v>0</v>
      </c>
      <c r="AI68" s="58">
        <v>0</v>
      </c>
      <c r="AJ68" s="58">
        <v>0</v>
      </c>
      <c r="AK68" s="58">
        <v>0</v>
      </c>
      <c r="AL68" s="58">
        <v>0</v>
      </c>
      <c r="AO68" s="30" t="str">
        <f t="shared" si="1"/>
        <v>Y</v>
      </c>
      <c r="AP68" s="4">
        <f t="shared" si="6"/>
        <v>0</v>
      </c>
      <c r="AQ68" s="5" t="str">
        <f t="shared" si="2"/>
        <v>N</v>
      </c>
      <c r="AR68" s="2" t="str">
        <f t="shared" si="7"/>
        <v>T</v>
      </c>
    </row>
    <row r="69" spans="1:44" ht="15.75" customHeight="1" x14ac:dyDescent="0.25">
      <c r="A69" s="71"/>
      <c r="C69" s="47">
        <f t="shared" si="8"/>
        <v>11</v>
      </c>
      <c r="D69" s="48" t="s">
        <v>168</v>
      </c>
      <c r="E69" s="49" t="s">
        <v>169</v>
      </c>
      <c r="G69" s="50" t="str">
        <f t="shared" si="3"/>
        <v>-</v>
      </c>
      <c r="H69" s="51" t="s">
        <v>132</v>
      </c>
      <c r="I69" s="52" t="str">
        <f t="shared" si="27"/>
        <v>N</v>
      </c>
      <c r="J69" s="53" t="str">
        <f t="shared" si="5"/>
        <v>-</v>
      </c>
      <c r="K69" s="53" t="str">
        <f ca="1">IF(J69="per hari",IF(SUM(LEN(H69)-LEN(SUBSTITUTE(H69,{"0";"1";"2";"3";"4";"5";"6";"7";"8";"9"},"")))&gt;0, SUMPRODUCT(MID(0&amp;H69, LARGE(INDEX(ISNUMBER(--MID(H69, ROW(INDIRECT("$1:$"&amp;LEN(H69))),1))* ROW(INDIRECT("$1:$"&amp;LEN(H69))),0), ROW(INDIRECT("$1:$"&amp;LEN(H69))))+1,1)* 10^ROW(INDIRECT("$1:$"&amp;LEN(H69)))/10),""),"-")</f>
        <v>-</v>
      </c>
      <c r="L69" s="54" t="s">
        <v>44</v>
      </c>
      <c r="M69" s="55">
        <v>2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O69" s="30" t="str">
        <f t="shared" si="1"/>
        <v>Y</v>
      </c>
      <c r="AP69" s="4">
        <f t="shared" si="6"/>
        <v>0</v>
      </c>
      <c r="AQ69" s="5" t="str">
        <f t="shared" si="2"/>
        <v>N</v>
      </c>
      <c r="AR69" s="2" t="str">
        <f t="shared" si="7"/>
        <v>T</v>
      </c>
    </row>
    <row r="70" spans="1:44" ht="15.75" customHeight="1" x14ac:dyDescent="0.25">
      <c r="A70" s="71"/>
      <c r="C70" s="47">
        <f t="shared" si="8"/>
        <v>11</v>
      </c>
      <c r="D70" s="48" t="s">
        <v>170</v>
      </c>
      <c r="E70" s="49" t="s">
        <v>171</v>
      </c>
      <c r="G70" s="50" t="str">
        <f t="shared" si="3"/>
        <v>-</v>
      </c>
      <c r="H70" s="51" t="s">
        <v>132</v>
      </c>
      <c r="I70" s="52" t="str">
        <f t="shared" si="27"/>
        <v>N</v>
      </c>
      <c r="J70" s="53" t="str">
        <f t="shared" si="5"/>
        <v>-</v>
      </c>
      <c r="K70" s="53" t="str">
        <f ca="1">IF(J70="per hari",IF(SUM(LEN(H70)-LEN(SUBSTITUTE(H70,{"0";"1";"2";"3";"4";"5";"6";"7";"8";"9"},"")))&gt;0, SUMPRODUCT(MID(0&amp;H70, LARGE(INDEX(ISNUMBER(--MID(H70, ROW(INDIRECT("$1:$"&amp;LEN(H70))),1))* ROW(INDIRECT("$1:$"&amp;LEN(H70))),0), ROW(INDIRECT("$1:$"&amp;LEN(H70))))+1,1)* 10^ROW(INDIRECT("$1:$"&amp;LEN(H70)))/10),""),"-")</f>
        <v>-</v>
      </c>
      <c r="L70" s="54" t="s">
        <v>44</v>
      </c>
      <c r="M70" s="55">
        <v>2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O70" s="30" t="str">
        <f t="shared" si="1"/>
        <v>Y</v>
      </c>
      <c r="AP70" s="4">
        <f t="shared" si="6"/>
        <v>0</v>
      </c>
      <c r="AQ70" s="5" t="str">
        <f t="shared" si="2"/>
        <v>N</v>
      </c>
      <c r="AR70" s="2" t="str">
        <f t="shared" si="7"/>
        <v>T</v>
      </c>
    </row>
    <row r="71" spans="1:44" ht="15.75" customHeight="1" x14ac:dyDescent="0.25">
      <c r="A71" s="71"/>
      <c r="C71" s="47">
        <f t="shared" si="8"/>
        <v>11</v>
      </c>
      <c r="D71" s="48" t="s">
        <v>172</v>
      </c>
      <c r="E71" s="49" t="s">
        <v>173</v>
      </c>
      <c r="G71" s="50" t="str">
        <f t="shared" si="3"/>
        <v>-</v>
      </c>
      <c r="H71" s="51" t="s">
        <v>132</v>
      </c>
      <c r="I71" s="52" t="str">
        <f t="shared" si="27"/>
        <v>N</v>
      </c>
      <c r="J71" s="53" t="str">
        <f t="shared" si="5"/>
        <v>-</v>
      </c>
      <c r="K71" s="53" t="str">
        <f ca="1">IF(J71="per hari",IF(SUM(LEN(H71)-LEN(SUBSTITUTE(H71,{"0";"1";"2";"3";"4";"5";"6";"7";"8";"9"},"")))&gt;0, SUMPRODUCT(MID(0&amp;H71, LARGE(INDEX(ISNUMBER(--MID(H71, ROW(INDIRECT("$1:$"&amp;LEN(H71))),1))* ROW(INDIRECT("$1:$"&amp;LEN(H71))),0), ROW(INDIRECT("$1:$"&amp;LEN(H71))))+1,1)* 10^ROW(INDIRECT("$1:$"&amp;LEN(H71)))/10),""),"-")</f>
        <v>-</v>
      </c>
      <c r="L71" s="54" t="s">
        <v>44</v>
      </c>
      <c r="M71" s="55">
        <v>2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O71" s="30" t="str">
        <f t="shared" si="1"/>
        <v>Y</v>
      </c>
      <c r="AP71" s="4">
        <f t="shared" si="6"/>
        <v>0</v>
      </c>
      <c r="AQ71" s="5" t="str">
        <f t="shared" si="2"/>
        <v>N</v>
      </c>
      <c r="AR71" s="2" t="str">
        <f t="shared" si="7"/>
        <v>T</v>
      </c>
    </row>
    <row r="72" spans="1:44" ht="15.75" customHeight="1" x14ac:dyDescent="0.25">
      <c r="A72" s="71"/>
      <c r="C72" s="47">
        <f t="shared" si="8"/>
        <v>11</v>
      </c>
      <c r="D72" s="48" t="s">
        <v>174</v>
      </c>
      <c r="E72" s="49" t="s">
        <v>175</v>
      </c>
      <c r="G72" s="50" t="str">
        <f t="shared" si="3"/>
        <v>-</v>
      </c>
      <c r="H72" s="51" t="s">
        <v>132</v>
      </c>
      <c r="I72" s="52" t="str">
        <f t="shared" si="27"/>
        <v>N</v>
      </c>
      <c r="J72" s="53" t="str">
        <f t="shared" si="5"/>
        <v>-</v>
      </c>
      <c r="K72" s="53" t="str">
        <f ca="1">IF(J72="per hari",IF(SUM(LEN(H72)-LEN(SUBSTITUTE(H72,{"0";"1";"2";"3";"4";"5";"6";"7";"8";"9"},"")))&gt;0, SUMPRODUCT(MID(0&amp;H72, LARGE(INDEX(ISNUMBER(--MID(H72, ROW(INDIRECT("$1:$"&amp;LEN(H72))),1))* ROW(INDIRECT("$1:$"&amp;LEN(H72))),0), ROW(INDIRECT("$1:$"&amp;LEN(H72))))+1,1)* 10^ROW(INDIRECT("$1:$"&amp;LEN(H72)))/10),""),"-")</f>
        <v>-</v>
      </c>
      <c r="L72" s="54" t="s">
        <v>44</v>
      </c>
      <c r="M72" s="55">
        <v>2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J72" s="58">
        <v>0</v>
      </c>
      <c r="AK72" s="58">
        <v>0</v>
      </c>
      <c r="AL72" s="58">
        <v>0</v>
      </c>
      <c r="AO72" s="30" t="str">
        <f t="shared" si="1"/>
        <v>Y</v>
      </c>
      <c r="AP72" s="4">
        <f t="shared" si="6"/>
        <v>0</v>
      </c>
      <c r="AQ72" s="5" t="str">
        <f t="shared" si="2"/>
        <v>N</v>
      </c>
      <c r="AR72" s="2" t="str">
        <f t="shared" si="7"/>
        <v>T</v>
      </c>
    </row>
    <row r="73" spans="1:44" ht="15.75" customHeight="1" x14ac:dyDescent="0.25">
      <c r="A73" s="71"/>
      <c r="C73" s="47">
        <f t="shared" si="8"/>
        <v>11</v>
      </c>
      <c r="D73" s="48" t="s">
        <v>176</v>
      </c>
      <c r="E73" s="49" t="s">
        <v>177</v>
      </c>
      <c r="G73" s="50" t="str">
        <f t="shared" si="3"/>
        <v>-</v>
      </c>
      <c r="H73" s="51" t="s">
        <v>132</v>
      </c>
      <c r="I73" s="52" t="str">
        <f t="shared" si="27"/>
        <v>N</v>
      </c>
      <c r="J73" s="53" t="str">
        <f t="shared" si="5"/>
        <v>-</v>
      </c>
      <c r="K73" s="53" t="str">
        <f ca="1">IF(J73="per hari",IF(SUM(LEN(H73)-LEN(SUBSTITUTE(H73,{"0";"1";"2";"3";"4";"5";"6";"7";"8";"9"},"")))&gt;0, SUMPRODUCT(MID(0&amp;H73, LARGE(INDEX(ISNUMBER(--MID(H73, ROW(INDIRECT("$1:$"&amp;LEN(H73))),1))* ROW(INDIRECT("$1:$"&amp;LEN(H73))),0), ROW(INDIRECT("$1:$"&amp;LEN(H73))))+1,1)* 10^ROW(INDIRECT("$1:$"&amp;LEN(H73)))/10),""),"-")</f>
        <v>-</v>
      </c>
      <c r="L73" s="54" t="s">
        <v>44</v>
      </c>
      <c r="M73" s="55">
        <v>2</v>
      </c>
      <c r="N73" s="58">
        <v>0</v>
      </c>
      <c r="O73" s="58">
        <v>0</v>
      </c>
      <c r="P73" s="58">
        <v>0</v>
      </c>
      <c r="Q73" s="58">
        <v>0</v>
      </c>
      <c r="R73" s="58">
        <v>0</v>
      </c>
      <c r="S73" s="58">
        <v>0</v>
      </c>
      <c r="T73" s="58">
        <v>0</v>
      </c>
      <c r="U73" s="58">
        <v>0</v>
      </c>
      <c r="V73" s="58">
        <v>0</v>
      </c>
      <c r="W73" s="58">
        <v>0</v>
      </c>
      <c r="X73" s="58">
        <v>0</v>
      </c>
      <c r="Y73" s="58">
        <v>0</v>
      </c>
      <c r="Z73" s="58">
        <v>0</v>
      </c>
      <c r="AA73" s="58">
        <v>0</v>
      </c>
      <c r="AB73" s="58">
        <v>0</v>
      </c>
      <c r="AC73" s="58">
        <v>0</v>
      </c>
      <c r="AD73" s="58">
        <v>0</v>
      </c>
      <c r="AE73" s="58">
        <v>0</v>
      </c>
      <c r="AF73" s="58">
        <v>0</v>
      </c>
      <c r="AG73" s="58">
        <v>0</v>
      </c>
      <c r="AH73" s="58">
        <v>0</v>
      </c>
      <c r="AI73" s="58">
        <v>0</v>
      </c>
      <c r="AJ73" s="58">
        <v>0</v>
      </c>
      <c r="AK73" s="58">
        <v>0</v>
      </c>
      <c r="AL73" s="58">
        <v>0</v>
      </c>
      <c r="AO73" s="30" t="str">
        <f t="shared" si="1"/>
        <v>Y</v>
      </c>
      <c r="AP73" s="4">
        <f t="shared" si="6"/>
        <v>0</v>
      </c>
      <c r="AQ73" s="5" t="str">
        <f t="shared" si="2"/>
        <v>N</v>
      </c>
      <c r="AR73" s="2" t="str">
        <f t="shared" si="7"/>
        <v>T</v>
      </c>
    </row>
    <row r="74" spans="1:44" ht="15.75" customHeight="1" x14ac:dyDescent="0.25">
      <c r="A74" s="71"/>
      <c r="C74" s="47">
        <f t="shared" si="8"/>
        <v>11</v>
      </c>
      <c r="D74" s="48" t="s">
        <v>178</v>
      </c>
      <c r="E74" s="49" t="s">
        <v>179</v>
      </c>
      <c r="G74" s="50" t="str">
        <f t="shared" si="3"/>
        <v>-</v>
      </c>
      <c r="H74" s="51" t="s">
        <v>132</v>
      </c>
      <c r="I74" s="52" t="str">
        <f t="shared" si="27"/>
        <v>N</v>
      </c>
      <c r="J74" s="53" t="str">
        <f t="shared" si="5"/>
        <v>-</v>
      </c>
      <c r="K74" s="53" t="str">
        <f ca="1">IF(J74="per hari",IF(SUM(LEN(H74)-LEN(SUBSTITUTE(H74,{"0";"1";"2";"3";"4";"5";"6";"7";"8";"9"},"")))&gt;0, SUMPRODUCT(MID(0&amp;H74, LARGE(INDEX(ISNUMBER(--MID(H74, ROW(INDIRECT("$1:$"&amp;LEN(H74))),1))* ROW(INDIRECT("$1:$"&amp;LEN(H74))),0), ROW(INDIRECT("$1:$"&amp;LEN(H74))))+1,1)* 10^ROW(INDIRECT("$1:$"&amp;LEN(H74)))/10),""),"-")</f>
        <v>-</v>
      </c>
      <c r="L74" s="54" t="s">
        <v>44</v>
      </c>
      <c r="M74" s="55">
        <v>2</v>
      </c>
      <c r="N74" s="58">
        <v>0</v>
      </c>
      <c r="O74" s="58">
        <v>0</v>
      </c>
      <c r="P74" s="58">
        <v>0</v>
      </c>
      <c r="Q74" s="58">
        <v>0</v>
      </c>
      <c r="R74" s="58">
        <v>0</v>
      </c>
      <c r="S74" s="58">
        <v>0</v>
      </c>
      <c r="T74" s="58">
        <v>0</v>
      </c>
      <c r="U74" s="58">
        <v>0</v>
      </c>
      <c r="V74" s="58">
        <v>0</v>
      </c>
      <c r="W74" s="58">
        <v>0</v>
      </c>
      <c r="X74" s="58">
        <v>0</v>
      </c>
      <c r="Y74" s="58">
        <v>0</v>
      </c>
      <c r="Z74" s="58">
        <v>0</v>
      </c>
      <c r="AA74" s="58">
        <v>0</v>
      </c>
      <c r="AB74" s="58">
        <v>0</v>
      </c>
      <c r="AC74" s="58">
        <v>0</v>
      </c>
      <c r="AD74" s="58">
        <v>0</v>
      </c>
      <c r="AE74" s="58">
        <v>0</v>
      </c>
      <c r="AF74" s="58">
        <v>0</v>
      </c>
      <c r="AG74" s="58">
        <v>0</v>
      </c>
      <c r="AH74" s="58">
        <v>0</v>
      </c>
      <c r="AI74" s="58">
        <v>0</v>
      </c>
      <c r="AJ74" s="58">
        <v>0</v>
      </c>
      <c r="AK74" s="58">
        <v>0</v>
      </c>
      <c r="AL74" s="58">
        <v>0</v>
      </c>
      <c r="AO74" s="30" t="str">
        <f t="shared" ref="AO74:AO114" si="29">$AO$8</f>
        <v>Y</v>
      </c>
      <c r="AP74" s="4">
        <f t="shared" si="6"/>
        <v>0</v>
      </c>
      <c r="AQ74" s="5" t="str">
        <f t="shared" si="2"/>
        <v>N</v>
      </c>
      <c r="AR74" s="2" t="str">
        <f t="shared" si="7"/>
        <v>T</v>
      </c>
    </row>
    <row r="75" spans="1:44" ht="15.75" customHeight="1" x14ac:dyDescent="0.25">
      <c r="A75" s="71"/>
      <c r="C75" s="47">
        <f t="shared" si="8"/>
        <v>11</v>
      </c>
      <c r="D75" s="48" t="s">
        <v>180</v>
      </c>
      <c r="E75" s="49" t="s">
        <v>181</v>
      </c>
      <c r="G75" s="50" t="str">
        <f t="shared" si="3"/>
        <v>-</v>
      </c>
      <c r="H75" s="51" t="s">
        <v>132</v>
      </c>
      <c r="I75" s="52" t="str">
        <f t="shared" si="27"/>
        <v>N</v>
      </c>
      <c r="J75" s="53" t="str">
        <f t="shared" si="5"/>
        <v>-</v>
      </c>
      <c r="K75" s="53" t="str">
        <f ca="1">IF(J75="per hari",IF(SUM(LEN(H75)-LEN(SUBSTITUTE(H75,{"0";"1";"2";"3";"4";"5";"6";"7";"8";"9"},"")))&gt;0, SUMPRODUCT(MID(0&amp;H75, LARGE(INDEX(ISNUMBER(--MID(H75, ROW(INDIRECT("$1:$"&amp;LEN(H75))),1))* ROW(INDIRECT("$1:$"&amp;LEN(H75))),0), ROW(INDIRECT("$1:$"&amp;LEN(H75))))+1,1)* 10^ROW(INDIRECT("$1:$"&amp;LEN(H75)))/10),""),"-")</f>
        <v>-</v>
      </c>
      <c r="L75" s="54" t="s">
        <v>44</v>
      </c>
      <c r="M75" s="55">
        <v>2</v>
      </c>
      <c r="N75" s="58">
        <v>0</v>
      </c>
      <c r="O75" s="58">
        <v>0</v>
      </c>
      <c r="P75" s="58">
        <v>0</v>
      </c>
      <c r="Q75" s="58">
        <v>0</v>
      </c>
      <c r="R75" s="58">
        <v>0</v>
      </c>
      <c r="S75" s="58">
        <v>0</v>
      </c>
      <c r="T75" s="58">
        <v>0</v>
      </c>
      <c r="U75" s="58">
        <v>0</v>
      </c>
      <c r="V75" s="58">
        <v>0</v>
      </c>
      <c r="W75" s="58">
        <v>0</v>
      </c>
      <c r="X75" s="58">
        <v>0</v>
      </c>
      <c r="Y75" s="58">
        <v>0</v>
      </c>
      <c r="Z75" s="58">
        <v>0</v>
      </c>
      <c r="AA75" s="58">
        <v>0</v>
      </c>
      <c r="AB75" s="58">
        <v>0</v>
      </c>
      <c r="AC75" s="58">
        <v>0</v>
      </c>
      <c r="AD75" s="58">
        <v>0</v>
      </c>
      <c r="AE75" s="58">
        <v>0</v>
      </c>
      <c r="AF75" s="58">
        <v>0</v>
      </c>
      <c r="AG75" s="58">
        <v>0</v>
      </c>
      <c r="AH75" s="58">
        <v>0</v>
      </c>
      <c r="AI75" s="58">
        <v>0</v>
      </c>
      <c r="AJ75" s="58">
        <v>0</v>
      </c>
      <c r="AK75" s="58">
        <v>0</v>
      </c>
      <c r="AL75" s="58">
        <v>0</v>
      </c>
      <c r="AO75" s="30" t="str">
        <f t="shared" si="29"/>
        <v>Y</v>
      </c>
      <c r="AP75" s="4">
        <f t="shared" si="6"/>
        <v>0</v>
      </c>
      <c r="AQ75" s="5" t="str">
        <f t="shared" si="2"/>
        <v>N</v>
      </c>
      <c r="AR75" s="2" t="str">
        <f t="shared" si="7"/>
        <v>T</v>
      </c>
    </row>
    <row r="76" spans="1:44" ht="15.75" customHeight="1" x14ac:dyDescent="0.25">
      <c r="A76" s="71"/>
      <c r="C76" s="47">
        <f t="shared" si="8"/>
        <v>11</v>
      </c>
      <c r="D76" s="48" t="s">
        <v>182</v>
      </c>
      <c r="E76" s="49" t="s">
        <v>183</v>
      </c>
      <c r="G76" s="50" t="str">
        <f t="shared" si="3"/>
        <v>-</v>
      </c>
      <c r="H76" s="51" t="s">
        <v>132</v>
      </c>
      <c r="I76" s="52" t="str">
        <f t="shared" si="27"/>
        <v>N</v>
      </c>
      <c r="J76" s="53" t="str">
        <f t="shared" si="5"/>
        <v>-</v>
      </c>
      <c r="K76" s="53" t="str">
        <f ca="1">IF(J76="per hari",IF(SUM(LEN(H76)-LEN(SUBSTITUTE(H76,{"0";"1";"2";"3";"4";"5";"6";"7";"8";"9"},"")))&gt;0, SUMPRODUCT(MID(0&amp;H76, LARGE(INDEX(ISNUMBER(--MID(H76, ROW(INDIRECT("$1:$"&amp;LEN(H76))),1))* ROW(INDIRECT("$1:$"&amp;LEN(H76))),0), ROW(INDIRECT("$1:$"&amp;LEN(H76))))+1,1)* 10^ROW(INDIRECT("$1:$"&amp;LEN(H76)))/10),""),"-")</f>
        <v>-</v>
      </c>
      <c r="L76" s="54" t="s">
        <v>44</v>
      </c>
      <c r="M76" s="55">
        <v>2</v>
      </c>
      <c r="N76" s="58">
        <v>0</v>
      </c>
      <c r="O76" s="58">
        <v>0</v>
      </c>
      <c r="P76" s="58">
        <v>0</v>
      </c>
      <c r="Q76" s="58">
        <v>0</v>
      </c>
      <c r="R76" s="58">
        <v>0</v>
      </c>
      <c r="S76" s="58">
        <v>0</v>
      </c>
      <c r="T76" s="58">
        <v>0</v>
      </c>
      <c r="U76" s="58">
        <v>0</v>
      </c>
      <c r="V76" s="58">
        <v>0</v>
      </c>
      <c r="W76" s="58">
        <v>0</v>
      </c>
      <c r="X76" s="58">
        <v>0</v>
      </c>
      <c r="Y76" s="58">
        <v>0</v>
      </c>
      <c r="Z76" s="58">
        <v>0</v>
      </c>
      <c r="AA76" s="58">
        <v>0</v>
      </c>
      <c r="AB76" s="58">
        <v>0</v>
      </c>
      <c r="AC76" s="58">
        <v>0</v>
      </c>
      <c r="AD76" s="58">
        <v>0</v>
      </c>
      <c r="AE76" s="58">
        <v>0</v>
      </c>
      <c r="AF76" s="58">
        <v>0</v>
      </c>
      <c r="AG76" s="58">
        <v>0</v>
      </c>
      <c r="AH76" s="58">
        <v>0</v>
      </c>
      <c r="AI76" s="58">
        <v>0</v>
      </c>
      <c r="AJ76" s="58">
        <v>0</v>
      </c>
      <c r="AK76" s="58">
        <v>0</v>
      </c>
      <c r="AL76" s="58">
        <v>0</v>
      </c>
      <c r="AO76" s="30" t="str">
        <f t="shared" si="29"/>
        <v>Y</v>
      </c>
      <c r="AP76" s="4">
        <f t="shared" si="6"/>
        <v>0</v>
      </c>
      <c r="AQ76" s="5" t="str">
        <f t="shared" si="2"/>
        <v>N</v>
      </c>
      <c r="AR76" s="2" t="str">
        <f t="shared" si="7"/>
        <v>T</v>
      </c>
    </row>
    <row r="77" spans="1:44" ht="15.75" customHeight="1" x14ac:dyDescent="0.25">
      <c r="A77" s="71"/>
      <c r="C77" s="47">
        <f t="shared" si="8"/>
        <v>11</v>
      </c>
      <c r="D77" s="48" t="s">
        <v>184</v>
      </c>
      <c r="E77" s="49" t="s">
        <v>185</v>
      </c>
      <c r="G77" s="50" t="str">
        <f t="shared" si="3"/>
        <v>-</v>
      </c>
      <c r="H77" s="51" t="s">
        <v>132</v>
      </c>
      <c r="I77" s="52" t="str">
        <f t="shared" si="27"/>
        <v>N</v>
      </c>
      <c r="J77" s="53" t="str">
        <f t="shared" si="5"/>
        <v>-</v>
      </c>
      <c r="K77" s="53" t="str">
        <f ca="1">IF(J77="per hari",IF(SUM(LEN(H77)-LEN(SUBSTITUTE(H77,{"0";"1";"2";"3";"4";"5";"6";"7";"8";"9"},"")))&gt;0, SUMPRODUCT(MID(0&amp;H77, LARGE(INDEX(ISNUMBER(--MID(H77, ROW(INDIRECT("$1:$"&amp;LEN(H77))),1))* ROW(INDIRECT("$1:$"&amp;LEN(H77))),0), ROW(INDIRECT("$1:$"&amp;LEN(H77))))+1,1)* 10^ROW(INDIRECT("$1:$"&amp;LEN(H77)))/10),""),"-")</f>
        <v>-</v>
      </c>
      <c r="L77" s="54" t="s">
        <v>44</v>
      </c>
      <c r="M77" s="55">
        <v>2</v>
      </c>
      <c r="N77" s="58">
        <v>0</v>
      </c>
      <c r="O77" s="58">
        <v>0</v>
      </c>
      <c r="P77" s="58">
        <v>0</v>
      </c>
      <c r="Q77" s="58">
        <v>0</v>
      </c>
      <c r="R77" s="58">
        <v>0</v>
      </c>
      <c r="S77" s="58">
        <v>0</v>
      </c>
      <c r="T77" s="58">
        <v>0</v>
      </c>
      <c r="U77" s="58">
        <v>0</v>
      </c>
      <c r="V77" s="58">
        <v>0</v>
      </c>
      <c r="W77" s="58">
        <v>0</v>
      </c>
      <c r="X77" s="58">
        <v>0</v>
      </c>
      <c r="Y77" s="58">
        <v>0</v>
      </c>
      <c r="Z77" s="58">
        <v>0</v>
      </c>
      <c r="AA77" s="58">
        <v>0</v>
      </c>
      <c r="AB77" s="58">
        <v>0</v>
      </c>
      <c r="AC77" s="58">
        <v>0</v>
      </c>
      <c r="AD77" s="58">
        <v>0</v>
      </c>
      <c r="AE77" s="58">
        <v>0</v>
      </c>
      <c r="AF77" s="58">
        <v>0</v>
      </c>
      <c r="AG77" s="58">
        <v>0</v>
      </c>
      <c r="AH77" s="58">
        <v>0</v>
      </c>
      <c r="AI77" s="58">
        <v>0</v>
      </c>
      <c r="AJ77" s="58">
        <v>0</v>
      </c>
      <c r="AK77" s="58">
        <v>0</v>
      </c>
      <c r="AL77" s="58">
        <v>0</v>
      </c>
      <c r="AO77" s="30" t="str">
        <f t="shared" si="29"/>
        <v>Y</v>
      </c>
      <c r="AP77" s="4">
        <f t="shared" si="6"/>
        <v>0</v>
      </c>
      <c r="AQ77" s="5" t="str">
        <f t="shared" ref="AQ77:AQ87" si="30">IF(AP77=0,"N","Y")</f>
        <v>N</v>
      </c>
      <c r="AR77" s="2" t="str">
        <f t="shared" si="7"/>
        <v>T</v>
      </c>
    </row>
    <row r="78" spans="1:44" ht="15.75" customHeight="1" x14ac:dyDescent="0.25">
      <c r="A78" s="71"/>
      <c r="C78" s="47">
        <f t="shared" si="8"/>
        <v>11</v>
      </c>
      <c r="D78" s="48" t="s">
        <v>186</v>
      </c>
      <c r="E78" s="49" t="s">
        <v>187</v>
      </c>
      <c r="G78" s="50" t="str">
        <f t="shared" si="3"/>
        <v>-</v>
      </c>
      <c r="H78" s="51" t="s">
        <v>132</v>
      </c>
      <c r="I78" s="52" t="str">
        <f t="shared" si="27"/>
        <v>N</v>
      </c>
      <c r="J78" s="53" t="str">
        <f t="shared" si="5"/>
        <v>-</v>
      </c>
      <c r="K78" s="53" t="str">
        <f ca="1">IF(J78="per hari",IF(SUM(LEN(H78)-LEN(SUBSTITUTE(H78,{"0";"1";"2";"3";"4";"5";"6";"7";"8";"9"},"")))&gt;0, SUMPRODUCT(MID(0&amp;H78, LARGE(INDEX(ISNUMBER(--MID(H78, ROW(INDIRECT("$1:$"&amp;LEN(H78))),1))* ROW(INDIRECT("$1:$"&amp;LEN(H78))),0), ROW(INDIRECT("$1:$"&amp;LEN(H78))))+1,1)* 10^ROW(INDIRECT("$1:$"&amp;LEN(H78)))/10),""),"-")</f>
        <v>-</v>
      </c>
      <c r="L78" s="54" t="s">
        <v>44</v>
      </c>
      <c r="M78" s="55">
        <v>2</v>
      </c>
      <c r="N78" s="58">
        <v>0</v>
      </c>
      <c r="O78" s="58">
        <v>0</v>
      </c>
      <c r="P78" s="58">
        <v>0</v>
      </c>
      <c r="Q78" s="58">
        <v>0</v>
      </c>
      <c r="R78" s="58">
        <v>0</v>
      </c>
      <c r="S78" s="58">
        <v>0</v>
      </c>
      <c r="T78" s="58">
        <v>0</v>
      </c>
      <c r="U78" s="58">
        <v>0</v>
      </c>
      <c r="V78" s="58">
        <v>0</v>
      </c>
      <c r="W78" s="58">
        <v>0</v>
      </c>
      <c r="X78" s="58">
        <v>0</v>
      </c>
      <c r="Y78" s="58">
        <v>0</v>
      </c>
      <c r="Z78" s="58">
        <v>0</v>
      </c>
      <c r="AA78" s="58">
        <v>0</v>
      </c>
      <c r="AB78" s="58">
        <v>0</v>
      </c>
      <c r="AC78" s="58">
        <v>0</v>
      </c>
      <c r="AD78" s="58">
        <v>0</v>
      </c>
      <c r="AE78" s="58">
        <v>0</v>
      </c>
      <c r="AF78" s="58">
        <v>0</v>
      </c>
      <c r="AG78" s="58">
        <v>0</v>
      </c>
      <c r="AH78" s="58">
        <v>0</v>
      </c>
      <c r="AI78" s="58">
        <v>0</v>
      </c>
      <c r="AJ78" s="58">
        <v>0</v>
      </c>
      <c r="AK78" s="58">
        <v>0</v>
      </c>
      <c r="AL78" s="58">
        <v>0</v>
      </c>
      <c r="AO78" s="30" t="str">
        <f t="shared" si="29"/>
        <v>Y</v>
      </c>
      <c r="AP78" s="4">
        <f t="shared" ref="AP78:AP83" si="31">IF(G78&lt;&gt;"-",1,0)</f>
        <v>0</v>
      </c>
      <c r="AQ78" s="5" t="str">
        <f t="shared" si="30"/>
        <v>N</v>
      </c>
      <c r="AR78" s="2" t="str">
        <f t="shared" ref="AR78:AR83" si="32">IF(AND(G78&lt;&gt;"-",N78=0),"A","T")</f>
        <v>T</v>
      </c>
    </row>
    <row r="79" spans="1:44" ht="15.75" customHeight="1" x14ac:dyDescent="0.25">
      <c r="A79" s="71"/>
      <c r="C79" s="47">
        <f t="shared" ref="C79:C82" si="33">IF(AND(I79="Y",J79&lt;&gt;"-"),C78+1,C78)</f>
        <v>11</v>
      </c>
      <c r="D79" s="48" t="s">
        <v>188</v>
      </c>
      <c r="E79" s="49" t="s">
        <v>189</v>
      </c>
      <c r="G79" s="50" t="str">
        <f t="shared" si="3"/>
        <v>-</v>
      </c>
      <c r="H79" s="51" t="s">
        <v>132</v>
      </c>
      <c r="I79" s="52" t="str">
        <f t="shared" si="27"/>
        <v>N</v>
      </c>
      <c r="J79" s="53" t="str">
        <f t="shared" si="5"/>
        <v>-</v>
      </c>
      <c r="K79" s="53" t="str">
        <f ca="1">IF(J79="per hari",IF(SUM(LEN(H79)-LEN(SUBSTITUTE(H79,{"0";"1";"2";"3";"4";"5";"6";"7";"8";"9"},"")))&gt;0, SUMPRODUCT(MID(0&amp;H79, LARGE(INDEX(ISNUMBER(--MID(H79, ROW(INDIRECT("$1:$"&amp;LEN(H79))),1))* ROW(INDIRECT("$1:$"&amp;LEN(H79))),0), ROW(INDIRECT("$1:$"&amp;LEN(H79))))+1,1)* 10^ROW(INDIRECT("$1:$"&amp;LEN(H79)))/10),""),"-")</f>
        <v>-</v>
      </c>
      <c r="L79" s="54" t="s">
        <v>44</v>
      </c>
      <c r="M79" s="55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O79" s="30" t="str">
        <f t="shared" si="29"/>
        <v>Y</v>
      </c>
      <c r="AP79" s="4">
        <f t="shared" si="31"/>
        <v>0</v>
      </c>
      <c r="AQ79" s="5" t="str">
        <f t="shared" si="30"/>
        <v>N</v>
      </c>
      <c r="AR79" s="2" t="str">
        <f t="shared" si="32"/>
        <v>T</v>
      </c>
    </row>
    <row r="80" spans="1:44" ht="15.75" customHeight="1" x14ac:dyDescent="0.25">
      <c r="A80" s="71"/>
      <c r="C80" s="47">
        <f t="shared" si="33"/>
        <v>11</v>
      </c>
      <c r="D80" s="48" t="s">
        <v>190</v>
      </c>
      <c r="E80" s="49" t="s">
        <v>191</v>
      </c>
      <c r="G80" s="50" t="str">
        <f t="shared" si="3"/>
        <v>-</v>
      </c>
      <c r="H80" s="51" t="s">
        <v>132</v>
      </c>
      <c r="I80" s="52" t="str">
        <f t="shared" si="27"/>
        <v>N</v>
      </c>
      <c r="J80" s="53" t="str">
        <f t="shared" si="5"/>
        <v>-</v>
      </c>
      <c r="K80" s="53" t="str">
        <f ca="1">IF(J80="per hari",IF(SUM(LEN(H80)-LEN(SUBSTITUTE(H80,{"0";"1";"2";"3";"4";"5";"6";"7";"8";"9"},"")))&gt;0, SUMPRODUCT(MID(0&amp;H80, LARGE(INDEX(ISNUMBER(--MID(H80, ROW(INDIRECT("$1:$"&amp;LEN(H80))),1))* ROW(INDIRECT("$1:$"&amp;LEN(H80))),0), ROW(INDIRECT("$1:$"&amp;LEN(H80))))+1,1)* 10^ROW(INDIRECT("$1:$"&amp;LEN(H80)))/10),""),"-")</f>
        <v>-</v>
      </c>
      <c r="L80" s="54" t="s">
        <v>44</v>
      </c>
      <c r="M80" s="55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O80" s="30" t="str">
        <f t="shared" si="29"/>
        <v>Y</v>
      </c>
      <c r="AP80" s="4">
        <f t="shared" si="31"/>
        <v>0</v>
      </c>
      <c r="AQ80" s="5" t="str">
        <f t="shared" si="30"/>
        <v>N</v>
      </c>
      <c r="AR80" s="2" t="str">
        <f t="shared" si="32"/>
        <v>T</v>
      </c>
    </row>
    <row r="81" spans="1:46" ht="15.75" customHeight="1" x14ac:dyDescent="0.25">
      <c r="A81" s="71"/>
      <c r="C81" s="47">
        <f t="shared" si="33"/>
        <v>12</v>
      </c>
      <c r="D81" s="48" t="s">
        <v>192</v>
      </c>
      <c r="E81" s="49" t="s">
        <v>193</v>
      </c>
      <c r="G81" s="50" t="str">
        <f t="shared" ref="G81:G86" ca="1" si="34">IF(I81="Y",IF(OR(J81="per tahun",J81="per ketidakmampuan",J81="per kasus penyakit"),J81,J81&amp;IF(K81="-",""," (maks. "&amp;TEXT(K81,"0")&amp;" hari)")),"-")</f>
        <v>per hari (maks. 365 hari)</v>
      </c>
      <c r="H81" s="51" t="s">
        <v>43</v>
      </c>
      <c r="I81" s="52" t="str">
        <f t="shared" si="27"/>
        <v>Y</v>
      </c>
      <c r="J81" s="53" t="str">
        <f t="shared" ref="J81:J86" si="35">IFERROR(IF(SEARCH("per hari",H81),"per hari","per kasus penyakit"),IFERROR(IF(SEARCH("per kasus penyakit",H81),"per kasus penyakit","per tahun"),IFERROR(IF(SEARCH("per tahun",H81),"per tahun","per kunjungan"),IFERROR(IF(SEARCH("per kunjungan",H81),"per kunjungan","per kejadian"),IFERROR(IF(SEARCH("per kejadian",H81),"per kejadian"),"-")))))</f>
        <v>per hari</v>
      </c>
      <c r="K81" s="53">
        <f ca="1">IF(J81="per hari",IF(SUM(LEN(H81)-LEN(SUBSTITUTE(H81,{"0";"1";"2";"3";"4";"5";"6";"7";"8";"9"},"")))&gt;0, SUMPRODUCT(MID(0&amp;H81, LARGE(INDEX(ISNUMBER(--MID(H81, ROW(INDIRECT("$1:$"&amp;LEN(H81))),1))* ROW(INDIRECT("$1:$"&amp;LEN(H81))),0), ROW(INDIRECT("$1:$"&amp;LEN(H81))))+1,1)* 10^ROW(INDIRECT("$1:$"&amp;LEN(H81)))/10),""),"-")</f>
        <v>365</v>
      </c>
      <c r="L81" s="54" t="s">
        <v>44</v>
      </c>
      <c r="M81" s="55">
        <v>2</v>
      </c>
      <c r="N81" s="58">
        <f t="shared" ref="N81:AL81" si="36">N13</f>
        <v>1000000</v>
      </c>
      <c r="O81" s="58">
        <f t="shared" si="36"/>
        <v>1000000</v>
      </c>
      <c r="P81" s="58">
        <f t="shared" si="36"/>
        <v>1000000</v>
      </c>
      <c r="Q81" s="58">
        <f t="shared" si="36"/>
        <v>1000000</v>
      </c>
      <c r="R81" s="58">
        <f t="shared" si="36"/>
        <v>1000000</v>
      </c>
      <c r="S81" s="58">
        <f t="shared" si="36"/>
        <v>1000000</v>
      </c>
      <c r="T81" s="58">
        <f t="shared" si="36"/>
        <v>1000000</v>
      </c>
      <c r="U81" s="58">
        <f t="shared" si="36"/>
        <v>1000000</v>
      </c>
      <c r="V81" s="58">
        <f t="shared" si="36"/>
        <v>1000000</v>
      </c>
      <c r="W81" s="58">
        <f t="shared" si="36"/>
        <v>1000000</v>
      </c>
      <c r="X81" s="58">
        <f t="shared" si="36"/>
        <v>1000000</v>
      </c>
      <c r="Y81" s="58">
        <f t="shared" si="36"/>
        <v>1000000</v>
      </c>
      <c r="Z81" s="58">
        <f t="shared" si="36"/>
        <v>1000000</v>
      </c>
      <c r="AA81" s="58">
        <f t="shared" si="36"/>
        <v>1000000</v>
      </c>
      <c r="AB81" s="58">
        <f t="shared" si="36"/>
        <v>1000000</v>
      </c>
      <c r="AC81" s="58">
        <f t="shared" si="36"/>
        <v>1000000</v>
      </c>
      <c r="AD81" s="58">
        <f t="shared" si="36"/>
        <v>1000000</v>
      </c>
      <c r="AE81" s="58">
        <f t="shared" si="36"/>
        <v>1000000</v>
      </c>
      <c r="AF81" s="58">
        <f t="shared" si="36"/>
        <v>1000000</v>
      </c>
      <c r="AG81" s="58">
        <f t="shared" si="36"/>
        <v>1000000</v>
      </c>
      <c r="AH81" s="58">
        <f t="shared" si="36"/>
        <v>1000000</v>
      </c>
      <c r="AI81" s="58">
        <f t="shared" si="36"/>
        <v>1000000</v>
      </c>
      <c r="AJ81" s="58">
        <f t="shared" si="36"/>
        <v>1000000</v>
      </c>
      <c r="AK81" s="58">
        <f t="shared" si="36"/>
        <v>1000000</v>
      </c>
      <c r="AL81" s="58">
        <f t="shared" si="36"/>
        <v>1000000</v>
      </c>
      <c r="AO81" s="30" t="str">
        <f t="shared" si="29"/>
        <v>Y</v>
      </c>
      <c r="AP81" s="4">
        <f t="shared" ca="1" si="31"/>
        <v>1</v>
      </c>
      <c r="AQ81" s="5" t="str">
        <f t="shared" ca="1" si="30"/>
        <v>Y</v>
      </c>
      <c r="AR81" s="2" t="str">
        <f t="shared" ca="1" si="32"/>
        <v>T</v>
      </c>
    </row>
    <row r="82" spans="1:46" ht="15.75" customHeight="1" x14ac:dyDescent="0.25">
      <c r="A82" s="71"/>
      <c r="C82" s="47">
        <f t="shared" si="33"/>
        <v>12</v>
      </c>
      <c r="D82" s="48" t="s">
        <v>194</v>
      </c>
      <c r="E82" s="49" t="s">
        <v>195</v>
      </c>
      <c r="G82" s="50" t="str">
        <f t="shared" si="34"/>
        <v>-</v>
      </c>
      <c r="H82" s="51" t="s">
        <v>104</v>
      </c>
      <c r="I82" s="52" t="str">
        <f t="shared" si="27"/>
        <v>N</v>
      </c>
      <c r="J82" s="53" t="str">
        <f t="shared" si="35"/>
        <v>-</v>
      </c>
      <c r="K82" s="53" t="str">
        <f ca="1">IF(J82="per hari",IF(SUM(LEN(H82)-LEN(SUBSTITUTE(H82,{"0";"1";"2";"3";"4";"5";"6";"7";"8";"9"},"")))&gt;0, SUMPRODUCT(MID(0&amp;H82, LARGE(INDEX(ISNUMBER(--MID(H82, ROW(INDIRECT("$1:$"&amp;LEN(H82))),1))* ROW(INDIRECT("$1:$"&amp;LEN(H82))),0), ROW(INDIRECT("$1:$"&amp;LEN(H82))))+1,1)* 10^ROW(INDIRECT("$1:$"&amp;LEN(H82)))/10),""),"-")</f>
        <v>-</v>
      </c>
      <c r="L82" s="54" t="s">
        <v>44</v>
      </c>
      <c r="M82" s="55">
        <v>2</v>
      </c>
      <c r="N82" s="58">
        <v>0</v>
      </c>
      <c r="O82" s="58">
        <v>0</v>
      </c>
      <c r="P82" s="58">
        <v>0</v>
      </c>
      <c r="Q82" s="58">
        <v>0</v>
      </c>
      <c r="R82" s="58">
        <v>0</v>
      </c>
      <c r="S82" s="58">
        <v>0</v>
      </c>
      <c r="T82" s="58">
        <v>0</v>
      </c>
      <c r="U82" s="58">
        <v>0</v>
      </c>
      <c r="V82" s="58">
        <v>0</v>
      </c>
      <c r="W82" s="58">
        <v>0</v>
      </c>
      <c r="X82" s="58">
        <v>0</v>
      </c>
      <c r="Y82" s="58">
        <v>0</v>
      </c>
      <c r="Z82" s="58">
        <v>0</v>
      </c>
      <c r="AA82" s="58">
        <v>0</v>
      </c>
      <c r="AB82" s="58">
        <v>0</v>
      </c>
      <c r="AC82" s="58">
        <v>0</v>
      </c>
      <c r="AD82" s="58">
        <v>0</v>
      </c>
      <c r="AE82" s="58">
        <v>0</v>
      </c>
      <c r="AF82" s="58">
        <v>0</v>
      </c>
      <c r="AG82" s="58">
        <v>0</v>
      </c>
      <c r="AH82" s="58">
        <v>0</v>
      </c>
      <c r="AI82" s="58">
        <v>0</v>
      </c>
      <c r="AJ82" s="58">
        <v>0</v>
      </c>
      <c r="AK82" s="58">
        <v>0</v>
      </c>
      <c r="AL82" s="58">
        <v>0</v>
      </c>
      <c r="AO82" s="30" t="str">
        <f t="shared" si="29"/>
        <v>Y</v>
      </c>
      <c r="AP82" s="4">
        <f t="shared" si="31"/>
        <v>0</v>
      </c>
      <c r="AQ82" s="5" t="str">
        <f t="shared" si="30"/>
        <v>N</v>
      </c>
      <c r="AR82" s="2" t="str">
        <f t="shared" si="32"/>
        <v>T</v>
      </c>
    </row>
    <row r="83" spans="1:46" ht="15.75" customHeight="1" x14ac:dyDescent="0.25">
      <c r="A83" s="71"/>
      <c r="C83" s="47">
        <f>IF(AND(I83="Y",J83&lt;&gt;"-"),C82+1,C82)</f>
        <v>12</v>
      </c>
      <c r="D83" s="48"/>
      <c r="E83" s="49" t="s">
        <v>196</v>
      </c>
      <c r="G83" s="50" t="str">
        <f t="shared" si="34"/>
        <v>-</v>
      </c>
      <c r="H83" s="72" t="s">
        <v>132</v>
      </c>
      <c r="I83" s="52" t="str">
        <f t="shared" si="27"/>
        <v>N</v>
      </c>
      <c r="J83" s="53" t="str">
        <f t="shared" si="35"/>
        <v>-</v>
      </c>
      <c r="K83" s="53" t="str">
        <f ca="1">IF(J83="per hari",IF(SUM(LEN(H83)-LEN(SUBSTITUTE(H83,{"0";"1";"2";"3";"4";"5";"6";"7";"8";"9"},"")))&gt;0, SUMPRODUCT(MID(0&amp;H83, LARGE(INDEX(ISNUMBER(--MID(H83, ROW(INDIRECT("$1:$"&amp;LEN(H83))),1))* ROW(INDIRECT("$1:$"&amp;LEN(H83))),0), ROW(INDIRECT("$1:$"&amp;LEN(H83))))+1,1)* 10^ROW(INDIRECT("$1:$"&amp;LEN(H83)))/10),""),"-")</f>
        <v>-</v>
      </c>
      <c r="L83" s="54" t="s">
        <v>44</v>
      </c>
      <c r="M83" s="55">
        <v>2</v>
      </c>
      <c r="N83" s="58">
        <v>0</v>
      </c>
      <c r="O83" s="58">
        <v>0</v>
      </c>
      <c r="P83" s="58">
        <v>0</v>
      </c>
      <c r="Q83" s="58">
        <v>0</v>
      </c>
      <c r="R83" s="58">
        <v>0</v>
      </c>
      <c r="S83" s="58">
        <v>0</v>
      </c>
      <c r="T83" s="58">
        <v>0</v>
      </c>
      <c r="U83" s="58">
        <v>0</v>
      </c>
      <c r="V83" s="58">
        <v>0</v>
      </c>
      <c r="W83" s="58">
        <v>0</v>
      </c>
      <c r="X83" s="58">
        <v>0</v>
      </c>
      <c r="Y83" s="58">
        <v>0</v>
      </c>
      <c r="Z83" s="58">
        <v>0</v>
      </c>
      <c r="AA83" s="58">
        <v>0</v>
      </c>
      <c r="AB83" s="58">
        <v>0</v>
      </c>
      <c r="AC83" s="58">
        <v>0</v>
      </c>
      <c r="AD83" s="58">
        <v>0</v>
      </c>
      <c r="AE83" s="58">
        <v>0</v>
      </c>
      <c r="AF83" s="58">
        <v>0</v>
      </c>
      <c r="AG83" s="58">
        <v>0</v>
      </c>
      <c r="AH83" s="58">
        <v>0</v>
      </c>
      <c r="AI83" s="58">
        <v>0</v>
      </c>
      <c r="AJ83" s="58">
        <v>0</v>
      </c>
      <c r="AK83" s="58">
        <v>0</v>
      </c>
      <c r="AL83" s="58">
        <v>0</v>
      </c>
      <c r="AO83" s="30" t="str">
        <f t="shared" si="29"/>
        <v>Y</v>
      </c>
      <c r="AP83" s="4">
        <f t="shared" si="31"/>
        <v>0</v>
      </c>
      <c r="AQ83" s="5" t="str">
        <f t="shared" si="30"/>
        <v>N</v>
      </c>
      <c r="AR83" s="2" t="str">
        <f t="shared" si="32"/>
        <v>T</v>
      </c>
    </row>
    <row r="84" spans="1:46" ht="10.25" customHeight="1" x14ac:dyDescent="0.25">
      <c r="A84" s="2"/>
      <c r="C84" s="73"/>
      <c r="D84" s="73"/>
      <c r="E84" s="74"/>
      <c r="F84" s="75"/>
      <c r="G84" s="73"/>
      <c r="H84" s="76"/>
      <c r="I84" s="73"/>
      <c r="J84" s="73"/>
      <c r="K84" s="73"/>
      <c r="L84" s="73"/>
      <c r="M84" s="76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O84" s="30" t="str">
        <f t="shared" si="29"/>
        <v>Y</v>
      </c>
      <c r="AP84" s="4">
        <f>AP83</f>
        <v>0</v>
      </c>
      <c r="AQ84" s="2" t="s">
        <v>40</v>
      </c>
      <c r="AR84" s="2" t="str">
        <f ca="1">IF(AP83=1,AR83,IF(AP82=1,AR82,IF(AP81=1,AR81,IF(AP80=1,AR80,IF(AP79=1,AR79,IF(AP78=1,AR78,IF(AP77=1,AR77,IF(AP76=1,AR76,IF(AP75=1,AR75,IF(AP74=1,AR74,"T"))))))))))</f>
        <v>T</v>
      </c>
    </row>
    <row r="85" spans="1:46" ht="22.5" customHeight="1" x14ac:dyDescent="0.25">
      <c r="A85" s="77"/>
      <c r="C85" s="78" t="s">
        <v>197</v>
      </c>
      <c r="D85" s="79"/>
      <c r="E85" s="79"/>
      <c r="F85" s="79"/>
      <c r="G85" s="80"/>
      <c r="H85" s="81"/>
      <c r="I85" s="81"/>
      <c r="J85" s="81"/>
      <c r="K85" s="81"/>
      <c r="L85" s="81"/>
      <c r="M85" s="81"/>
      <c r="N85" s="82">
        <f>N13*150</f>
        <v>150000000</v>
      </c>
      <c r="O85" s="82">
        <f t="shared" ref="O85:W85" si="37">O13*150</f>
        <v>150000000</v>
      </c>
      <c r="P85" s="82">
        <f t="shared" si="37"/>
        <v>150000000</v>
      </c>
      <c r="Q85" s="82">
        <f t="shared" si="37"/>
        <v>150000000</v>
      </c>
      <c r="R85" s="82">
        <f t="shared" si="37"/>
        <v>150000000</v>
      </c>
      <c r="S85" s="82">
        <f t="shared" si="37"/>
        <v>150000000</v>
      </c>
      <c r="T85" s="82">
        <f t="shared" si="37"/>
        <v>150000000</v>
      </c>
      <c r="U85" s="82">
        <f t="shared" si="37"/>
        <v>150000000</v>
      </c>
      <c r="V85" s="82">
        <f t="shared" si="37"/>
        <v>150000000</v>
      </c>
      <c r="W85" s="82">
        <f t="shared" si="37"/>
        <v>150000000</v>
      </c>
      <c r="X85" s="82">
        <f>X13*150</f>
        <v>150000000</v>
      </c>
      <c r="Y85" s="82">
        <f t="shared" ref="Y85:AL85" si="38">Y13*150</f>
        <v>150000000</v>
      </c>
      <c r="Z85" s="82">
        <f t="shared" si="38"/>
        <v>150000000</v>
      </c>
      <c r="AA85" s="82">
        <f t="shared" si="38"/>
        <v>150000000</v>
      </c>
      <c r="AB85" s="82">
        <f t="shared" si="38"/>
        <v>150000000</v>
      </c>
      <c r="AC85" s="82">
        <f t="shared" si="38"/>
        <v>150000000</v>
      </c>
      <c r="AD85" s="82">
        <f t="shared" si="38"/>
        <v>150000000</v>
      </c>
      <c r="AE85" s="82">
        <f t="shared" si="38"/>
        <v>150000000</v>
      </c>
      <c r="AF85" s="82">
        <f t="shared" si="38"/>
        <v>150000000</v>
      </c>
      <c r="AG85" s="82">
        <f t="shared" si="38"/>
        <v>150000000</v>
      </c>
      <c r="AH85" s="82">
        <f t="shared" si="38"/>
        <v>150000000</v>
      </c>
      <c r="AI85" s="82">
        <f t="shared" si="38"/>
        <v>150000000</v>
      </c>
      <c r="AJ85" s="82">
        <f t="shared" si="38"/>
        <v>150000000</v>
      </c>
      <c r="AK85" s="82">
        <f t="shared" si="38"/>
        <v>150000000</v>
      </c>
      <c r="AL85" s="82">
        <f t="shared" si="38"/>
        <v>150000000</v>
      </c>
      <c r="AO85" s="30" t="str">
        <f t="shared" si="29"/>
        <v>Y</v>
      </c>
    </row>
    <row r="86" spans="1:46" ht="18" customHeight="1" x14ac:dyDescent="0.25">
      <c r="A86" s="83"/>
      <c r="C86" s="84" t="s">
        <v>198</v>
      </c>
      <c r="D86" s="85"/>
      <c r="E86" s="85"/>
      <c r="F86" s="85"/>
      <c r="G86" s="86"/>
      <c r="H86" s="87"/>
      <c r="I86" s="87"/>
      <c r="J86" s="87"/>
      <c r="K86" s="87"/>
      <c r="L86" s="87"/>
      <c r="M86" s="87"/>
      <c r="N86" s="88" t="s">
        <v>199</v>
      </c>
      <c r="O86" s="88" t="s">
        <v>199</v>
      </c>
      <c r="P86" s="88" t="s">
        <v>199</v>
      </c>
      <c r="Q86" s="88" t="s">
        <v>199</v>
      </c>
      <c r="R86" s="88" t="s">
        <v>199</v>
      </c>
      <c r="S86" s="88" t="s">
        <v>199</v>
      </c>
      <c r="T86" s="88" t="s">
        <v>199</v>
      </c>
      <c r="U86" s="88" t="s">
        <v>199</v>
      </c>
      <c r="V86" s="88" t="s">
        <v>199</v>
      </c>
      <c r="W86" s="88" t="s">
        <v>199</v>
      </c>
      <c r="X86" s="88" t="s">
        <v>199</v>
      </c>
      <c r="Y86" s="88" t="s">
        <v>199</v>
      </c>
      <c r="Z86" s="88" t="s">
        <v>199</v>
      </c>
      <c r="AA86" s="88" t="s">
        <v>199</v>
      </c>
      <c r="AB86" s="88" t="s">
        <v>199</v>
      </c>
      <c r="AC86" s="88" t="s">
        <v>199</v>
      </c>
      <c r="AD86" s="88" t="s">
        <v>199</v>
      </c>
      <c r="AE86" s="88" t="s">
        <v>199</v>
      </c>
      <c r="AF86" s="88" t="s">
        <v>199</v>
      </c>
      <c r="AG86" s="88" t="s">
        <v>199</v>
      </c>
      <c r="AH86" s="88" t="s">
        <v>199</v>
      </c>
      <c r="AI86" s="88" t="s">
        <v>199</v>
      </c>
      <c r="AJ86" s="88" t="s">
        <v>199</v>
      </c>
      <c r="AK86" s="88" t="s">
        <v>199</v>
      </c>
      <c r="AL86" s="88" t="s">
        <v>199</v>
      </c>
      <c r="AO86" s="30" t="str">
        <f t="shared" si="29"/>
        <v>Y</v>
      </c>
    </row>
    <row r="87" spans="1:46" ht="5.25" customHeight="1" x14ac:dyDescent="0.25">
      <c r="A87" s="41"/>
      <c r="G87" s="75"/>
      <c r="H87" s="41"/>
      <c r="M87" s="41"/>
      <c r="AO87" s="30" t="str">
        <f t="shared" si="29"/>
        <v>Y</v>
      </c>
      <c r="AQ87" s="2" t="str">
        <f>AQ88</f>
        <v>N</v>
      </c>
    </row>
    <row r="88" spans="1:46" ht="4.5" customHeight="1" x14ac:dyDescent="0.25">
      <c r="A88" s="41"/>
      <c r="C88" s="42"/>
      <c r="D88" s="42"/>
      <c r="E88" s="43"/>
      <c r="F88" s="44"/>
      <c r="G88" s="42"/>
      <c r="H88" s="45"/>
      <c r="I88" s="42"/>
      <c r="J88" s="42"/>
      <c r="K88" s="42"/>
      <c r="L88" s="42"/>
      <c r="M88" s="45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O88" s="30" t="str">
        <f t="shared" si="29"/>
        <v>Y</v>
      </c>
      <c r="AP88" s="4">
        <f>AP89</f>
        <v>0</v>
      </c>
      <c r="AQ88" s="2" t="str">
        <f>IF(SUM(AP89:AP95)=0,"N","Y")</f>
        <v>N</v>
      </c>
      <c r="AR88" s="2" t="str">
        <f>IF(AP89=1,AR89,IF(AP90=1,AR90,IF(AP91=1,AR91,IF(AP92=1,AR92,IF(AP93=1,AR93,IF(AP94=1,AR94,IF(AP95=1,AR95,IF(AP96=1,AR96,IF(AP97=1,AR97,IF(AP98=1,AR98,"T"))))))))))</f>
        <v>T</v>
      </c>
    </row>
    <row r="89" spans="1:46" ht="16.25" customHeight="1" x14ac:dyDescent="0.2">
      <c r="A89" s="41"/>
      <c r="C89" s="47">
        <f t="shared" ref="C89:C95" si="39">IF(AND(I89="Y",J89&lt;&gt;"-"),C88+1,C88)</f>
        <v>0</v>
      </c>
      <c r="D89" s="48" t="s">
        <v>200</v>
      </c>
      <c r="E89" s="49" t="s">
        <v>201</v>
      </c>
      <c r="F89" s="89"/>
      <c r="G89" s="50" t="str">
        <f t="shared" ref="G89:G95" si="40">IF(I89="Y",IF(OR(J89="per tahun",J89="per ketidakmampuan",J89="per kasus penyakit"),J89,J89&amp;IF(K89="-",""," (maks. "&amp;TEXT(K89,"0")&amp;" hari)")),"-")</f>
        <v>-</v>
      </c>
      <c r="H89" s="51" t="s">
        <v>132</v>
      </c>
      <c r="I89" s="52" t="str">
        <f t="shared" ref="I89:I95" si="41">IF(IFERROR(IF(SEARCH("Tidak Dijamin",H89),"N"),"Y")="N","N","Y")</f>
        <v>N</v>
      </c>
      <c r="J89" s="53" t="str">
        <f t="shared" ref="J89:J95" si="42">IFERROR(IF(SEARCH("per hari",H89),"per hari","per kasus penyakit"),IFERROR(IF(SEARCH("per kasus penyakit",H89),"per kasus penyakit","per tahun"),IFERROR(IF(SEARCH("per tahun",H89),"per tahun","per kunjungan"),IFERROR(IF(SEARCH("per kunjungan",H89),"per kunjungan","per kejadian"),IFERROR(IF(SEARCH("per kejadian",H89),"per kejadian"),"-")))))</f>
        <v>-</v>
      </c>
      <c r="K89" s="53" t="str">
        <f ca="1">IF(J89="per hari",IF(SUM(LEN(H89)-LEN(SUBSTITUTE(H89,{"0";"1";"2";"3";"4";"5";"6";"7";"8";"9"},"")))&gt;0, SUMPRODUCT(MID(0&amp;H89, LARGE(INDEX(ISNUMBER(--MID(H89, ROW(INDIRECT("$1:$"&amp;LEN(H89))),1))* ROW(INDIRECT("$1:$"&amp;LEN(H89))),0), ROW(INDIRECT("$1:$"&amp;LEN(H89))))+1,1)* 10^ROW(INDIRECT("$1:$"&amp;LEN(H89)))/10),""),"-")</f>
        <v>-</v>
      </c>
      <c r="L89" s="90" t="s">
        <v>202</v>
      </c>
      <c r="M89" s="91">
        <v>10</v>
      </c>
      <c r="N89" s="58">
        <v>0</v>
      </c>
      <c r="O89" s="58">
        <v>0</v>
      </c>
      <c r="P89" s="58">
        <v>0</v>
      </c>
      <c r="Q89" s="58">
        <v>0</v>
      </c>
      <c r="R89" s="58">
        <v>0</v>
      </c>
      <c r="S89" s="58">
        <v>0</v>
      </c>
      <c r="T89" s="58">
        <v>0</v>
      </c>
      <c r="U89" s="58">
        <v>0</v>
      </c>
      <c r="V89" s="58">
        <v>0</v>
      </c>
      <c r="W89" s="58">
        <v>0</v>
      </c>
      <c r="X89" s="58">
        <v>0</v>
      </c>
      <c r="Y89" s="58">
        <v>0</v>
      </c>
      <c r="Z89" s="58">
        <v>0</v>
      </c>
      <c r="AA89" s="58">
        <v>0</v>
      </c>
      <c r="AB89" s="58">
        <v>0</v>
      </c>
      <c r="AC89" s="58">
        <v>0</v>
      </c>
      <c r="AD89" s="58">
        <v>0</v>
      </c>
      <c r="AE89" s="58">
        <v>0</v>
      </c>
      <c r="AF89" s="58">
        <v>0</v>
      </c>
      <c r="AG89" s="58">
        <v>0</v>
      </c>
      <c r="AH89" s="58">
        <v>0</v>
      </c>
      <c r="AI89" s="58">
        <v>0</v>
      </c>
      <c r="AJ89" s="58">
        <v>0</v>
      </c>
      <c r="AK89" s="58">
        <v>0</v>
      </c>
      <c r="AL89" s="58">
        <v>0</v>
      </c>
      <c r="AO89" s="30" t="str">
        <f t="shared" si="29"/>
        <v>Y</v>
      </c>
      <c r="AP89" s="4">
        <f>IF(G89&lt;&gt;"-",1,0)</f>
        <v>0</v>
      </c>
      <c r="AQ89" s="5" t="str">
        <f>IF(AP89=0,"N","Y")</f>
        <v>N</v>
      </c>
      <c r="AR89" s="2" t="str">
        <f>IF(AND(G89&lt;&gt;"-",N89=0),"A","T")</f>
        <v>T</v>
      </c>
    </row>
    <row r="90" spans="1:46" s="93" customFormat="1" ht="16.25" customHeight="1" x14ac:dyDescent="0.2">
      <c r="A90" s="92"/>
      <c r="C90" s="47">
        <f t="shared" si="39"/>
        <v>0</v>
      </c>
      <c r="D90" s="48" t="s">
        <v>203</v>
      </c>
      <c r="E90" s="49" t="s">
        <v>204</v>
      </c>
      <c r="F90" s="89"/>
      <c r="G90" s="50" t="str">
        <f t="shared" si="40"/>
        <v>-</v>
      </c>
      <c r="H90" s="51" t="s">
        <v>132</v>
      </c>
      <c r="I90" s="52" t="str">
        <f t="shared" si="41"/>
        <v>N</v>
      </c>
      <c r="J90" s="53" t="str">
        <f t="shared" si="42"/>
        <v>-</v>
      </c>
      <c r="K90" s="53" t="str">
        <f ca="1">IF(J90="per hari",IF(SUM(LEN(H90)-LEN(SUBSTITUTE(H90,{"0";"1";"2";"3";"4";"5";"6";"7";"8";"9"},"")))&gt;0, SUMPRODUCT(MID(0&amp;H90, LARGE(INDEX(ISNUMBER(--MID(H90, ROW(INDIRECT("$1:$"&amp;LEN(H90))),1))* ROW(INDIRECT("$1:$"&amp;LEN(H90))),0), ROW(INDIRECT("$1:$"&amp;LEN(H90))))+1,1)* 10^ROW(INDIRECT("$1:$"&amp;LEN(H90)))/10),""),"-")</f>
        <v>-</v>
      </c>
      <c r="L90" s="90" t="s">
        <v>202</v>
      </c>
      <c r="M90" s="91">
        <v>10</v>
      </c>
      <c r="N90" s="58">
        <v>0</v>
      </c>
      <c r="O90" s="58">
        <v>0</v>
      </c>
      <c r="P90" s="58">
        <v>0</v>
      </c>
      <c r="Q90" s="58">
        <v>0</v>
      </c>
      <c r="R90" s="58">
        <v>0</v>
      </c>
      <c r="S90" s="58">
        <v>0</v>
      </c>
      <c r="T90" s="58">
        <v>0</v>
      </c>
      <c r="U90" s="58">
        <v>0</v>
      </c>
      <c r="V90" s="58">
        <v>0</v>
      </c>
      <c r="W90" s="58">
        <v>0</v>
      </c>
      <c r="X90" s="58">
        <v>0</v>
      </c>
      <c r="Y90" s="58">
        <v>0</v>
      </c>
      <c r="Z90" s="58">
        <v>0</v>
      </c>
      <c r="AA90" s="58">
        <v>0</v>
      </c>
      <c r="AB90" s="58">
        <v>0</v>
      </c>
      <c r="AC90" s="58">
        <v>0</v>
      </c>
      <c r="AD90" s="58">
        <v>0</v>
      </c>
      <c r="AE90" s="58">
        <v>0</v>
      </c>
      <c r="AF90" s="58">
        <v>0</v>
      </c>
      <c r="AG90" s="58">
        <v>0</v>
      </c>
      <c r="AH90" s="58">
        <v>0</v>
      </c>
      <c r="AI90" s="58">
        <v>0</v>
      </c>
      <c r="AJ90" s="58">
        <v>0</v>
      </c>
      <c r="AK90" s="58">
        <v>0</v>
      </c>
      <c r="AL90" s="58">
        <v>0</v>
      </c>
      <c r="AO90" s="30" t="str">
        <f t="shared" si="29"/>
        <v>Y</v>
      </c>
      <c r="AP90" s="4">
        <f>IF(G90&lt;&gt;"-",1,0)</f>
        <v>0</v>
      </c>
      <c r="AQ90" s="5" t="str">
        <f t="shared" ref="AQ90:AQ95" si="43">IF(AP90=0,"N","Y")</f>
        <v>N</v>
      </c>
      <c r="AR90" s="2" t="str">
        <f t="shared" ref="AR90:AR95" si="44">IF(AND(G90&lt;&gt;"-",N90=0),"A","T")</f>
        <v>T</v>
      </c>
      <c r="AS90" s="2"/>
    </row>
    <row r="91" spans="1:46" s="93" customFormat="1" ht="16.25" customHeight="1" x14ac:dyDescent="0.2">
      <c r="A91" s="92"/>
      <c r="C91" s="47">
        <f t="shared" si="39"/>
        <v>0</v>
      </c>
      <c r="D91" s="48" t="s">
        <v>205</v>
      </c>
      <c r="E91" s="49" t="s">
        <v>206</v>
      </c>
      <c r="F91" s="89"/>
      <c r="G91" s="50" t="str">
        <f t="shared" si="40"/>
        <v>-</v>
      </c>
      <c r="H91" s="51" t="s">
        <v>104</v>
      </c>
      <c r="I91" s="52" t="str">
        <f t="shared" si="41"/>
        <v>N</v>
      </c>
      <c r="J91" s="53" t="str">
        <f t="shared" si="42"/>
        <v>-</v>
      </c>
      <c r="K91" s="53" t="str">
        <f ca="1">IF(J91="per hari",IF(SUM(LEN(H91)-LEN(SUBSTITUTE(H91,{"0";"1";"2";"3";"4";"5";"6";"7";"8";"9"},"")))&gt;0, SUMPRODUCT(MID(0&amp;H91, LARGE(INDEX(ISNUMBER(--MID(H91, ROW(INDIRECT("$1:$"&amp;LEN(H91))),1))* ROW(INDIRECT("$1:$"&amp;LEN(H91))),0), ROW(INDIRECT("$1:$"&amp;LEN(H91))))+1,1)* 10^ROW(INDIRECT("$1:$"&amp;LEN(H91)))/10),""),"-")</f>
        <v>-</v>
      </c>
      <c r="L91" s="90" t="s">
        <v>202</v>
      </c>
      <c r="M91" s="91">
        <v>10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  <c r="S91" s="59">
        <v>0</v>
      </c>
      <c r="T91" s="59">
        <v>0</v>
      </c>
      <c r="U91" s="59">
        <v>0</v>
      </c>
      <c r="V91" s="59">
        <v>0</v>
      </c>
      <c r="W91" s="59">
        <v>0</v>
      </c>
      <c r="X91" s="59">
        <v>0</v>
      </c>
      <c r="Y91" s="59">
        <v>0</v>
      </c>
      <c r="Z91" s="59">
        <v>0</v>
      </c>
      <c r="AA91" s="59">
        <v>0</v>
      </c>
      <c r="AB91" s="59">
        <v>0</v>
      </c>
      <c r="AC91" s="59">
        <v>0</v>
      </c>
      <c r="AD91" s="59">
        <v>0</v>
      </c>
      <c r="AE91" s="59">
        <v>0</v>
      </c>
      <c r="AF91" s="59">
        <v>0</v>
      </c>
      <c r="AG91" s="59">
        <v>0</v>
      </c>
      <c r="AH91" s="59">
        <v>0</v>
      </c>
      <c r="AI91" s="59">
        <v>0</v>
      </c>
      <c r="AJ91" s="59">
        <v>0</v>
      </c>
      <c r="AK91" s="59">
        <v>0</v>
      </c>
      <c r="AL91" s="59">
        <v>0</v>
      </c>
      <c r="AO91" s="30" t="str">
        <f t="shared" si="29"/>
        <v>Y</v>
      </c>
      <c r="AP91" s="4">
        <f t="shared" ref="AP91:AP95" si="45">IF(G91&lt;&gt;"-",1,0)</f>
        <v>0</v>
      </c>
      <c r="AQ91" s="5" t="str">
        <f t="shared" si="43"/>
        <v>N</v>
      </c>
      <c r="AR91" s="2" t="str">
        <f t="shared" si="44"/>
        <v>T</v>
      </c>
      <c r="AS91" s="2"/>
    </row>
    <row r="92" spans="1:46" ht="16.25" customHeight="1" x14ac:dyDescent="0.2">
      <c r="A92" s="41"/>
      <c r="C92" s="47">
        <f t="shared" si="39"/>
        <v>0</v>
      </c>
      <c r="D92" s="48" t="s">
        <v>207</v>
      </c>
      <c r="E92" s="49" t="s">
        <v>208</v>
      </c>
      <c r="F92" s="89"/>
      <c r="G92" s="50" t="str">
        <f t="shared" si="40"/>
        <v>-</v>
      </c>
      <c r="H92" s="51" t="s">
        <v>104</v>
      </c>
      <c r="I92" s="52" t="str">
        <f t="shared" si="41"/>
        <v>N</v>
      </c>
      <c r="J92" s="53" t="str">
        <f t="shared" si="42"/>
        <v>-</v>
      </c>
      <c r="K92" s="53" t="str">
        <f ca="1">IF(J92="per hari",IF(SUM(LEN(H92)-LEN(SUBSTITUTE(H92,{"0";"1";"2";"3";"4";"5";"6";"7";"8";"9"},"")))&gt;0, SUMPRODUCT(MID(0&amp;H92, LARGE(INDEX(ISNUMBER(--MID(H92, ROW(INDIRECT("$1:$"&amp;LEN(H92))),1))* ROW(INDIRECT("$1:$"&amp;LEN(H92))),0), ROW(INDIRECT("$1:$"&amp;LEN(H92))))+1,1)* 10^ROW(INDIRECT("$1:$"&amp;LEN(H92)))/10),""),"-")</f>
        <v>-</v>
      </c>
      <c r="L92" s="90" t="s">
        <v>202</v>
      </c>
      <c r="M92" s="91">
        <v>10</v>
      </c>
      <c r="N92" s="59">
        <v>0</v>
      </c>
      <c r="O92" s="59">
        <v>0</v>
      </c>
      <c r="P92" s="59">
        <v>0</v>
      </c>
      <c r="Q92" s="59">
        <v>0</v>
      </c>
      <c r="R92" s="59">
        <v>0</v>
      </c>
      <c r="S92" s="59">
        <v>0</v>
      </c>
      <c r="T92" s="59">
        <v>0</v>
      </c>
      <c r="U92" s="59">
        <v>0</v>
      </c>
      <c r="V92" s="59">
        <v>0</v>
      </c>
      <c r="W92" s="59">
        <v>0</v>
      </c>
      <c r="X92" s="59">
        <v>0</v>
      </c>
      <c r="Y92" s="59">
        <v>0</v>
      </c>
      <c r="Z92" s="59">
        <v>0</v>
      </c>
      <c r="AA92" s="59">
        <v>0</v>
      </c>
      <c r="AB92" s="59">
        <v>0</v>
      </c>
      <c r="AC92" s="59">
        <v>0</v>
      </c>
      <c r="AD92" s="59">
        <v>0</v>
      </c>
      <c r="AE92" s="59">
        <v>0</v>
      </c>
      <c r="AF92" s="59">
        <v>0</v>
      </c>
      <c r="AG92" s="59">
        <v>0</v>
      </c>
      <c r="AH92" s="59">
        <v>0</v>
      </c>
      <c r="AI92" s="59">
        <v>0</v>
      </c>
      <c r="AJ92" s="59">
        <v>0</v>
      </c>
      <c r="AK92" s="59">
        <v>0</v>
      </c>
      <c r="AL92" s="59">
        <v>0</v>
      </c>
      <c r="AO92" s="30" t="str">
        <f t="shared" si="29"/>
        <v>Y</v>
      </c>
      <c r="AP92" s="4">
        <f t="shared" si="45"/>
        <v>0</v>
      </c>
      <c r="AQ92" s="5" t="str">
        <f t="shared" si="43"/>
        <v>N</v>
      </c>
      <c r="AR92" s="2" t="str">
        <f t="shared" si="44"/>
        <v>T</v>
      </c>
      <c r="AT92" s="93"/>
    </row>
    <row r="93" spans="1:46" ht="16.25" customHeight="1" x14ac:dyDescent="0.2">
      <c r="A93" s="41"/>
      <c r="C93" s="47">
        <f t="shared" si="39"/>
        <v>0</v>
      </c>
      <c r="D93" s="48" t="s">
        <v>209</v>
      </c>
      <c r="E93" s="49" t="s">
        <v>210</v>
      </c>
      <c r="F93" s="89"/>
      <c r="G93" s="50" t="str">
        <f t="shared" si="40"/>
        <v>-</v>
      </c>
      <c r="H93" s="51" t="s">
        <v>132</v>
      </c>
      <c r="I93" s="52" t="str">
        <f t="shared" si="41"/>
        <v>N</v>
      </c>
      <c r="J93" s="53" t="str">
        <f t="shared" si="42"/>
        <v>-</v>
      </c>
      <c r="K93" s="53" t="str">
        <f ca="1">IF(J93="per hari",IF(SUM(LEN(H93)-LEN(SUBSTITUTE(H93,{"0";"1";"2";"3";"4";"5";"6";"7";"8";"9"},"")))&gt;0, SUMPRODUCT(MID(0&amp;H93, LARGE(INDEX(ISNUMBER(--MID(H93, ROW(INDIRECT("$1:$"&amp;LEN(H93))),1))* ROW(INDIRECT("$1:$"&amp;LEN(H93))),0), ROW(INDIRECT("$1:$"&amp;LEN(H93))))+1,1)* 10^ROW(INDIRECT("$1:$"&amp;LEN(H93)))/10),""),"-")</f>
        <v>-</v>
      </c>
      <c r="L93" s="90" t="s">
        <v>202</v>
      </c>
      <c r="M93" s="91">
        <v>10</v>
      </c>
      <c r="N93" s="58">
        <v>0</v>
      </c>
      <c r="O93" s="58">
        <v>0</v>
      </c>
      <c r="P93" s="58">
        <v>0</v>
      </c>
      <c r="Q93" s="58">
        <v>0</v>
      </c>
      <c r="R93" s="58">
        <v>0</v>
      </c>
      <c r="S93" s="58">
        <v>0</v>
      </c>
      <c r="T93" s="58">
        <v>0</v>
      </c>
      <c r="U93" s="58">
        <v>0</v>
      </c>
      <c r="V93" s="58">
        <v>0</v>
      </c>
      <c r="W93" s="58">
        <v>0</v>
      </c>
      <c r="X93" s="58">
        <v>0</v>
      </c>
      <c r="Y93" s="58">
        <v>0</v>
      </c>
      <c r="Z93" s="58">
        <v>0</v>
      </c>
      <c r="AA93" s="58">
        <v>0</v>
      </c>
      <c r="AB93" s="58">
        <v>0</v>
      </c>
      <c r="AC93" s="58">
        <v>0</v>
      </c>
      <c r="AD93" s="58">
        <v>0</v>
      </c>
      <c r="AE93" s="58">
        <v>0</v>
      </c>
      <c r="AF93" s="58">
        <v>0</v>
      </c>
      <c r="AG93" s="58">
        <v>0</v>
      </c>
      <c r="AH93" s="58">
        <v>0</v>
      </c>
      <c r="AI93" s="58">
        <v>0</v>
      </c>
      <c r="AJ93" s="58">
        <v>0</v>
      </c>
      <c r="AK93" s="58">
        <v>0</v>
      </c>
      <c r="AL93" s="58">
        <v>0</v>
      </c>
      <c r="AO93" s="30" t="str">
        <f t="shared" si="29"/>
        <v>Y</v>
      </c>
      <c r="AP93" s="4">
        <f t="shared" si="45"/>
        <v>0</v>
      </c>
      <c r="AQ93" s="5" t="str">
        <f t="shared" si="43"/>
        <v>N</v>
      </c>
      <c r="AR93" s="2" t="str">
        <f t="shared" si="44"/>
        <v>T</v>
      </c>
      <c r="AT93" s="93"/>
    </row>
    <row r="94" spans="1:46" ht="16.25" customHeight="1" x14ac:dyDescent="0.2">
      <c r="A94" s="41"/>
      <c r="C94" s="47">
        <f t="shared" si="39"/>
        <v>0</v>
      </c>
      <c r="D94" s="48" t="s">
        <v>211</v>
      </c>
      <c r="E94" s="49" t="s">
        <v>212</v>
      </c>
      <c r="F94" s="89"/>
      <c r="G94" s="50" t="str">
        <f t="shared" si="40"/>
        <v>-</v>
      </c>
      <c r="H94" s="51" t="s">
        <v>132</v>
      </c>
      <c r="I94" s="52" t="str">
        <f t="shared" si="41"/>
        <v>N</v>
      </c>
      <c r="J94" s="53" t="str">
        <f t="shared" si="42"/>
        <v>-</v>
      </c>
      <c r="K94" s="53" t="str">
        <f ca="1">IF(J94="per hari",IF(SUM(LEN(H94)-LEN(SUBSTITUTE(H94,{"0";"1";"2";"3";"4";"5";"6";"7";"8";"9"},"")))&gt;0, SUMPRODUCT(MID(0&amp;H94, LARGE(INDEX(ISNUMBER(--MID(H94, ROW(INDIRECT("$1:$"&amp;LEN(H94))),1))* ROW(INDIRECT("$1:$"&amp;LEN(H94))),0), ROW(INDIRECT("$1:$"&amp;LEN(H94))))+1,1)* 10^ROW(INDIRECT("$1:$"&amp;LEN(H94)))/10),""),"-")</f>
        <v>-</v>
      </c>
      <c r="L94" s="90" t="s">
        <v>202</v>
      </c>
      <c r="M94" s="91">
        <v>10</v>
      </c>
      <c r="N94" s="58" t="s">
        <v>213</v>
      </c>
      <c r="O94" s="58" t="s">
        <v>213</v>
      </c>
      <c r="P94" s="58" t="s">
        <v>213</v>
      </c>
      <c r="Q94" s="58" t="s">
        <v>213</v>
      </c>
      <c r="R94" s="58" t="s">
        <v>213</v>
      </c>
      <c r="S94" s="58" t="s">
        <v>213</v>
      </c>
      <c r="T94" s="58" t="s">
        <v>213</v>
      </c>
      <c r="U94" s="58" t="s">
        <v>213</v>
      </c>
      <c r="V94" s="58" t="s">
        <v>213</v>
      </c>
      <c r="W94" s="58" t="s">
        <v>213</v>
      </c>
      <c r="X94" s="58" t="s">
        <v>213</v>
      </c>
      <c r="Y94" s="58" t="s">
        <v>213</v>
      </c>
      <c r="Z94" s="58" t="s">
        <v>213</v>
      </c>
      <c r="AA94" s="58" t="s">
        <v>213</v>
      </c>
      <c r="AB94" s="58" t="s">
        <v>213</v>
      </c>
      <c r="AC94" s="58" t="s">
        <v>213</v>
      </c>
      <c r="AD94" s="58" t="s">
        <v>213</v>
      </c>
      <c r="AE94" s="58" t="s">
        <v>213</v>
      </c>
      <c r="AF94" s="58" t="s">
        <v>213</v>
      </c>
      <c r="AG94" s="58" t="s">
        <v>213</v>
      </c>
      <c r="AH94" s="58" t="s">
        <v>213</v>
      </c>
      <c r="AI94" s="58" t="s">
        <v>213</v>
      </c>
      <c r="AJ94" s="58" t="s">
        <v>213</v>
      </c>
      <c r="AK94" s="58" t="s">
        <v>213</v>
      </c>
      <c r="AL94" s="58" t="s">
        <v>213</v>
      </c>
      <c r="AO94" s="30" t="str">
        <f t="shared" si="29"/>
        <v>Y</v>
      </c>
      <c r="AP94" s="4">
        <f t="shared" si="45"/>
        <v>0</v>
      </c>
      <c r="AQ94" s="5" t="str">
        <f t="shared" si="43"/>
        <v>N</v>
      </c>
      <c r="AR94" s="2" t="str">
        <f t="shared" si="44"/>
        <v>T</v>
      </c>
      <c r="AT94" s="93"/>
    </row>
    <row r="95" spans="1:46" ht="16.25" customHeight="1" x14ac:dyDescent="0.2">
      <c r="A95" s="94"/>
      <c r="C95" s="47">
        <f t="shared" si="39"/>
        <v>0</v>
      </c>
      <c r="D95" s="48" t="s">
        <v>214</v>
      </c>
      <c r="E95" s="49" t="s">
        <v>215</v>
      </c>
      <c r="F95" s="89"/>
      <c r="G95" s="50" t="str">
        <f t="shared" si="40"/>
        <v>-</v>
      </c>
      <c r="H95" s="51" t="s">
        <v>132</v>
      </c>
      <c r="I95" s="52" t="str">
        <f t="shared" si="41"/>
        <v>N</v>
      </c>
      <c r="J95" s="53" t="str">
        <f t="shared" si="42"/>
        <v>-</v>
      </c>
      <c r="K95" s="53" t="str">
        <f ca="1">IF(J95="per hari",IF(SUM(LEN(H95)-LEN(SUBSTITUTE(H95,{"0";"1";"2";"3";"4";"5";"6";"7";"8";"9"},"")))&gt;0, SUMPRODUCT(MID(0&amp;H95, LARGE(INDEX(ISNUMBER(--MID(H95, ROW(INDIRECT("$1:$"&amp;LEN(H95))),1))* ROW(INDIRECT("$1:$"&amp;LEN(H95))),0), ROW(INDIRECT("$1:$"&amp;LEN(H95))))+1,1)* 10^ROW(INDIRECT("$1:$"&amp;LEN(H95)))/10),""),"-")</f>
        <v>-</v>
      </c>
      <c r="L95" s="52" t="str">
        <f>L13</f>
        <v>-</v>
      </c>
      <c r="M95" s="91">
        <v>10</v>
      </c>
      <c r="N95" s="58">
        <v>0</v>
      </c>
      <c r="O95" s="58">
        <v>0</v>
      </c>
      <c r="P95" s="58">
        <v>0</v>
      </c>
      <c r="Q95" s="58">
        <v>0</v>
      </c>
      <c r="R95" s="58">
        <v>0</v>
      </c>
      <c r="S95" s="58">
        <v>0</v>
      </c>
      <c r="T95" s="58">
        <v>0</v>
      </c>
      <c r="U95" s="58">
        <v>0</v>
      </c>
      <c r="V95" s="58">
        <v>0</v>
      </c>
      <c r="W95" s="58">
        <v>0</v>
      </c>
      <c r="X95" s="58">
        <v>0</v>
      </c>
      <c r="Y95" s="58">
        <v>0</v>
      </c>
      <c r="Z95" s="58">
        <v>0</v>
      </c>
      <c r="AA95" s="58">
        <v>0</v>
      </c>
      <c r="AB95" s="58">
        <v>0</v>
      </c>
      <c r="AC95" s="58">
        <v>0</v>
      </c>
      <c r="AD95" s="58">
        <v>0</v>
      </c>
      <c r="AE95" s="58">
        <v>0</v>
      </c>
      <c r="AF95" s="58">
        <v>0</v>
      </c>
      <c r="AG95" s="58">
        <v>0</v>
      </c>
      <c r="AH95" s="58">
        <v>0</v>
      </c>
      <c r="AI95" s="58">
        <v>0</v>
      </c>
      <c r="AJ95" s="58">
        <v>0</v>
      </c>
      <c r="AK95" s="58">
        <v>0</v>
      </c>
      <c r="AL95" s="58">
        <v>0</v>
      </c>
      <c r="AO95" s="30" t="str">
        <f t="shared" si="29"/>
        <v>Y</v>
      </c>
      <c r="AP95" s="4">
        <f t="shared" si="45"/>
        <v>0</v>
      </c>
      <c r="AQ95" s="5" t="str">
        <f t="shared" si="43"/>
        <v>N</v>
      </c>
      <c r="AR95" s="2" t="str">
        <f t="shared" si="44"/>
        <v>T</v>
      </c>
      <c r="AT95" s="93"/>
    </row>
    <row r="96" spans="1:46" ht="6.75" customHeight="1" x14ac:dyDescent="0.25">
      <c r="A96" s="94"/>
      <c r="C96" s="73"/>
      <c r="D96" s="73"/>
      <c r="E96" s="74"/>
      <c r="F96" s="75"/>
      <c r="G96" s="73"/>
      <c r="H96" s="95"/>
      <c r="I96" s="73"/>
      <c r="J96" s="73"/>
      <c r="K96" s="73"/>
      <c r="L96" s="73"/>
      <c r="M96" s="95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O96" s="30" t="str">
        <f t="shared" si="29"/>
        <v>Y</v>
      </c>
      <c r="AP96" s="4">
        <f>AP95</f>
        <v>0</v>
      </c>
      <c r="AQ96" s="2" t="str">
        <f>IF(SUM(AP89:AP95)=0,"N","Y")</f>
        <v>N</v>
      </c>
      <c r="AR96" s="2" t="str">
        <f>IF(AP95=1,AR95,IF(AP94=1,AR94,IF(AP93=1,AR93,IF(AP92=1,AR92,IF(AP91=1,AR91,IF(AP90=1,AR90,IF(AP89=1,AR89,IF(AP88=1,AR88,IF(AP87=1,AR87,IF(AP86=1,AR86,"T"))))))))))</f>
        <v>T</v>
      </c>
    </row>
    <row r="97" spans="1:42" ht="6.75" customHeight="1" x14ac:dyDescent="0.25">
      <c r="A97" s="94"/>
      <c r="C97" s="75"/>
      <c r="D97" s="75"/>
      <c r="E97" s="75"/>
      <c r="F97" s="75"/>
      <c r="G97" s="75"/>
      <c r="H97" s="96"/>
      <c r="I97" s="75"/>
      <c r="J97" s="75"/>
      <c r="K97" s="75"/>
      <c r="L97" s="75"/>
      <c r="M97" s="96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O97" s="30" t="str">
        <f t="shared" si="29"/>
        <v>Y</v>
      </c>
    </row>
    <row r="98" spans="1:42" ht="18" customHeight="1" x14ac:dyDescent="0.25">
      <c r="A98" s="83"/>
      <c r="C98" s="84" t="s">
        <v>216</v>
      </c>
      <c r="D98" s="85"/>
      <c r="E98" s="85"/>
      <c r="F98" s="85"/>
      <c r="G98" s="86"/>
      <c r="H98" s="87"/>
      <c r="I98" s="87"/>
      <c r="J98" s="87"/>
      <c r="K98" s="87"/>
      <c r="L98" s="87"/>
      <c r="M98" s="87"/>
      <c r="N98" s="97">
        <f>[1]Home!D102</f>
        <v>0</v>
      </c>
      <c r="O98" s="98"/>
      <c r="P98" s="98"/>
      <c r="Q98" s="98"/>
      <c r="R98" s="98"/>
      <c r="S98" s="98"/>
      <c r="T98" s="98"/>
      <c r="U98" s="98"/>
      <c r="V98" s="98"/>
      <c r="W98" s="99"/>
      <c r="X98" s="97">
        <f>[1]Home!N102</f>
        <v>0</v>
      </c>
      <c r="Y98" s="98"/>
      <c r="Z98" s="98"/>
      <c r="AA98" s="98"/>
      <c r="AB98" s="98"/>
      <c r="AC98" s="98"/>
      <c r="AD98" s="98"/>
      <c r="AE98" s="98"/>
      <c r="AF98" s="98"/>
      <c r="AG98" s="99"/>
      <c r="AH98" s="99"/>
      <c r="AI98" s="99"/>
      <c r="AJ98" s="99"/>
      <c r="AK98" s="99"/>
      <c r="AL98" s="99"/>
      <c r="AO98" s="30" t="str">
        <f t="shared" si="29"/>
        <v>Y</v>
      </c>
    </row>
    <row r="99" spans="1:42" ht="6" customHeight="1" x14ac:dyDescent="0.25">
      <c r="AO99" s="30" t="str">
        <f t="shared" si="29"/>
        <v>Y</v>
      </c>
    </row>
    <row r="100" spans="1:42" s="101" customFormat="1" ht="21" customHeight="1" x14ac:dyDescent="0.2">
      <c r="C100" s="102" t="s">
        <v>217</v>
      </c>
      <c r="D100" s="103"/>
      <c r="E100" s="103"/>
      <c r="F100" s="104"/>
      <c r="G100" s="36" t="s">
        <v>218</v>
      </c>
      <c r="H100" s="105" t="s">
        <v>219</v>
      </c>
      <c r="I100" s="105" t="s">
        <v>219</v>
      </c>
      <c r="J100" s="105" t="s">
        <v>219</v>
      </c>
      <c r="K100" s="105" t="s">
        <v>219</v>
      </c>
      <c r="L100" s="105" t="s">
        <v>219</v>
      </c>
      <c r="M100" s="105" t="s">
        <v>219</v>
      </c>
      <c r="N100" s="36" t="s">
        <v>220</v>
      </c>
      <c r="O100" s="36" t="s">
        <v>220</v>
      </c>
      <c r="P100" s="36" t="s">
        <v>220</v>
      </c>
      <c r="Q100" s="36" t="s">
        <v>220</v>
      </c>
      <c r="R100" s="36" t="s">
        <v>220</v>
      </c>
      <c r="S100" s="36" t="s">
        <v>220</v>
      </c>
      <c r="T100" s="36" t="s">
        <v>220</v>
      </c>
      <c r="U100" s="36" t="s">
        <v>220</v>
      </c>
      <c r="V100" s="36" t="s">
        <v>220</v>
      </c>
      <c r="W100" s="36" t="s">
        <v>220</v>
      </c>
      <c r="X100" s="36" t="s">
        <v>220</v>
      </c>
      <c r="Y100" s="36" t="s">
        <v>220</v>
      </c>
      <c r="Z100" s="36" t="s">
        <v>220</v>
      </c>
      <c r="AA100" s="36" t="s">
        <v>220</v>
      </c>
      <c r="AB100" s="36" t="s">
        <v>220</v>
      </c>
      <c r="AC100" s="36" t="s">
        <v>220</v>
      </c>
      <c r="AD100" s="36" t="s">
        <v>220</v>
      </c>
      <c r="AE100" s="36" t="s">
        <v>220</v>
      </c>
      <c r="AF100" s="36" t="s">
        <v>220</v>
      </c>
      <c r="AG100" s="36" t="s">
        <v>220</v>
      </c>
      <c r="AH100" s="36" t="s">
        <v>220</v>
      </c>
      <c r="AI100" s="36" t="s">
        <v>220</v>
      </c>
      <c r="AJ100" s="36" t="s">
        <v>220</v>
      </c>
      <c r="AK100" s="36" t="s">
        <v>220</v>
      </c>
      <c r="AL100" s="36" t="s">
        <v>220</v>
      </c>
      <c r="AO100" s="30" t="str">
        <f t="shared" si="29"/>
        <v>Y</v>
      </c>
      <c r="AP100" s="106"/>
    </row>
    <row r="101" spans="1:42" s="101" customFormat="1" ht="4.5" customHeight="1" x14ac:dyDescent="0.2">
      <c r="A101" s="107"/>
      <c r="C101" s="108"/>
      <c r="D101" s="109"/>
      <c r="E101" s="109"/>
      <c r="F101" s="110"/>
      <c r="G101" s="111"/>
      <c r="H101" s="112"/>
      <c r="I101" s="113"/>
      <c r="J101" s="114"/>
      <c r="K101" s="107"/>
      <c r="L101" s="112"/>
      <c r="M101" s="107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  <c r="AB101" s="115"/>
      <c r="AC101" s="115"/>
      <c r="AD101" s="115"/>
      <c r="AE101" s="115"/>
      <c r="AF101" s="115"/>
      <c r="AG101" s="115"/>
      <c r="AH101" s="115"/>
      <c r="AI101" s="115"/>
      <c r="AJ101" s="115"/>
      <c r="AK101" s="115"/>
      <c r="AL101" s="115"/>
      <c r="AO101" s="30" t="str">
        <f t="shared" si="29"/>
        <v>Y</v>
      </c>
      <c r="AP101" s="106"/>
    </row>
    <row r="102" spans="1:42" s="101" customFormat="1" ht="15" x14ac:dyDescent="0.2">
      <c r="A102" s="107"/>
      <c r="C102" s="116" t="s">
        <v>221</v>
      </c>
      <c r="D102" s="117"/>
      <c r="E102" s="117"/>
      <c r="F102" s="118"/>
      <c r="G102" s="111" t="s">
        <v>222</v>
      </c>
      <c r="H102" s="114" t="s">
        <v>219</v>
      </c>
      <c r="I102" s="113" t="s">
        <v>219</v>
      </c>
      <c r="J102" s="114" t="s">
        <v>219</v>
      </c>
      <c r="K102" s="101" t="s">
        <v>219</v>
      </c>
      <c r="L102" s="114" t="s">
        <v>219</v>
      </c>
      <c r="M102" s="101" t="s">
        <v>219</v>
      </c>
      <c r="N102" s="119">
        <f>[1]Rate_RI!I288</f>
        <v>923550</v>
      </c>
      <c r="O102" s="119">
        <f>[1]Rate_RI!J288</f>
        <v>923550</v>
      </c>
      <c r="P102" s="119">
        <f>[1]Rate_RI!K288</f>
        <v>918600</v>
      </c>
      <c r="Q102" s="119">
        <f>[1]Rate_RI!L288</f>
        <v>918600</v>
      </c>
      <c r="R102" s="119">
        <f>[1]Rate_RI!M288</f>
        <v>918600</v>
      </c>
      <c r="S102" s="119">
        <f>[1]Rate_RI!N288</f>
        <v>918600</v>
      </c>
      <c r="T102" s="119">
        <f>[1]Rate_RI!O288</f>
        <v>918600</v>
      </c>
      <c r="U102" s="119">
        <f>[1]Rate_RI!P288</f>
        <v>918600</v>
      </c>
      <c r="V102" s="119">
        <f>[1]Rate_RI!Q288</f>
        <v>918600</v>
      </c>
      <c r="W102" s="119">
        <f>[1]Rate_RI!R288</f>
        <v>918600</v>
      </c>
      <c r="X102" s="119">
        <f>[1]Rate_RI!S288</f>
        <v>918600</v>
      </c>
      <c r="Y102" s="119">
        <f>[1]Rate_RI!T288</f>
        <v>918600</v>
      </c>
      <c r="Z102" s="119">
        <f>[1]Rate_RI!U288</f>
        <v>918600</v>
      </c>
      <c r="AA102" s="119">
        <f>[1]Rate_RI!V288</f>
        <v>918600</v>
      </c>
      <c r="AB102" s="119">
        <f>[1]Rate_RI!W288</f>
        <v>918600</v>
      </c>
      <c r="AC102" s="119">
        <f>[1]Rate_RI!X288</f>
        <v>918600</v>
      </c>
      <c r="AD102" s="119">
        <f>[1]Rate_RI!Y288</f>
        <v>918600</v>
      </c>
      <c r="AE102" s="119">
        <f>[1]Rate_RI!Z288</f>
        <v>918600</v>
      </c>
      <c r="AF102" s="119">
        <f>[1]Rate_RI!AA288</f>
        <v>918600</v>
      </c>
      <c r="AG102" s="119">
        <f>[1]Rate_RI!AB288</f>
        <v>918600</v>
      </c>
      <c r="AH102" s="119">
        <f>[1]Rate_RI!AC288</f>
        <v>918600</v>
      </c>
      <c r="AI102" s="119">
        <f>[1]Rate_RI!AD288</f>
        <v>918600</v>
      </c>
      <c r="AJ102" s="119">
        <f>[1]Rate_RI!AE288</f>
        <v>918600</v>
      </c>
      <c r="AK102" s="119">
        <f>[1]Rate_RI!AF288</f>
        <v>918600</v>
      </c>
      <c r="AL102" s="119">
        <f>[1]Rate_RI!AG288</f>
        <v>918600</v>
      </c>
      <c r="AO102" s="30" t="str">
        <f t="shared" si="29"/>
        <v>Y</v>
      </c>
      <c r="AP102" s="106"/>
    </row>
    <row r="103" spans="1:42" s="101" customFormat="1" ht="15" x14ac:dyDescent="0.2">
      <c r="A103" s="107"/>
      <c r="C103" s="116"/>
      <c r="D103" s="117"/>
      <c r="E103" s="117"/>
      <c r="F103" s="118"/>
      <c r="G103" s="111" t="s">
        <v>223</v>
      </c>
      <c r="H103" s="114" t="s">
        <v>219</v>
      </c>
      <c r="I103" s="113" t="s">
        <v>219</v>
      </c>
      <c r="J103" s="114" t="s">
        <v>219</v>
      </c>
      <c r="K103" s="101" t="s">
        <v>219</v>
      </c>
      <c r="L103" s="114" t="s">
        <v>219</v>
      </c>
      <c r="M103" s="101" t="s">
        <v>219</v>
      </c>
      <c r="N103" s="119">
        <f>[1]Rate_RI!I289</f>
        <v>1093250</v>
      </c>
      <c r="O103" s="119">
        <f>[1]Rate_RI!J289</f>
        <v>1093250</v>
      </c>
      <c r="P103" s="119">
        <f>[1]Rate_RI!K289</f>
        <v>1087300</v>
      </c>
      <c r="Q103" s="119">
        <f>[1]Rate_RI!L289</f>
        <v>1087300</v>
      </c>
      <c r="R103" s="119">
        <f>[1]Rate_RI!M289</f>
        <v>1087300</v>
      </c>
      <c r="S103" s="119">
        <f>[1]Rate_RI!N289</f>
        <v>1087300</v>
      </c>
      <c r="T103" s="119">
        <f>[1]Rate_RI!O289</f>
        <v>1087300</v>
      </c>
      <c r="U103" s="119">
        <f>[1]Rate_RI!P289</f>
        <v>1087300</v>
      </c>
      <c r="V103" s="119">
        <f>[1]Rate_RI!Q289</f>
        <v>1087300</v>
      </c>
      <c r="W103" s="119">
        <f>[1]Rate_RI!R289</f>
        <v>1087300</v>
      </c>
      <c r="X103" s="119">
        <f>[1]Rate_RI!S289</f>
        <v>1087300</v>
      </c>
      <c r="Y103" s="119">
        <f>[1]Rate_RI!T289</f>
        <v>1087300</v>
      </c>
      <c r="Z103" s="119">
        <f>[1]Rate_RI!U289</f>
        <v>1087300</v>
      </c>
      <c r="AA103" s="119">
        <f>[1]Rate_RI!V289</f>
        <v>1087300</v>
      </c>
      <c r="AB103" s="119">
        <f>[1]Rate_RI!W289</f>
        <v>1087300</v>
      </c>
      <c r="AC103" s="119">
        <f>[1]Rate_RI!X289</f>
        <v>1087300</v>
      </c>
      <c r="AD103" s="119">
        <f>[1]Rate_RI!Y289</f>
        <v>1087300</v>
      </c>
      <c r="AE103" s="119">
        <f>[1]Rate_RI!Z289</f>
        <v>1087300</v>
      </c>
      <c r="AF103" s="119">
        <f>[1]Rate_RI!AA289</f>
        <v>1087300</v>
      </c>
      <c r="AG103" s="119">
        <f>[1]Rate_RI!AB289</f>
        <v>1087300</v>
      </c>
      <c r="AH103" s="119">
        <f>[1]Rate_RI!AC289</f>
        <v>1087300</v>
      </c>
      <c r="AI103" s="119">
        <f>[1]Rate_RI!AD289</f>
        <v>1087300</v>
      </c>
      <c r="AJ103" s="119">
        <f>[1]Rate_RI!AE289</f>
        <v>1087300</v>
      </c>
      <c r="AK103" s="119">
        <f>[1]Rate_RI!AF289</f>
        <v>1087300</v>
      </c>
      <c r="AL103" s="119">
        <f>[1]Rate_RI!AG289</f>
        <v>1087300</v>
      </c>
      <c r="AO103" s="30" t="str">
        <f t="shared" si="29"/>
        <v>Y</v>
      </c>
      <c r="AP103" s="106"/>
    </row>
    <row r="104" spans="1:42" s="101" customFormat="1" ht="15" x14ac:dyDescent="0.2">
      <c r="A104" s="107"/>
      <c r="C104" s="116"/>
      <c r="D104" s="117"/>
      <c r="E104" s="117"/>
      <c r="F104" s="118"/>
      <c r="G104" s="111" t="s">
        <v>224</v>
      </c>
      <c r="H104" s="114" t="s">
        <v>219</v>
      </c>
      <c r="I104" s="113" t="s">
        <v>219</v>
      </c>
      <c r="J104" s="114" t="s">
        <v>219</v>
      </c>
      <c r="K104" s="101" t="s">
        <v>219</v>
      </c>
      <c r="L104" s="114" t="s">
        <v>219</v>
      </c>
      <c r="M104" s="101" t="s">
        <v>219</v>
      </c>
      <c r="N104" s="119">
        <f>[1]Rate_RI!I290</f>
        <v>605350</v>
      </c>
      <c r="O104" s="119">
        <f>[1]Rate_RI!J290</f>
        <v>605350</v>
      </c>
      <c r="P104" s="119">
        <f>[1]Rate_RI!K290</f>
        <v>602250</v>
      </c>
      <c r="Q104" s="119">
        <f>[1]Rate_RI!L290</f>
        <v>602250</v>
      </c>
      <c r="R104" s="119">
        <f>[1]Rate_RI!M290</f>
        <v>602250</v>
      </c>
      <c r="S104" s="119">
        <f>[1]Rate_RI!N290</f>
        <v>602250</v>
      </c>
      <c r="T104" s="119">
        <f>[1]Rate_RI!O290</f>
        <v>602250</v>
      </c>
      <c r="U104" s="119">
        <f>[1]Rate_RI!P290</f>
        <v>602250</v>
      </c>
      <c r="V104" s="119">
        <f>[1]Rate_RI!Q290</f>
        <v>602250</v>
      </c>
      <c r="W104" s="119">
        <f>[1]Rate_RI!R290</f>
        <v>602250</v>
      </c>
      <c r="X104" s="119">
        <f>[1]Rate_RI!S290</f>
        <v>602250</v>
      </c>
      <c r="Y104" s="119">
        <f>[1]Rate_RI!T290</f>
        <v>602250</v>
      </c>
      <c r="Z104" s="119">
        <f>[1]Rate_RI!U290</f>
        <v>602250</v>
      </c>
      <c r="AA104" s="119">
        <f>[1]Rate_RI!V290</f>
        <v>602250</v>
      </c>
      <c r="AB104" s="119">
        <f>[1]Rate_RI!W290</f>
        <v>602250</v>
      </c>
      <c r="AC104" s="119">
        <f>[1]Rate_RI!X290</f>
        <v>602250</v>
      </c>
      <c r="AD104" s="119">
        <f>[1]Rate_RI!Y290</f>
        <v>602250</v>
      </c>
      <c r="AE104" s="119">
        <f>[1]Rate_RI!Z290</f>
        <v>602250</v>
      </c>
      <c r="AF104" s="119">
        <f>[1]Rate_RI!AA290</f>
        <v>602250</v>
      </c>
      <c r="AG104" s="119">
        <f>[1]Rate_RI!AB290</f>
        <v>602250</v>
      </c>
      <c r="AH104" s="119">
        <f>[1]Rate_RI!AC290</f>
        <v>602250</v>
      </c>
      <c r="AI104" s="119">
        <f>[1]Rate_RI!AD290</f>
        <v>602250</v>
      </c>
      <c r="AJ104" s="119">
        <f>[1]Rate_RI!AE290</f>
        <v>602250</v>
      </c>
      <c r="AK104" s="119">
        <f>[1]Rate_RI!AF290</f>
        <v>602250</v>
      </c>
      <c r="AL104" s="119">
        <f>[1]Rate_RI!AG290</f>
        <v>602250</v>
      </c>
      <c r="AO104" s="30" t="str">
        <f t="shared" si="29"/>
        <v>Y</v>
      </c>
      <c r="AP104" s="106"/>
    </row>
    <row r="105" spans="1:42" s="101" customFormat="1" ht="21.75" customHeight="1" x14ac:dyDescent="0.2">
      <c r="A105" s="107"/>
      <c r="C105" s="116" t="s">
        <v>225</v>
      </c>
      <c r="D105" s="117"/>
      <c r="E105" s="117"/>
      <c r="F105" s="118"/>
      <c r="G105" s="111" t="s">
        <v>222</v>
      </c>
      <c r="H105" s="114" t="s">
        <v>219</v>
      </c>
      <c r="I105" s="113" t="s">
        <v>219</v>
      </c>
      <c r="J105" s="114" t="s">
        <v>219</v>
      </c>
      <c r="K105" s="101" t="s">
        <v>219</v>
      </c>
      <c r="L105" s="114" t="s">
        <v>219</v>
      </c>
      <c r="M105" s="101" t="s">
        <v>219</v>
      </c>
      <c r="N105" s="119">
        <f>[1]Rate_RI!I291</f>
        <v>1431650</v>
      </c>
      <c r="O105" s="119">
        <f>[1]Rate_RI!J291</f>
        <v>1431650</v>
      </c>
      <c r="P105" s="119">
        <f>[1]Rate_RI!K291</f>
        <v>1423750</v>
      </c>
      <c r="Q105" s="119">
        <f>[1]Rate_RI!L291</f>
        <v>1423750</v>
      </c>
      <c r="R105" s="119">
        <f>[1]Rate_RI!M291</f>
        <v>1423750</v>
      </c>
      <c r="S105" s="119">
        <f>[1]Rate_RI!N291</f>
        <v>1423750</v>
      </c>
      <c r="T105" s="119">
        <f>[1]Rate_RI!O291</f>
        <v>1423750</v>
      </c>
      <c r="U105" s="119">
        <f>[1]Rate_RI!P291</f>
        <v>1423750</v>
      </c>
      <c r="V105" s="119">
        <f>[1]Rate_RI!Q291</f>
        <v>1423750</v>
      </c>
      <c r="W105" s="119">
        <f>[1]Rate_RI!R291</f>
        <v>1423750</v>
      </c>
      <c r="X105" s="119">
        <f>[1]Rate_RI!S291</f>
        <v>1423750</v>
      </c>
      <c r="Y105" s="119">
        <f>[1]Rate_RI!T291</f>
        <v>1423750</v>
      </c>
      <c r="Z105" s="119">
        <f>[1]Rate_RI!U291</f>
        <v>1423750</v>
      </c>
      <c r="AA105" s="119">
        <f>[1]Rate_RI!V291</f>
        <v>1423750</v>
      </c>
      <c r="AB105" s="119">
        <f>[1]Rate_RI!W291</f>
        <v>1423750</v>
      </c>
      <c r="AC105" s="119">
        <f>[1]Rate_RI!X291</f>
        <v>1423750</v>
      </c>
      <c r="AD105" s="119">
        <f>[1]Rate_RI!Y291</f>
        <v>1423750</v>
      </c>
      <c r="AE105" s="119">
        <f>[1]Rate_RI!Z291</f>
        <v>1423750</v>
      </c>
      <c r="AF105" s="119">
        <f>[1]Rate_RI!AA291</f>
        <v>1423750</v>
      </c>
      <c r="AG105" s="119">
        <f>[1]Rate_RI!AB291</f>
        <v>1423750</v>
      </c>
      <c r="AH105" s="119">
        <f>[1]Rate_RI!AC291</f>
        <v>1423750</v>
      </c>
      <c r="AI105" s="119">
        <f>[1]Rate_RI!AD291</f>
        <v>1423750</v>
      </c>
      <c r="AJ105" s="119">
        <f>[1]Rate_RI!AE291</f>
        <v>1423750</v>
      </c>
      <c r="AK105" s="119">
        <f>[1]Rate_RI!AF291</f>
        <v>1423750</v>
      </c>
      <c r="AL105" s="119">
        <f>[1]Rate_RI!AG291</f>
        <v>1423750</v>
      </c>
      <c r="AO105" s="30" t="str">
        <f t="shared" si="29"/>
        <v>Y</v>
      </c>
      <c r="AP105" s="106"/>
    </row>
    <row r="106" spans="1:42" s="101" customFormat="1" ht="15" x14ac:dyDescent="0.2">
      <c r="A106" s="107"/>
      <c r="C106" s="116"/>
      <c r="D106" s="117"/>
      <c r="E106" s="117"/>
      <c r="F106" s="118"/>
      <c r="G106" s="111" t="s">
        <v>223</v>
      </c>
      <c r="H106" s="114" t="s">
        <v>219</v>
      </c>
      <c r="I106" s="113" t="s">
        <v>219</v>
      </c>
      <c r="J106" s="114" t="s">
        <v>219</v>
      </c>
      <c r="K106" s="101" t="s">
        <v>219</v>
      </c>
      <c r="L106" s="114" t="s">
        <v>219</v>
      </c>
      <c r="M106" s="101" t="s">
        <v>219</v>
      </c>
      <c r="N106" s="119">
        <f>[1]Rate_RI!I292</f>
        <v>1703050</v>
      </c>
      <c r="O106" s="119">
        <f>[1]Rate_RI!J292</f>
        <v>1703050</v>
      </c>
      <c r="P106" s="119">
        <f>[1]Rate_RI!K292</f>
        <v>1693500</v>
      </c>
      <c r="Q106" s="119">
        <f>[1]Rate_RI!L292</f>
        <v>1693500</v>
      </c>
      <c r="R106" s="119">
        <f>[1]Rate_RI!M292</f>
        <v>1693500</v>
      </c>
      <c r="S106" s="119">
        <f>[1]Rate_RI!N292</f>
        <v>1693500</v>
      </c>
      <c r="T106" s="119">
        <f>[1]Rate_RI!O292</f>
        <v>1693500</v>
      </c>
      <c r="U106" s="119">
        <f>[1]Rate_RI!P292</f>
        <v>1693500</v>
      </c>
      <c r="V106" s="119">
        <f>[1]Rate_RI!Q292</f>
        <v>1693500</v>
      </c>
      <c r="W106" s="119">
        <f>[1]Rate_RI!R292</f>
        <v>1693500</v>
      </c>
      <c r="X106" s="119">
        <f>[1]Rate_RI!S292</f>
        <v>1693500</v>
      </c>
      <c r="Y106" s="119">
        <f>[1]Rate_RI!T292</f>
        <v>1693500</v>
      </c>
      <c r="Z106" s="119">
        <f>[1]Rate_RI!U292</f>
        <v>1693500</v>
      </c>
      <c r="AA106" s="119">
        <f>[1]Rate_RI!V292</f>
        <v>1693500</v>
      </c>
      <c r="AB106" s="119">
        <f>[1]Rate_RI!W292</f>
        <v>1693500</v>
      </c>
      <c r="AC106" s="119">
        <f>[1]Rate_RI!X292</f>
        <v>1693500</v>
      </c>
      <c r="AD106" s="119">
        <f>[1]Rate_RI!Y292</f>
        <v>1693500</v>
      </c>
      <c r="AE106" s="119">
        <f>[1]Rate_RI!Z292</f>
        <v>1693500</v>
      </c>
      <c r="AF106" s="119">
        <f>[1]Rate_RI!AA292</f>
        <v>1693500</v>
      </c>
      <c r="AG106" s="119">
        <f>[1]Rate_RI!AB292</f>
        <v>1693500</v>
      </c>
      <c r="AH106" s="119">
        <f>[1]Rate_RI!AC292</f>
        <v>1693500</v>
      </c>
      <c r="AI106" s="119">
        <f>[1]Rate_RI!AD292</f>
        <v>1693500</v>
      </c>
      <c r="AJ106" s="119">
        <f>[1]Rate_RI!AE292</f>
        <v>1693500</v>
      </c>
      <c r="AK106" s="119">
        <f>[1]Rate_RI!AF292</f>
        <v>1693500</v>
      </c>
      <c r="AL106" s="119">
        <f>[1]Rate_RI!AG292</f>
        <v>1693500</v>
      </c>
      <c r="AO106" s="30" t="str">
        <f t="shared" si="29"/>
        <v>Y</v>
      </c>
      <c r="AP106" s="106"/>
    </row>
    <row r="107" spans="1:42" s="101" customFormat="1" ht="24" customHeight="1" x14ac:dyDescent="0.2">
      <c r="A107" s="107"/>
      <c r="C107" s="116" t="s">
        <v>226</v>
      </c>
      <c r="D107" s="117"/>
      <c r="E107" s="117"/>
      <c r="F107" s="118"/>
      <c r="G107" s="111" t="s">
        <v>222</v>
      </c>
      <c r="H107" s="114" t="s">
        <v>219</v>
      </c>
      <c r="I107" s="113" t="s">
        <v>219</v>
      </c>
      <c r="J107" s="114" t="s">
        <v>219</v>
      </c>
      <c r="K107" s="101" t="s">
        <v>219</v>
      </c>
      <c r="L107" s="114" t="s">
        <v>219</v>
      </c>
      <c r="M107" s="101" t="s">
        <v>219</v>
      </c>
      <c r="N107" s="119">
        <f>[1]Rate_RI!I293</f>
        <v>1708400</v>
      </c>
      <c r="O107" s="119">
        <f>[1]Rate_RI!J293</f>
        <v>1708400</v>
      </c>
      <c r="P107" s="119">
        <f>[1]Rate_RI!K293</f>
        <v>1698850</v>
      </c>
      <c r="Q107" s="119">
        <f>[1]Rate_RI!L293</f>
        <v>1698850</v>
      </c>
      <c r="R107" s="119">
        <f>[1]Rate_RI!M293</f>
        <v>1698850</v>
      </c>
      <c r="S107" s="119">
        <f>[1]Rate_RI!N293</f>
        <v>1698850</v>
      </c>
      <c r="T107" s="119">
        <f>[1]Rate_RI!O293</f>
        <v>1698850</v>
      </c>
      <c r="U107" s="119">
        <f>[1]Rate_RI!P293</f>
        <v>1698850</v>
      </c>
      <c r="V107" s="119">
        <f>[1]Rate_RI!Q293</f>
        <v>1698850</v>
      </c>
      <c r="W107" s="119">
        <f>[1]Rate_RI!R293</f>
        <v>1698850</v>
      </c>
      <c r="X107" s="119">
        <f>[1]Rate_RI!S293</f>
        <v>1698850</v>
      </c>
      <c r="Y107" s="119">
        <f>[1]Rate_RI!T293</f>
        <v>1698850</v>
      </c>
      <c r="Z107" s="119">
        <f>[1]Rate_RI!U293</f>
        <v>1698850</v>
      </c>
      <c r="AA107" s="119">
        <f>[1]Rate_RI!V293</f>
        <v>1698850</v>
      </c>
      <c r="AB107" s="119">
        <f>[1]Rate_RI!W293</f>
        <v>1698850</v>
      </c>
      <c r="AC107" s="119">
        <f>[1]Rate_RI!X293</f>
        <v>1698850</v>
      </c>
      <c r="AD107" s="119">
        <f>[1]Rate_RI!Y293</f>
        <v>1698850</v>
      </c>
      <c r="AE107" s="119">
        <f>[1]Rate_RI!Z293</f>
        <v>1698850</v>
      </c>
      <c r="AF107" s="119">
        <f>[1]Rate_RI!AA293</f>
        <v>1698850</v>
      </c>
      <c r="AG107" s="119">
        <f>[1]Rate_RI!AB293</f>
        <v>1698850</v>
      </c>
      <c r="AH107" s="119">
        <f>[1]Rate_RI!AC293</f>
        <v>1698850</v>
      </c>
      <c r="AI107" s="119">
        <f>[1]Rate_RI!AD293</f>
        <v>1698850</v>
      </c>
      <c r="AJ107" s="119">
        <f>[1]Rate_RI!AE293</f>
        <v>1698850</v>
      </c>
      <c r="AK107" s="119">
        <f>[1]Rate_RI!AF293</f>
        <v>1698850</v>
      </c>
      <c r="AL107" s="119">
        <f>[1]Rate_RI!AG293</f>
        <v>1698850</v>
      </c>
      <c r="AO107" s="30" t="str">
        <f t="shared" si="29"/>
        <v>Y</v>
      </c>
      <c r="AP107" s="106"/>
    </row>
    <row r="108" spans="1:42" s="101" customFormat="1" ht="15" x14ac:dyDescent="0.2">
      <c r="A108" s="107"/>
      <c r="C108" s="116"/>
      <c r="D108" s="117"/>
      <c r="E108" s="117"/>
      <c r="F108" s="118"/>
      <c r="G108" s="111" t="s">
        <v>223</v>
      </c>
      <c r="H108" s="114" t="s">
        <v>219</v>
      </c>
      <c r="I108" s="113" t="s">
        <v>219</v>
      </c>
      <c r="J108" s="114" t="s">
        <v>219</v>
      </c>
      <c r="K108" s="101" t="s">
        <v>219</v>
      </c>
      <c r="L108" s="114" t="s">
        <v>219</v>
      </c>
      <c r="M108" s="101" t="s">
        <v>219</v>
      </c>
      <c r="N108" s="119">
        <f>[1]Rate_RI!I294</f>
        <v>2035050</v>
      </c>
      <c r="O108" s="119">
        <f>[1]Rate_RI!J294</f>
        <v>2035050</v>
      </c>
      <c r="P108" s="119">
        <f>[1]Rate_RI!K294</f>
        <v>2023600</v>
      </c>
      <c r="Q108" s="119">
        <f>[1]Rate_RI!L294</f>
        <v>2023600</v>
      </c>
      <c r="R108" s="119">
        <f>[1]Rate_RI!M294</f>
        <v>2023600</v>
      </c>
      <c r="S108" s="119">
        <f>[1]Rate_RI!N294</f>
        <v>2023600</v>
      </c>
      <c r="T108" s="119">
        <f>[1]Rate_RI!O294</f>
        <v>2023600</v>
      </c>
      <c r="U108" s="119">
        <f>[1]Rate_RI!P294</f>
        <v>2023600</v>
      </c>
      <c r="V108" s="119">
        <f>[1]Rate_RI!Q294</f>
        <v>2023600</v>
      </c>
      <c r="W108" s="119">
        <f>[1]Rate_RI!R294</f>
        <v>2023600</v>
      </c>
      <c r="X108" s="119">
        <f>[1]Rate_RI!S294</f>
        <v>2023600</v>
      </c>
      <c r="Y108" s="119">
        <f>[1]Rate_RI!T294</f>
        <v>2023600</v>
      </c>
      <c r="Z108" s="119">
        <f>[1]Rate_RI!U294</f>
        <v>2023600</v>
      </c>
      <c r="AA108" s="119">
        <f>[1]Rate_RI!V294</f>
        <v>2023600</v>
      </c>
      <c r="AB108" s="119">
        <f>[1]Rate_RI!W294</f>
        <v>2023600</v>
      </c>
      <c r="AC108" s="119">
        <f>[1]Rate_RI!X294</f>
        <v>2023600</v>
      </c>
      <c r="AD108" s="119">
        <f>[1]Rate_RI!Y294</f>
        <v>2023600</v>
      </c>
      <c r="AE108" s="119">
        <f>[1]Rate_RI!Z294</f>
        <v>2023600</v>
      </c>
      <c r="AF108" s="119">
        <f>[1]Rate_RI!AA294</f>
        <v>2023600</v>
      </c>
      <c r="AG108" s="119">
        <f>[1]Rate_RI!AB294</f>
        <v>2023600</v>
      </c>
      <c r="AH108" s="119">
        <f>[1]Rate_RI!AC294</f>
        <v>2023600</v>
      </c>
      <c r="AI108" s="119">
        <f>[1]Rate_RI!AD294</f>
        <v>2023600</v>
      </c>
      <c r="AJ108" s="119">
        <f>[1]Rate_RI!AE294</f>
        <v>2023600</v>
      </c>
      <c r="AK108" s="119">
        <f>[1]Rate_RI!AF294</f>
        <v>2023600</v>
      </c>
      <c r="AL108" s="119">
        <f>[1]Rate_RI!AG294</f>
        <v>2023600</v>
      </c>
      <c r="AO108" s="30" t="str">
        <f t="shared" si="29"/>
        <v>Y</v>
      </c>
      <c r="AP108" s="106"/>
    </row>
    <row r="109" spans="1:42" s="101" customFormat="1" ht="25.5" customHeight="1" x14ac:dyDescent="0.2">
      <c r="A109" s="107"/>
      <c r="C109" s="116" t="s">
        <v>227</v>
      </c>
      <c r="D109" s="117"/>
      <c r="E109" s="117"/>
      <c r="F109" s="118"/>
      <c r="G109" s="111" t="s">
        <v>222</v>
      </c>
      <c r="H109" s="114" t="s">
        <v>219</v>
      </c>
      <c r="I109" s="113" t="s">
        <v>219</v>
      </c>
      <c r="J109" s="114" t="s">
        <v>219</v>
      </c>
      <c r="K109" s="101" t="s">
        <v>219</v>
      </c>
      <c r="L109" s="114" t="s">
        <v>219</v>
      </c>
      <c r="M109" s="101" t="s">
        <v>219</v>
      </c>
      <c r="N109" s="119">
        <f>[1]Rate_RI!I295</f>
        <v>2238200</v>
      </c>
      <c r="O109" s="119">
        <f>[1]Rate_RI!J295</f>
        <v>2238200</v>
      </c>
      <c r="P109" s="119">
        <f>[1]Rate_RI!K295</f>
        <v>2225550</v>
      </c>
      <c r="Q109" s="119">
        <f>[1]Rate_RI!L295</f>
        <v>2225550</v>
      </c>
      <c r="R109" s="119">
        <f>[1]Rate_RI!M295</f>
        <v>2225550</v>
      </c>
      <c r="S109" s="119">
        <f>[1]Rate_RI!N295</f>
        <v>2225550</v>
      </c>
      <c r="T109" s="119">
        <f>[1]Rate_RI!O295</f>
        <v>2225550</v>
      </c>
      <c r="U109" s="119">
        <f>[1]Rate_RI!P295</f>
        <v>2225550</v>
      </c>
      <c r="V109" s="119">
        <f>[1]Rate_RI!Q295</f>
        <v>2225550</v>
      </c>
      <c r="W109" s="119">
        <f>[1]Rate_RI!R295</f>
        <v>2225550</v>
      </c>
      <c r="X109" s="119">
        <f>[1]Rate_RI!S295</f>
        <v>2225550</v>
      </c>
      <c r="Y109" s="119">
        <f>[1]Rate_RI!T295</f>
        <v>2225550</v>
      </c>
      <c r="Z109" s="119">
        <f>[1]Rate_RI!U295</f>
        <v>2225550</v>
      </c>
      <c r="AA109" s="119">
        <f>[1]Rate_RI!V295</f>
        <v>2225550</v>
      </c>
      <c r="AB109" s="119">
        <f>[1]Rate_RI!W295</f>
        <v>2225550</v>
      </c>
      <c r="AC109" s="119">
        <f>[1]Rate_RI!X295</f>
        <v>2225550</v>
      </c>
      <c r="AD109" s="119">
        <f>[1]Rate_RI!Y295</f>
        <v>2225550</v>
      </c>
      <c r="AE109" s="119">
        <f>[1]Rate_RI!Z295</f>
        <v>2225550</v>
      </c>
      <c r="AF109" s="119">
        <f>[1]Rate_RI!AA295</f>
        <v>2225550</v>
      </c>
      <c r="AG109" s="119">
        <f>[1]Rate_RI!AB295</f>
        <v>2225550</v>
      </c>
      <c r="AH109" s="119">
        <f>[1]Rate_RI!AC295</f>
        <v>2225550</v>
      </c>
      <c r="AI109" s="119">
        <f>[1]Rate_RI!AD295</f>
        <v>2225550</v>
      </c>
      <c r="AJ109" s="119">
        <f>[1]Rate_RI!AE295</f>
        <v>2225550</v>
      </c>
      <c r="AK109" s="119">
        <f>[1]Rate_RI!AF295</f>
        <v>2225550</v>
      </c>
      <c r="AL109" s="119">
        <f>[1]Rate_RI!AG295</f>
        <v>2225550</v>
      </c>
      <c r="AO109" s="30" t="str">
        <f t="shared" si="29"/>
        <v>Y</v>
      </c>
      <c r="AP109" s="106"/>
    </row>
    <row r="110" spans="1:42" s="101" customFormat="1" ht="15" x14ac:dyDescent="0.2">
      <c r="A110" s="107"/>
      <c r="C110" s="116"/>
      <c r="D110" s="117"/>
      <c r="E110" s="117"/>
      <c r="F110" s="118"/>
      <c r="G110" s="111" t="s">
        <v>223</v>
      </c>
      <c r="H110" s="114" t="s">
        <v>219</v>
      </c>
      <c r="I110" s="113" t="s">
        <v>219</v>
      </c>
      <c r="J110" s="114" t="s">
        <v>219</v>
      </c>
      <c r="K110" s="101" t="s">
        <v>219</v>
      </c>
      <c r="L110" s="114" t="s">
        <v>219</v>
      </c>
      <c r="M110" s="101" t="s">
        <v>219</v>
      </c>
      <c r="N110" s="119">
        <f>[1]Rate_RI!I296</f>
        <v>2670900</v>
      </c>
      <c r="O110" s="119">
        <f>[1]Rate_RI!J296</f>
        <v>2670900</v>
      </c>
      <c r="P110" s="119">
        <f>[1]Rate_RI!K296</f>
        <v>2655700</v>
      </c>
      <c r="Q110" s="119">
        <f>[1]Rate_RI!L296</f>
        <v>2655700</v>
      </c>
      <c r="R110" s="119">
        <f>[1]Rate_RI!M296</f>
        <v>2655700</v>
      </c>
      <c r="S110" s="119">
        <f>[1]Rate_RI!N296</f>
        <v>2655700</v>
      </c>
      <c r="T110" s="119">
        <f>[1]Rate_RI!O296</f>
        <v>2655700</v>
      </c>
      <c r="U110" s="119">
        <f>[1]Rate_RI!P296</f>
        <v>2655700</v>
      </c>
      <c r="V110" s="119">
        <f>[1]Rate_RI!Q296</f>
        <v>2655700</v>
      </c>
      <c r="W110" s="119">
        <f>[1]Rate_RI!R296</f>
        <v>2655700</v>
      </c>
      <c r="X110" s="119">
        <f>[1]Rate_RI!S296</f>
        <v>2655700</v>
      </c>
      <c r="Y110" s="119">
        <f>[1]Rate_RI!T296</f>
        <v>2655700</v>
      </c>
      <c r="Z110" s="119">
        <f>[1]Rate_RI!U296</f>
        <v>2655700</v>
      </c>
      <c r="AA110" s="119">
        <f>[1]Rate_RI!V296</f>
        <v>2655700</v>
      </c>
      <c r="AB110" s="119">
        <f>[1]Rate_RI!W296</f>
        <v>2655700</v>
      </c>
      <c r="AC110" s="119">
        <f>[1]Rate_RI!X296</f>
        <v>2655700</v>
      </c>
      <c r="AD110" s="119">
        <f>[1]Rate_RI!Y296</f>
        <v>2655700</v>
      </c>
      <c r="AE110" s="119">
        <f>[1]Rate_RI!Z296</f>
        <v>2655700</v>
      </c>
      <c r="AF110" s="119">
        <f>[1]Rate_RI!AA296</f>
        <v>2655700</v>
      </c>
      <c r="AG110" s="119">
        <f>[1]Rate_RI!AB296</f>
        <v>2655700</v>
      </c>
      <c r="AH110" s="119">
        <f>[1]Rate_RI!AC296</f>
        <v>2655700</v>
      </c>
      <c r="AI110" s="119">
        <f>[1]Rate_RI!AD296</f>
        <v>2655700</v>
      </c>
      <c r="AJ110" s="119">
        <f>[1]Rate_RI!AE296</f>
        <v>2655700</v>
      </c>
      <c r="AK110" s="119">
        <f>[1]Rate_RI!AF296</f>
        <v>2655700</v>
      </c>
      <c r="AL110" s="119">
        <f>[1]Rate_RI!AG296</f>
        <v>2655700</v>
      </c>
      <c r="AO110" s="30" t="str">
        <f t="shared" si="29"/>
        <v>Y</v>
      </c>
      <c r="AP110" s="106"/>
    </row>
    <row r="111" spans="1:42" s="101" customFormat="1" ht="24" customHeight="1" x14ac:dyDescent="0.2">
      <c r="A111" s="107"/>
      <c r="C111" s="116" t="s">
        <v>228</v>
      </c>
      <c r="D111" s="117"/>
      <c r="E111" s="117"/>
      <c r="F111" s="118"/>
      <c r="G111" s="111" t="s">
        <v>222</v>
      </c>
      <c r="H111" s="114" t="s">
        <v>219</v>
      </c>
      <c r="I111" s="113" t="s">
        <v>219</v>
      </c>
      <c r="J111" s="114" t="s">
        <v>219</v>
      </c>
      <c r="K111" s="101" t="s">
        <v>219</v>
      </c>
      <c r="L111" s="114" t="s">
        <v>219</v>
      </c>
      <c r="M111" s="101" t="s">
        <v>219</v>
      </c>
      <c r="N111" s="119">
        <f>[1]Rate_RI!I297</f>
        <v>3022000</v>
      </c>
      <c r="O111" s="119">
        <f>[1]Rate_RI!J297</f>
        <v>3022000</v>
      </c>
      <c r="P111" s="119">
        <f>[1]Rate_RI!K297</f>
        <v>3004750</v>
      </c>
      <c r="Q111" s="119">
        <f>[1]Rate_RI!L297</f>
        <v>3004750</v>
      </c>
      <c r="R111" s="119">
        <f>[1]Rate_RI!M297</f>
        <v>3004750</v>
      </c>
      <c r="S111" s="119">
        <f>[1]Rate_RI!N297</f>
        <v>3004750</v>
      </c>
      <c r="T111" s="119">
        <f>[1]Rate_RI!O297</f>
        <v>3004750</v>
      </c>
      <c r="U111" s="119">
        <f>[1]Rate_RI!P297</f>
        <v>3004750</v>
      </c>
      <c r="V111" s="119">
        <f>[1]Rate_RI!Q297</f>
        <v>3004750</v>
      </c>
      <c r="W111" s="119">
        <f>[1]Rate_RI!R297</f>
        <v>3004750</v>
      </c>
      <c r="X111" s="119">
        <f>[1]Rate_RI!S297</f>
        <v>3004750</v>
      </c>
      <c r="Y111" s="119">
        <f>[1]Rate_RI!T297</f>
        <v>3004750</v>
      </c>
      <c r="Z111" s="119">
        <f>[1]Rate_RI!U297</f>
        <v>3004750</v>
      </c>
      <c r="AA111" s="119">
        <f>[1]Rate_RI!V297</f>
        <v>3004750</v>
      </c>
      <c r="AB111" s="119">
        <f>[1]Rate_RI!W297</f>
        <v>3004750</v>
      </c>
      <c r="AC111" s="119">
        <f>[1]Rate_RI!X297</f>
        <v>3004750</v>
      </c>
      <c r="AD111" s="119">
        <f>[1]Rate_RI!Y297</f>
        <v>3004750</v>
      </c>
      <c r="AE111" s="119">
        <f>[1]Rate_RI!Z297</f>
        <v>3004750</v>
      </c>
      <c r="AF111" s="119">
        <f>[1]Rate_RI!AA297</f>
        <v>3004750</v>
      </c>
      <c r="AG111" s="119">
        <f>[1]Rate_RI!AB297</f>
        <v>3004750</v>
      </c>
      <c r="AH111" s="119">
        <f>[1]Rate_RI!AC297</f>
        <v>3004750</v>
      </c>
      <c r="AI111" s="119">
        <f>[1]Rate_RI!AD297</f>
        <v>3004750</v>
      </c>
      <c r="AJ111" s="119">
        <f>[1]Rate_RI!AE297</f>
        <v>3004750</v>
      </c>
      <c r="AK111" s="119">
        <f>[1]Rate_RI!AF297</f>
        <v>3004750</v>
      </c>
      <c r="AL111" s="119">
        <f>[1]Rate_RI!AG297</f>
        <v>3004750</v>
      </c>
      <c r="AO111" s="30" t="str">
        <f t="shared" si="29"/>
        <v>Y</v>
      </c>
      <c r="AP111" s="106"/>
    </row>
    <row r="112" spans="1:42" s="101" customFormat="1" ht="15" x14ac:dyDescent="0.2">
      <c r="A112" s="107"/>
      <c r="C112" s="116"/>
      <c r="D112" s="117"/>
      <c r="E112" s="117"/>
      <c r="F112" s="118"/>
      <c r="G112" s="111" t="s">
        <v>223</v>
      </c>
      <c r="H112" s="114" t="s">
        <v>219</v>
      </c>
      <c r="I112" s="113" t="s">
        <v>219</v>
      </c>
      <c r="J112" s="114" t="s">
        <v>219</v>
      </c>
      <c r="K112" s="101" t="s">
        <v>219</v>
      </c>
      <c r="L112" s="114" t="s">
        <v>219</v>
      </c>
      <c r="M112" s="101" t="s">
        <v>219</v>
      </c>
      <c r="N112" s="119">
        <f>[1]Rate_RI!I298</f>
        <v>3611400</v>
      </c>
      <c r="O112" s="119">
        <f>[1]Rate_RI!J298</f>
        <v>3611400</v>
      </c>
      <c r="P112" s="119">
        <f>[1]Rate_RI!K298</f>
        <v>3590700</v>
      </c>
      <c r="Q112" s="119">
        <f>[1]Rate_RI!L298</f>
        <v>3590700</v>
      </c>
      <c r="R112" s="119">
        <f>[1]Rate_RI!M298</f>
        <v>3590700</v>
      </c>
      <c r="S112" s="119">
        <f>[1]Rate_RI!N298</f>
        <v>3590700</v>
      </c>
      <c r="T112" s="119">
        <f>[1]Rate_RI!O298</f>
        <v>3590700</v>
      </c>
      <c r="U112" s="119">
        <f>[1]Rate_RI!P298</f>
        <v>3590700</v>
      </c>
      <c r="V112" s="119">
        <f>[1]Rate_RI!Q298</f>
        <v>3590700</v>
      </c>
      <c r="W112" s="119">
        <f>[1]Rate_RI!R298</f>
        <v>3590700</v>
      </c>
      <c r="X112" s="119">
        <f>[1]Rate_RI!S298</f>
        <v>3590700</v>
      </c>
      <c r="Y112" s="119">
        <f>[1]Rate_RI!T298</f>
        <v>3590700</v>
      </c>
      <c r="Z112" s="119">
        <f>[1]Rate_RI!U298</f>
        <v>3590700</v>
      </c>
      <c r="AA112" s="119">
        <f>[1]Rate_RI!V298</f>
        <v>3590700</v>
      </c>
      <c r="AB112" s="119">
        <f>[1]Rate_RI!W298</f>
        <v>3590700</v>
      </c>
      <c r="AC112" s="119">
        <f>[1]Rate_RI!X298</f>
        <v>3590700</v>
      </c>
      <c r="AD112" s="119">
        <f>[1]Rate_RI!Y298</f>
        <v>3590700</v>
      </c>
      <c r="AE112" s="119">
        <f>[1]Rate_RI!Z298</f>
        <v>3590700</v>
      </c>
      <c r="AF112" s="119">
        <f>[1]Rate_RI!AA298</f>
        <v>3590700</v>
      </c>
      <c r="AG112" s="119">
        <f>[1]Rate_RI!AB298</f>
        <v>3590700</v>
      </c>
      <c r="AH112" s="119">
        <f>[1]Rate_RI!AC298</f>
        <v>3590700</v>
      </c>
      <c r="AI112" s="119">
        <f>[1]Rate_RI!AD298</f>
        <v>3590700</v>
      </c>
      <c r="AJ112" s="119">
        <f>[1]Rate_RI!AE298</f>
        <v>3590700</v>
      </c>
      <c r="AK112" s="119">
        <f>[1]Rate_RI!AF298</f>
        <v>3590700</v>
      </c>
      <c r="AL112" s="119">
        <f>[1]Rate_RI!AG298</f>
        <v>3590700</v>
      </c>
      <c r="AO112" s="30" t="str">
        <f t="shared" si="29"/>
        <v>Y</v>
      </c>
      <c r="AP112" s="106"/>
    </row>
    <row r="113" spans="1:44" s="101" customFormat="1" ht="4.5" customHeight="1" x14ac:dyDescent="0.2">
      <c r="A113" s="107"/>
      <c r="C113" s="120"/>
      <c r="D113" s="121"/>
      <c r="E113" s="121"/>
      <c r="F113" s="122"/>
      <c r="G113" s="123"/>
      <c r="H113" s="124"/>
      <c r="I113" s="125"/>
      <c r="J113" s="126"/>
      <c r="K113" s="127"/>
      <c r="L113" s="124"/>
      <c r="M113" s="127"/>
      <c r="N113" s="128"/>
      <c r="O113" s="128"/>
      <c r="P113" s="128"/>
      <c r="Q113" s="128"/>
      <c r="R113" s="128"/>
      <c r="S113" s="128"/>
      <c r="T113" s="128"/>
      <c r="U113" s="129"/>
      <c r="V113" s="129"/>
      <c r="W113" s="129"/>
      <c r="X113" s="128"/>
      <c r="Y113" s="128"/>
      <c r="Z113" s="128"/>
      <c r="AA113" s="128"/>
      <c r="AB113" s="128"/>
      <c r="AC113" s="128"/>
      <c r="AD113" s="128"/>
      <c r="AE113" s="129"/>
      <c r="AF113" s="129"/>
      <c r="AG113" s="129"/>
      <c r="AH113" s="129"/>
      <c r="AI113" s="129"/>
      <c r="AJ113" s="129"/>
      <c r="AK113" s="129"/>
      <c r="AL113" s="129"/>
      <c r="AO113" s="30" t="str">
        <f t="shared" si="29"/>
        <v>Y</v>
      </c>
      <c r="AP113" s="106"/>
    </row>
    <row r="114" spans="1:44" s="101" customFormat="1" ht="15" x14ac:dyDescent="0.2">
      <c r="A114" s="130"/>
      <c r="H114" s="130"/>
      <c r="M114" s="130"/>
      <c r="O114" s="131"/>
      <c r="P114" s="131"/>
      <c r="Q114" s="131"/>
      <c r="R114" s="131"/>
      <c r="S114" s="131"/>
      <c r="T114" s="131"/>
      <c r="U114" s="132"/>
      <c r="V114" s="132"/>
      <c r="W114" s="132"/>
      <c r="Y114" s="131"/>
      <c r="Z114" s="131"/>
      <c r="AA114" s="131"/>
      <c r="AB114" s="131"/>
      <c r="AC114" s="131"/>
      <c r="AD114" s="131"/>
      <c r="AE114" s="132"/>
      <c r="AF114" s="132"/>
      <c r="AG114" s="132"/>
      <c r="AH114" s="132"/>
      <c r="AI114" s="132"/>
      <c r="AJ114" s="132"/>
      <c r="AK114" s="132"/>
      <c r="AL114" s="132"/>
      <c r="AO114" s="30" t="str">
        <f t="shared" si="29"/>
        <v>Y</v>
      </c>
      <c r="AP114" s="106"/>
    </row>
    <row r="115" spans="1:44" s="5" customFormat="1" ht="16" hidden="1" x14ac:dyDescent="0.25">
      <c r="A115" s="21"/>
      <c r="C115" s="25" t="str">
        <f>[1]Hidden!$C$29&amp;". RAWAT JALAN"</f>
        <v>1. RAWAT JALAN</v>
      </c>
      <c r="D115" s="25"/>
      <c r="E115" s="26"/>
      <c r="F115" s="27"/>
      <c r="G115" s="22"/>
      <c r="H115" s="21"/>
      <c r="I115" s="27"/>
      <c r="J115" s="27"/>
      <c r="K115" s="22"/>
      <c r="L115" s="22"/>
      <c r="M115" s="21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>
        <v>1</v>
      </c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O115" s="30" t="str">
        <f>IF(AP115=1,"Y","N")</f>
        <v>N</v>
      </c>
      <c r="AP115" s="8">
        <v>0</v>
      </c>
      <c r="AQ115" s="5" t="str">
        <f t="shared" ref="AQ115" si="46">IF(AP115=0,"N","Y")</f>
        <v>N</v>
      </c>
      <c r="AR115" s="2"/>
    </row>
    <row r="116" spans="1:44" s="5" customFormat="1" ht="16.5" hidden="1" customHeight="1" x14ac:dyDescent="0.25">
      <c r="A116" s="31"/>
      <c r="C116" s="32" t="s">
        <v>6</v>
      </c>
      <c r="D116" s="32" t="s">
        <v>7</v>
      </c>
      <c r="E116" s="33" t="s">
        <v>8</v>
      </c>
      <c r="F116" s="33"/>
      <c r="G116" s="33" t="s">
        <v>9</v>
      </c>
      <c r="H116" s="32" t="s">
        <v>10</v>
      </c>
      <c r="I116" s="34" t="s">
        <v>11</v>
      </c>
      <c r="J116" s="34" t="s">
        <v>9</v>
      </c>
      <c r="K116" s="35" t="s">
        <v>12</v>
      </c>
      <c r="L116" s="35" t="s">
        <v>13</v>
      </c>
      <c r="M116" s="35" t="s">
        <v>14</v>
      </c>
      <c r="N116" s="36" t="str">
        <f>N$9</f>
        <v>PLAN A</v>
      </c>
      <c r="O116" s="36" t="str">
        <f t="shared" ref="O116:AL116" si="47">O$9</f>
        <v>PLAN B</v>
      </c>
      <c r="P116" s="36" t="str">
        <f t="shared" si="47"/>
        <v>PLAN C</v>
      </c>
      <c r="Q116" s="36" t="str">
        <f t="shared" si="47"/>
        <v>PLAN D</v>
      </c>
      <c r="R116" s="36" t="str">
        <f t="shared" si="47"/>
        <v>PLAN E</v>
      </c>
      <c r="S116" s="36" t="str">
        <f t="shared" si="47"/>
        <v>PLAN F</v>
      </c>
      <c r="T116" s="36" t="str">
        <f t="shared" si="47"/>
        <v>PLAN G</v>
      </c>
      <c r="U116" s="36" t="str">
        <f t="shared" si="47"/>
        <v>PLAN H</v>
      </c>
      <c r="V116" s="36" t="str">
        <f t="shared" si="47"/>
        <v>PLAN I</v>
      </c>
      <c r="W116" s="36" t="str">
        <f t="shared" si="47"/>
        <v>PLAN J</v>
      </c>
      <c r="X116" s="36" t="str">
        <f>X$9</f>
        <v>PLAN K</v>
      </c>
      <c r="Y116" s="36" t="str">
        <f t="shared" si="47"/>
        <v>PLAN L</v>
      </c>
      <c r="Z116" s="36" t="str">
        <f t="shared" si="47"/>
        <v>PLAN M</v>
      </c>
      <c r="AA116" s="36" t="str">
        <f t="shared" si="47"/>
        <v>PLAN N</v>
      </c>
      <c r="AB116" s="36" t="str">
        <f t="shared" si="47"/>
        <v>PLAN O</v>
      </c>
      <c r="AC116" s="36" t="str">
        <f t="shared" si="47"/>
        <v>PLAN P</v>
      </c>
      <c r="AD116" s="36" t="str">
        <f t="shared" si="47"/>
        <v>PLAN Q</v>
      </c>
      <c r="AE116" s="36" t="str">
        <f t="shared" si="47"/>
        <v>PLAN R</v>
      </c>
      <c r="AF116" s="36" t="str">
        <f t="shared" si="47"/>
        <v>PLAN S</v>
      </c>
      <c r="AG116" s="36" t="str">
        <f t="shared" si="47"/>
        <v>PLAN T</v>
      </c>
      <c r="AH116" s="36" t="str">
        <f t="shared" si="47"/>
        <v>PLAN U</v>
      </c>
      <c r="AI116" s="36" t="str">
        <f t="shared" si="47"/>
        <v>PLAN V</v>
      </c>
      <c r="AJ116" s="36" t="str">
        <f t="shared" si="47"/>
        <v>PLAN W</v>
      </c>
      <c r="AK116" s="36" t="str">
        <f t="shared" si="47"/>
        <v>PLAN X</v>
      </c>
      <c r="AL116" s="36" t="str">
        <f t="shared" si="47"/>
        <v>PLAN Y</v>
      </c>
      <c r="AO116" s="30" t="str">
        <f>$AO$115</f>
        <v>N</v>
      </c>
      <c r="AP116" s="8"/>
    </row>
    <row r="117" spans="1:44" s="5" customFormat="1" ht="16.5" hidden="1" customHeight="1" x14ac:dyDescent="0.25">
      <c r="A117" s="31"/>
      <c r="C117" s="37"/>
      <c r="D117" s="37"/>
      <c r="E117" s="38"/>
      <c r="F117" s="38"/>
      <c r="G117" s="38"/>
      <c r="H117" s="37"/>
      <c r="I117" s="39"/>
      <c r="J117" s="39"/>
      <c r="K117" s="40"/>
      <c r="L117" s="40"/>
      <c r="M117" s="40"/>
      <c r="N117" s="36" t="str">
        <f>N$10</f>
        <v>IP-1000</v>
      </c>
      <c r="O117" s="36" t="str">
        <f t="shared" ref="O117:AL117" si="48">O$10</f>
        <v>IP-1000</v>
      </c>
      <c r="P117" s="36" t="str">
        <f t="shared" si="48"/>
        <v>IP-1000</v>
      </c>
      <c r="Q117" s="36" t="str">
        <f t="shared" si="48"/>
        <v>IP-1000</v>
      </c>
      <c r="R117" s="36" t="str">
        <f t="shared" si="48"/>
        <v>IP-1000</v>
      </c>
      <c r="S117" s="36" t="str">
        <f t="shared" si="48"/>
        <v>IP-1000</v>
      </c>
      <c r="T117" s="36" t="str">
        <f t="shared" si="48"/>
        <v>IP-1000</v>
      </c>
      <c r="U117" s="36" t="str">
        <f t="shared" si="48"/>
        <v>IP-1000</v>
      </c>
      <c r="V117" s="36" t="str">
        <f t="shared" si="48"/>
        <v>IP-1000</v>
      </c>
      <c r="W117" s="36" t="str">
        <f t="shared" si="48"/>
        <v>IP-1000</v>
      </c>
      <c r="X117" s="36" t="str">
        <f>X$10</f>
        <v>IP-1000</v>
      </c>
      <c r="Y117" s="36" t="str">
        <f t="shared" si="48"/>
        <v>IP-1000</v>
      </c>
      <c r="Z117" s="36" t="str">
        <f t="shared" si="48"/>
        <v>IP-1000</v>
      </c>
      <c r="AA117" s="36" t="str">
        <f t="shared" si="48"/>
        <v>IP-1000</v>
      </c>
      <c r="AB117" s="36" t="str">
        <f t="shared" si="48"/>
        <v>IP-1000</v>
      </c>
      <c r="AC117" s="36" t="str">
        <f t="shared" si="48"/>
        <v>IP-1000</v>
      </c>
      <c r="AD117" s="36" t="str">
        <f t="shared" si="48"/>
        <v>IP-1000</v>
      </c>
      <c r="AE117" s="36" t="str">
        <f t="shared" si="48"/>
        <v>IP-1000</v>
      </c>
      <c r="AF117" s="36" t="str">
        <f t="shared" si="48"/>
        <v>IP-1000</v>
      </c>
      <c r="AG117" s="36" t="str">
        <f t="shared" si="48"/>
        <v>IP-1000</v>
      </c>
      <c r="AH117" s="36" t="str">
        <f t="shared" si="48"/>
        <v>IP-1000</v>
      </c>
      <c r="AI117" s="36" t="str">
        <f t="shared" si="48"/>
        <v>IP-1000</v>
      </c>
      <c r="AJ117" s="36" t="str">
        <f t="shared" si="48"/>
        <v>IP-1000</v>
      </c>
      <c r="AK117" s="36" t="str">
        <f t="shared" si="48"/>
        <v>IP-1000</v>
      </c>
      <c r="AL117" s="36" t="str">
        <f t="shared" si="48"/>
        <v>IP-1000</v>
      </c>
      <c r="AO117" s="30" t="str">
        <f t="shared" ref="AO117:AO162" si="49">$AO$115</f>
        <v>N</v>
      </c>
      <c r="AP117" s="8"/>
    </row>
    <row r="118" spans="1:44" ht="5.25" hidden="1" customHeight="1" x14ac:dyDescent="0.25">
      <c r="A118" s="41"/>
      <c r="H118" s="41"/>
      <c r="M118" s="41"/>
      <c r="AO118" s="30" t="str">
        <f t="shared" si="49"/>
        <v>N</v>
      </c>
    </row>
    <row r="119" spans="1:44" ht="5.25" hidden="1" customHeight="1" x14ac:dyDescent="0.25">
      <c r="A119" s="41"/>
      <c r="C119" s="42"/>
      <c r="D119" s="42"/>
      <c r="E119" s="43"/>
      <c r="F119" s="44"/>
      <c r="G119" s="42"/>
      <c r="H119" s="133"/>
      <c r="I119" s="42"/>
      <c r="J119" s="42"/>
      <c r="K119" s="42"/>
      <c r="L119" s="42"/>
      <c r="M119" s="133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O119" s="30" t="str">
        <f>$AO$115</f>
        <v>N</v>
      </c>
      <c r="AP119" s="4">
        <f ca="1">AP120</f>
        <v>1</v>
      </c>
      <c r="AQ119" s="2" t="s">
        <v>40</v>
      </c>
      <c r="AR119" s="2" t="str">
        <f ca="1">IF(AP120=1,AR120,IF(AP121=1,AR121,IF(AP122=1,AR122,IF(AP123=1,AR123,IF(AP124=1,AR124,IF(AP125=1,AR125,IF(AP126=1,AR126,IF(AP127=1,AR127,IF(AP128=1,AR128,IF(AP129=1,AR129,"T"))))))))))</f>
        <v>A</v>
      </c>
    </row>
    <row r="120" spans="1:44" ht="16.5" hidden="1" customHeight="1" x14ac:dyDescent="0.2">
      <c r="A120" s="134"/>
      <c r="C120" s="47">
        <f t="shared" ref="C120:C143" si="50">IF(AND(I120="Y",J120&lt;&gt;"-"),C119+1,C119)</f>
        <v>1</v>
      </c>
      <c r="D120" s="48" t="s">
        <v>229</v>
      </c>
      <c r="E120" s="49" t="s">
        <v>230</v>
      </c>
      <c r="G120" s="50" t="str">
        <f t="shared" ref="G120:G143" ca="1" si="51">IF(I120="Y",IF(OR(J120="per tahun",J120="per ketidakmampuan",J120="per kasus penyakit"),J120,J120&amp;IF(K120="-",""," (maks. "&amp;TEXT(K120,"0")&amp;" hari)")),"-")</f>
        <v>per kunjungan</v>
      </c>
      <c r="H120" s="51" t="s">
        <v>231</v>
      </c>
      <c r="I120" s="52" t="str">
        <f>IF(IFERROR(IF(SEARCH("Tidak Dijamin",H120),"N"),"Y")="N","N","Y")</f>
        <v>Y</v>
      </c>
      <c r="J120" s="53" t="str">
        <f t="shared" ref="J120:J143" si="52">IFERROR(IF(SEARCH("per hari",H120),"per hari","per kasus penyakit"),IFERROR(IF(SEARCH("per kasus penyakit",H120),"per kasus penyakit","per tahun"),IFERROR(IF(SEARCH("per tahun",H120),"per tahun","per kunjungan"),IFERROR(IF(SEARCH("per kunjungan",H120),"per kunjungan","per kejadian"),IFERROR(IF(SEARCH("per kejadian",H120),"per kejadian"),"-")))))</f>
        <v>per kunjungan</v>
      </c>
      <c r="K120" s="53" t="str">
        <f ca="1">IF(J120="per hari",IF(SUM(LEN(H120)-LEN(SUBSTITUTE(H120,{"0";"1";"2";"3";"4";"5";"6";"7";"8";"9"},"")))&gt;0, SUMPRODUCT(MID(0&amp;H120, LARGE(INDEX(ISNUMBER(--MID(H120, ROW(INDIRECT("$1:$"&amp;LEN(H120))),1))* ROW(INDIRECT("$1:$"&amp;LEN(H120))),0), ROW(INDIRECT("$1:$"&amp;LEN(H120))))+1,1)* 10^ROW(INDIRECT("$1:$"&amp;LEN(H120)))/10),""),"-")</f>
        <v>-</v>
      </c>
      <c r="L120" s="135">
        <f>IF(OR(J120="per kunjungan",J120="per hari"),7,1)</f>
        <v>7</v>
      </c>
      <c r="M120" s="136"/>
      <c r="N120" s="56">
        <v>0</v>
      </c>
      <c r="O120" s="56">
        <v>0</v>
      </c>
      <c r="P120" s="56">
        <v>0</v>
      </c>
      <c r="Q120" s="56">
        <v>0</v>
      </c>
      <c r="R120" s="56">
        <v>0</v>
      </c>
      <c r="S120" s="56">
        <v>0</v>
      </c>
      <c r="T120" s="56">
        <v>0</v>
      </c>
      <c r="U120" s="56">
        <v>0</v>
      </c>
      <c r="V120" s="56">
        <v>0</v>
      </c>
      <c r="W120" s="56">
        <v>0</v>
      </c>
      <c r="X120" s="56">
        <v>0</v>
      </c>
      <c r="Y120" s="56">
        <v>0</v>
      </c>
      <c r="Z120" s="56">
        <v>0</v>
      </c>
      <c r="AA120" s="56">
        <v>0</v>
      </c>
      <c r="AB120" s="56">
        <v>0</v>
      </c>
      <c r="AC120" s="56">
        <v>0</v>
      </c>
      <c r="AD120" s="56">
        <v>0</v>
      </c>
      <c r="AE120" s="56">
        <v>0</v>
      </c>
      <c r="AF120" s="56">
        <v>0</v>
      </c>
      <c r="AG120" s="56">
        <v>0</v>
      </c>
      <c r="AH120" s="56">
        <v>0</v>
      </c>
      <c r="AI120" s="56">
        <v>0</v>
      </c>
      <c r="AJ120" s="56">
        <v>0</v>
      </c>
      <c r="AK120" s="56">
        <v>0</v>
      </c>
      <c r="AL120" s="56">
        <v>0</v>
      </c>
      <c r="AO120" s="30" t="str">
        <f t="shared" si="49"/>
        <v>N</v>
      </c>
      <c r="AP120" s="4">
        <f ca="1">IF(G120&lt;&gt;"-",1,0)</f>
        <v>1</v>
      </c>
      <c r="AQ120" s="5" t="str">
        <f t="shared" ref="AQ120:AQ143" ca="1" si="53">IF(AP120=0,"N","Y")</f>
        <v>Y</v>
      </c>
      <c r="AR120" s="2" t="str">
        <f t="shared" ref="AR120:AR143" ca="1" si="54">IF(AND(G120&lt;&gt;"-",N120=0),"A","T")</f>
        <v>A</v>
      </c>
    </row>
    <row r="121" spans="1:44" ht="16.5" hidden="1" customHeight="1" x14ac:dyDescent="0.2">
      <c r="A121" s="137"/>
      <c r="C121" s="47">
        <f t="shared" si="50"/>
        <v>2</v>
      </c>
      <c r="D121" s="48" t="s">
        <v>232</v>
      </c>
      <c r="E121" s="49" t="s">
        <v>96</v>
      </c>
      <c r="G121" s="50" t="str">
        <f t="shared" ca="1" si="51"/>
        <v>per kunjungan</v>
      </c>
      <c r="H121" s="51" t="s">
        <v>231</v>
      </c>
      <c r="I121" s="52" t="str">
        <f t="shared" ref="I121:I143" si="55">IF(IFERROR(IF(SEARCH("Tidak Dijamin",H121),"N"),"Y")="N","N","Y")</f>
        <v>Y</v>
      </c>
      <c r="J121" s="53" t="str">
        <f t="shared" si="52"/>
        <v>per kunjungan</v>
      </c>
      <c r="K121" s="53" t="str">
        <f ca="1">IF(J121="per hari",IF(SUM(LEN(H121)-LEN(SUBSTITUTE(H121,{"0";"1";"2";"3";"4";"5";"6";"7";"8";"9"},"")))&gt;0, SUMPRODUCT(MID(0&amp;H121, LARGE(INDEX(ISNUMBER(--MID(H121, ROW(INDIRECT("$1:$"&amp;LEN(H121))),1))* ROW(INDIRECT("$1:$"&amp;LEN(H121))),0), ROW(INDIRECT("$1:$"&amp;LEN(H121))))+1,1)* 10^ROW(INDIRECT("$1:$"&amp;LEN(H121)))/10),""),"-")</f>
        <v>-</v>
      </c>
      <c r="L121" s="135">
        <f>IF(OR(J121="per kunjungan",J121="per hari"),6,1)</f>
        <v>6</v>
      </c>
      <c r="M121" s="138">
        <v>2</v>
      </c>
      <c r="N121" s="59">
        <f t="shared" ref="N121:V125" si="56">N$120*$M121</f>
        <v>0</v>
      </c>
      <c r="O121" s="59">
        <f t="shared" si="56"/>
        <v>0</v>
      </c>
      <c r="P121" s="59">
        <f t="shared" si="56"/>
        <v>0</v>
      </c>
      <c r="Q121" s="59">
        <f t="shared" si="56"/>
        <v>0</v>
      </c>
      <c r="R121" s="59">
        <f t="shared" si="56"/>
        <v>0</v>
      </c>
      <c r="S121" s="59">
        <f t="shared" si="56"/>
        <v>0</v>
      </c>
      <c r="T121" s="59">
        <f t="shared" si="56"/>
        <v>0</v>
      </c>
      <c r="U121" s="59">
        <f t="shared" si="56"/>
        <v>0</v>
      </c>
      <c r="V121" s="59">
        <f t="shared" si="56"/>
        <v>0</v>
      </c>
      <c r="W121" s="59">
        <v>0</v>
      </c>
      <c r="X121" s="59">
        <f t="shared" ref="X121:AF125" si="57">X$120*$M121</f>
        <v>0</v>
      </c>
      <c r="Y121" s="59">
        <f t="shared" si="57"/>
        <v>0</v>
      </c>
      <c r="Z121" s="59">
        <f t="shared" si="57"/>
        <v>0</v>
      </c>
      <c r="AA121" s="59">
        <f t="shared" si="57"/>
        <v>0</v>
      </c>
      <c r="AB121" s="59">
        <f t="shared" si="57"/>
        <v>0</v>
      </c>
      <c r="AC121" s="59">
        <f t="shared" si="57"/>
        <v>0</v>
      </c>
      <c r="AD121" s="59">
        <f t="shared" si="57"/>
        <v>0</v>
      </c>
      <c r="AE121" s="59">
        <f t="shared" si="57"/>
        <v>0</v>
      </c>
      <c r="AF121" s="59">
        <f t="shared" si="57"/>
        <v>0</v>
      </c>
      <c r="AG121" s="59">
        <v>0</v>
      </c>
      <c r="AH121" s="59">
        <v>0</v>
      </c>
      <c r="AI121" s="59">
        <v>0</v>
      </c>
      <c r="AJ121" s="59">
        <v>0</v>
      </c>
      <c r="AK121" s="59">
        <v>0</v>
      </c>
      <c r="AL121" s="59">
        <v>0</v>
      </c>
      <c r="AO121" s="30" t="str">
        <f>$AO$115</f>
        <v>N</v>
      </c>
      <c r="AP121" s="4">
        <f t="shared" ref="AP121:AP143" ca="1" si="58">IF(G121&lt;&gt;"-",1,0)</f>
        <v>1</v>
      </c>
      <c r="AQ121" s="5" t="str">
        <f t="shared" ca="1" si="53"/>
        <v>Y</v>
      </c>
      <c r="AR121" s="2" t="str">
        <f t="shared" ca="1" si="54"/>
        <v>A</v>
      </c>
    </row>
    <row r="122" spans="1:44" ht="16.5" hidden="1" customHeight="1" x14ac:dyDescent="0.2">
      <c r="A122" s="137"/>
      <c r="C122" s="47">
        <f t="shared" si="50"/>
        <v>3</v>
      </c>
      <c r="D122" s="48" t="s">
        <v>233</v>
      </c>
      <c r="E122" s="49" t="s">
        <v>234</v>
      </c>
      <c r="G122" s="50" t="str">
        <f t="shared" ca="1" si="51"/>
        <v>per kunjungan</v>
      </c>
      <c r="H122" s="51" t="s">
        <v>231</v>
      </c>
      <c r="I122" s="52" t="str">
        <f t="shared" si="55"/>
        <v>Y</v>
      </c>
      <c r="J122" s="53" t="str">
        <f t="shared" si="52"/>
        <v>per kunjungan</v>
      </c>
      <c r="K122" s="53" t="str">
        <f ca="1">IF(J122="per hari",IF(SUM(LEN(H122)-LEN(SUBSTITUTE(H122,{"0";"1";"2";"3";"4";"5";"6";"7";"8";"9"},"")))&gt;0, SUMPRODUCT(MID(0&amp;H122, LARGE(INDEX(ISNUMBER(--MID(H122, ROW(INDIRECT("$1:$"&amp;LEN(H122))),1))* ROW(INDIRECT("$1:$"&amp;LEN(H122))),0), ROW(INDIRECT("$1:$"&amp;LEN(H122))))+1,1)* 10^ROW(INDIRECT("$1:$"&amp;LEN(H122)))/10),""),"-")</f>
        <v>-</v>
      </c>
      <c r="L122" s="135">
        <f t="shared" ref="L122:L143" si="59">IF(OR(J122="per kunjungan",J122="per hari"),5,1)</f>
        <v>5</v>
      </c>
      <c r="M122" s="138">
        <v>3</v>
      </c>
      <c r="N122" s="59">
        <f t="shared" si="56"/>
        <v>0</v>
      </c>
      <c r="O122" s="59">
        <f t="shared" si="56"/>
        <v>0</v>
      </c>
      <c r="P122" s="59">
        <f t="shared" si="56"/>
        <v>0</v>
      </c>
      <c r="Q122" s="59">
        <f t="shared" si="56"/>
        <v>0</v>
      </c>
      <c r="R122" s="59">
        <f t="shared" si="56"/>
        <v>0</v>
      </c>
      <c r="S122" s="59">
        <f t="shared" si="56"/>
        <v>0</v>
      </c>
      <c r="T122" s="59">
        <f t="shared" si="56"/>
        <v>0</v>
      </c>
      <c r="U122" s="59">
        <f t="shared" si="56"/>
        <v>0</v>
      </c>
      <c r="V122" s="59">
        <f t="shared" si="56"/>
        <v>0</v>
      </c>
      <c r="W122" s="59">
        <v>0</v>
      </c>
      <c r="X122" s="59">
        <f t="shared" si="57"/>
        <v>0</v>
      </c>
      <c r="Y122" s="59">
        <f t="shared" si="57"/>
        <v>0</v>
      </c>
      <c r="Z122" s="59">
        <f t="shared" si="57"/>
        <v>0</v>
      </c>
      <c r="AA122" s="59">
        <f t="shared" si="57"/>
        <v>0</v>
      </c>
      <c r="AB122" s="59">
        <f t="shared" si="57"/>
        <v>0</v>
      </c>
      <c r="AC122" s="59">
        <f t="shared" si="57"/>
        <v>0</v>
      </c>
      <c r="AD122" s="59">
        <f t="shared" si="57"/>
        <v>0</v>
      </c>
      <c r="AE122" s="59">
        <f t="shared" si="57"/>
        <v>0</v>
      </c>
      <c r="AF122" s="59">
        <f t="shared" si="57"/>
        <v>0</v>
      </c>
      <c r="AG122" s="59">
        <v>0</v>
      </c>
      <c r="AH122" s="59">
        <v>0</v>
      </c>
      <c r="AI122" s="59">
        <v>0</v>
      </c>
      <c r="AJ122" s="59">
        <v>0</v>
      </c>
      <c r="AK122" s="59">
        <v>0</v>
      </c>
      <c r="AL122" s="59">
        <v>0</v>
      </c>
      <c r="AO122" s="30" t="str">
        <f t="shared" si="49"/>
        <v>N</v>
      </c>
      <c r="AP122" s="4">
        <f t="shared" ca="1" si="58"/>
        <v>1</v>
      </c>
      <c r="AQ122" s="5" t="str">
        <f t="shared" ca="1" si="53"/>
        <v>Y</v>
      </c>
      <c r="AR122" s="2" t="str">
        <f t="shared" ca="1" si="54"/>
        <v>A</v>
      </c>
    </row>
    <row r="123" spans="1:44" ht="16.5" hidden="1" customHeight="1" x14ac:dyDescent="0.2">
      <c r="A123" s="139"/>
      <c r="C123" s="47">
        <f t="shared" si="50"/>
        <v>4</v>
      </c>
      <c r="D123" s="48" t="s">
        <v>235</v>
      </c>
      <c r="E123" s="49" t="s">
        <v>236</v>
      </c>
      <c r="G123" s="50" t="str">
        <f t="shared" si="51"/>
        <v>per tahun</v>
      </c>
      <c r="H123" s="51" t="s">
        <v>237</v>
      </c>
      <c r="I123" s="52" t="str">
        <f t="shared" si="55"/>
        <v>Y</v>
      </c>
      <c r="J123" s="53" t="str">
        <f t="shared" si="52"/>
        <v>per tahun</v>
      </c>
      <c r="K123" s="53" t="str">
        <f ca="1">IF(J123="per hari",IF(SUM(LEN(H123)-LEN(SUBSTITUTE(H123,{"0";"1";"2";"3";"4";"5";"6";"7";"8";"9"},"")))&gt;0, SUMPRODUCT(MID(0&amp;H123, LARGE(INDEX(ISNUMBER(--MID(H123, ROW(INDIRECT("$1:$"&amp;LEN(H123))),1))* ROW(INDIRECT("$1:$"&amp;LEN(H123))),0), ROW(INDIRECT("$1:$"&amp;LEN(H123))))+1,1)* 10^ROW(INDIRECT("$1:$"&amp;LEN(H123)))/10),""),"-")</f>
        <v>-</v>
      </c>
      <c r="L123" s="135">
        <f t="shared" si="59"/>
        <v>1</v>
      </c>
      <c r="M123" s="138">
        <f>IF(J123="per kunjungan",2,12.5)</f>
        <v>12.5</v>
      </c>
      <c r="N123" s="59">
        <f t="shared" si="56"/>
        <v>0</v>
      </c>
      <c r="O123" s="59">
        <f t="shared" si="56"/>
        <v>0</v>
      </c>
      <c r="P123" s="59">
        <f t="shared" si="56"/>
        <v>0</v>
      </c>
      <c r="Q123" s="59">
        <f t="shared" si="56"/>
        <v>0</v>
      </c>
      <c r="R123" s="59">
        <f t="shared" si="56"/>
        <v>0</v>
      </c>
      <c r="S123" s="59">
        <f t="shared" si="56"/>
        <v>0</v>
      </c>
      <c r="T123" s="59">
        <f t="shared" si="56"/>
        <v>0</v>
      </c>
      <c r="U123" s="59">
        <f t="shared" si="56"/>
        <v>0</v>
      </c>
      <c r="V123" s="59">
        <f t="shared" si="56"/>
        <v>0</v>
      </c>
      <c r="W123" s="59">
        <v>0</v>
      </c>
      <c r="X123" s="59">
        <f t="shared" si="57"/>
        <v>0</v>
      </c>
      <c r="Y123" s="59">
        <f t="shared" si="57"/>
        <v>0</v>
      </c>
      <c r="Z123" s="59">
        <f t="shared" si="57"/>
        <v>0</v>
      </c>
      <c r="AA123" s="59">
        <f t="shared" si="57"/>
        <v>0</v>
      </c>
      <c r="AB123" s="59">
        <f t="shared" si="57"/>
        <v>0</v>
      </c>
      <c r="AC123" s="59">
        <f t="shared" si="57"/>
        <v>0</v>
      </c>
      <c r="AD123" s="59">
        <f t="shared" si="57"/>
        <v>0</v>
      </c>
      <c r="AE123" s="59">
        <f t="shared" si="57"/>
        <v>0</v>
      </c>
      <c r="AF123" s="59">
        <f t="shared" si="57"/>
        <v>0</v>
      </c>
      <c r="AG123" s="59">
        <v>0</v>
      </c>
      <c r="AH123" s="59">
        <v>0</v>
      </c>
      <c r="AI123" s="59">
        <v>0</v>
      </c>
      <c r="AJ123" s="59">
        <v>0</v>
      </c>
      <c r="AK123" s="59">
        <v>0</v>
      </c>
      <c r="AL123" s="59">
        <v>0</v>
      </c>
      <c r="AO123" s="30" t="str">
        <f t="shared" si="49"/>
        <v>N</v>
      </c>
      <c r="AP123" s="4">
        <f t="shared" si="58"/>
        <v>1</v>
      </c>
      <c r="AQ123" s="5" t="str">
        <f t="shared" si="53"/>
        <v>Y</v>
      </c>
      <c r="AR123" s="2" t="str">
        <f t="shared" si="54"/>
        <v>A</v>
      </c>
    </row>
    <row r="124" spans="1:44" ht="16.5" hidden="1" customHeight="1" x14ac:dyDescent="0.2">
      <c r="A124" s="139"/>
      <c r="C124" s="47">
        <f t="shared" si="50"/>
        <v>5</v>
      </c>
      <c r="D124" s="48" t="s">
        <v>238</v>
      </c>
      <c r="E124" s="49" t="s">
        <v>239</v>
      </c>
      <c r="G124" s="50" t="str">
        <f t="shared" si="51"/>
        <v>per tahun</v>
      </c>
      <c r="H124" s="51" t="s">
        <v>237</v>
      </c>
      <c r="I124" s="52" t="str">
        <f t="shared" si="55"/>
        <v>Y</v>
      </c>
      <c r="J124" s="53" t="str">
        <f t="shared" si="52"/>
        <v>per tahun</v>
      </c>
      <c r="K124" s="53" t="str">
        <f ca="1">IF(J124="per hari",IF(SUM(LEN(H124)-LEN(SUBSTITUTE(H124,{"0";"1";"2";"3";"4";"5";"6";"7";"8";"9"},"")))&gt;0, SUMPRODUCT(MID(0&amp;H124, LARGE(INDEX(ISNUMBER(--MID(H124, ROW(INDIRECT("$1:$"&amp;LEN(H124))),1))* ROW(INDIRECT("$1:$"&amp;LEN(H124))),0), ROW(INDIRECT("$1:$"&amp;LEN(H124))))+1,1)* 10^ROW(INDIRECT("$1:$"&amp;LEN(H124)))/10),""),"-")</f>
        <v>-</v>
      </c>
      <c r="L124" s="135">
        <f>IF(OR(J124="per kunjungan",J124="per hari"),3,1)</f>
        <v>1</v>
      </c>
      <c r="M124" s="138">
        <f>IF(J124="per kunjungan",2,12.5)</f>
        <v>12.5</v>
      </c>
      <c r="N124" s="59">
        <f t="shared" si="56"/>
        <v>0</v>
      </c>
      <c r="O124" s="59">
        <f t="shared" si="56"/>
        <v>0</v>
      </c>
      <c r="P124" s="59">
        <f t="shared" si="56"/>
        <v>0</v>
      </c>
      <c r="Q124" s="59">
        <f t="shared" si="56"/>
        <v>0</v>
      </c>
      <c r="R124" s="59">
        <f t="shared" si="56"/>
        <v>0</v>
      </c>
      <c r="S124" s="59">
        <f t="shared" si="56"/>
        <v>0</v>
      </c>
      <c r="T124" s="59">
        <f t="shared" si="56"/>
        <v>0</v>
      </c>
      <c r="U124" s="59">
        <f t="shared" si="56"/>
        <v>0</v>
      </c>
      <c r="V124" s="59">
        <f t="shared" si="56"/>
        <v>0</v>
      </c>
      <c r="W124" s="59">
        <v>0</v>
      </c>
      <c r="X124" s="59">
        <f t="shared" si="57"/>
        <v>0</v>
      </c>
      <c r="Y124" s="59">
        <f t="shared" si="57"/>
        <v>0</v>
      </c>
      <c r="Z124" s="59">
        <f t="shared" si="57"/>
        <v>0</v>
      </c>
      <c r="AA124" s="59">
        <f t="shared" si="57"/>
        <v>0</v>
      </c>
      <c r="AB124" s="59">
        <f t="shared" si="57"/>
        <v>0</v>
      </c>
      <c r="AC124" s="59">
        <f t="shared" si="57"/>
        <v>0</v>
      </c>
      <c r="AD124" s="59">
        <f t="shared" si="57"/>
        <v>0</v>
      </c>
      <c r="AE124" s="59">
        <f t="shared" si="57"/>
        <v>0</v>
      </c>
      <c r="AF124" s="59">
        <f t="shared" si="57"/>
        <v>0</v>
      </c>
      <c r="AG124" s="59">
        <v>0</v>
      </c>
      <c r="AH124" s="59">
        <v>0</v>
      </c>
      <c r="AI124" s="59">
        <v>0</v>
      </c>
      <c r="AJ124" s="59">
        <v>0</v>
      </c>
      <c r="AK124" s="59">
        <v>0</v>
      </c>
      <c r="AL124" s="59">
        <v>0</v>
      </c>
      <c r="AO124" s="30" t="str">
        <f t="shared" si="49"/>
        <v>N</v>
      </c>
      <c r="AP124" s="4">
        <f t="shared" si="58"/>
        <v>1</v>
      </c>
      <c r="AQ124" s="5" t="str">
        <f t="shared" si="53"/>
        <v>Y</v>
      </c>
      <c r="AR124" s="2" t="str">
        <f t="shared" si="54"/>
        <v>A</v>
      </c>
    </row>
    <row r="125" spans="1:44" ht="16.5" hidden="1" customHeight="1" x14ac:dyDescent="0.2">
      <c r="A125" s="139"/>
      <c r="C125" s="47">
        <f t="shared" si="50"/>
        <v>6</v>
      </c>
      <c r="D125" s="48" t="s">
        <v>240</v>
      </c>
      <c r="E125" s="49" t="s">
        <v>241</v>
      </c>
      <c r="G125" s="50" t="str">
        <f t="shared" ca="1" si="51"/>
        <v>per kunjungan</v>
      </c>
      <c r="H125" s="51" t="s">
        <v>231</v>
      </c>
      <c r="I125" s="52" t="str">
        <f t="shared" si="55"/>
        <v>Y</v>
      </c>
      <c r="J125" s="53" t="str">
        <f t="shared" si="52"/>
        <v>per kunjungan</v>
      </c>
      <c r="K125" s="53" t="str">
        <f ca="1">IF(J125="per hari",IF(SUM(LEN(H125)-LEN(SUBSTITUTE(H125,{"0";"1";"2";"3";"4";"5";"6";"7";"8";"9"},"")))&gt;0, SUMPRODUCT(MID(0&amp;H125, LARGE(INDEX(ISNUMBER(--MID(H125, ROW(INDIRECT("$1:$"&amp;LEN(H125))),1))* ROW(INDIRECT("$1:$"&amp;LEN(H125))),0), ROW(INDIRECT("$1:$"&amp;LEN(H125))))+1,1)* 10^ROW(INDIRECT("$1:$"&amp;LEN(H125)))/10),""),"-")</f>
        <v>-</v>
      </c>
      <c r="L125" s="135">
        <f>IF(OR(J125="per kunjungan",J125="per hari"),7,1)</f>
        <v>7</v>
      </c>
      <c r="M125" s="138">
        <f>IF(J125="per kunjungan",2,5)</f>
        <v>2</v>
      </c>
      <c r="N125" s="59">
        <f t="shared" si="56"/>
        <v>0</v>
      </c>
      <c r="O125" s="59">
        <f t="shared" si="56"/>
        <v>0</v>
      </c>
      <c r="P125" s="59">
        <f t="shared" si="56"/>
        <v>0</v>
      </c>
      <c r="Q125" s="59">
        <f t="shared" si="56"/>
        <v>0</v>
      </c>
      <c r="R125" s="59">
        <f t="shared" si="56"/>
        <v>0</v>
      </c>
      <c r="S125" s="59">
        <f t="shared" si="56"/>
        <v>0</v>
      </c>
      <c r="T125" s="59">
        <f t="shared" si="56"/>
        <v>0</v>
      </c>
      <c r="U125" s="59">
        <f t="shared" si="56"/>
        <v>0</v>
      </c>
      <c r="V125" s="59">
        <f t="shared" si="56"/>
        <v>0</v>
      </c>
      <c r="W125" s="59">
        <v>0</v>
      </c>
      <c r="X125" s="59">
        <f t="shared" si="57"/>
        <v>0</v>
      </c>
      <c r="Y125" s="59">
        <f t="shared" si="57"/>
        <v>0</v>
      </c>
      <c r="Z125" s="59">
        <f t="shared" si="57"/>
        <v>0</v>
      </c>
      <c r="AA125" s="59">
        <f t="shared" si="57"/>
        <v>0</v>
      </c>
      <c r="AB125" s="59">
        <f t="shared" si="57"/>
        <v>0</v>
      </c>
      <c r="AC125" s="59">
        <f t="shared" si="57"/>
        <v>0</v>
      </c>
      <c r="AD125" s="59">
        <f t="shared" si="57"/>
        <v>0</v>
      </c>
      <c r="AE125" s="59">
        <f t="shared" si="57"/>
        <v>0</v>
      </c>
      <c r="AF125" s="59">
        <f t="shared" si="57"/>
        <v>0</v>
      </c>
      <c r="AG125" s="59">
        <v>0</v>
      </c>
      <c r="AH125" s="59">
        <v>0</v>
      </c>
      <c r="AI125" s="59">
        <v>0</v>
      </c>
      <c r="AJ125" s="59">
        <v>0</v>
      </c>
      <c r="AK125" s="59">
        <v>0</v>
      </c>
      <c r="AL125" s="59">
        <v>0</v>
      </c>
      <c r="AO125" s="30" t="str">
        <f t="shared" si="49"/>
        <v>N</v>
      </c>
      <c r="AP125" s="4">
        <f t="shared" ca="1" si="58"/>
        <v>1</v>
      </c>
      <c r="AQ125" s="5" t="str">
        <f t="shared" ca="1" si="53"/>
        <v>Y</v>
      </c>
      <c r="AR125" s="2" t="str">
        <f t="shared" ca="1" si="54"/>
        <v>A</v>
      </c>
    </row>
    <row r="126" spans="1:44" ht="16.5" hidden="1" customHeight="1" x14ac:dyDescent="0.2">
      <c r="A126" s="139"/>
      <c r="C126" s="47">
        <f t="shared" si="50"/>
        <v>6</v>
      </c>
      <c r="D126" s="48" t="s">
        <v>242</v>
      </c>
      <c r="E126" s="49" t="s">
        <v>243</v>
      </c>
      <c r="G126" s="50" t="str">
        <f t="shared" si="51"/>
        <v>-</v>
      </c>
      <c r="H126" s="51" t="s">
        <v>244</v>
      </c>
      <c r="I126" s="52" t="str">
        <f t="shared" si="55"/>
        <v>N</v>
      </c>
      <c r="J126" s="53" t="str">
        <f t="shared" si="52"/>
        <v>-</v>
      </c>
      <c r="K126" s="53" t="str">
        <f ca="1">IF(J126="per hari",IF(SUM(LEN(H126)-LEN(SUBSTITUTE(H126,{"0";"1";"2";"3";"4";"5";"6";"7";"8";"9"},"")))&gt;0, SUMPRODUCT(MID(0&amp;H126, LARGE(INDEX(ISNUMBER(--MID(H126, ROW(INDIRECT("$1:$"&amp;LEN(H126))),1))* ROW(INDIRECT("$1:$"&amp;LEN(H126))),0), ROW(INDIRECT("$1:$"&amp;LEN(H126))))+1,1)* 10^ROW(INDIRECT("$1:$"&amp;LEN(H126)))/10),""),"-")</f>
        <v>-</v>
      </c>
      <c r="L126" s="135">
        <f t="shared" si="59"/>
        <v>1</v>
      </c>
      <c r="M126" s="138">
        <f t="shared" ref="M126:M127" si="60">IF(J126="per kunjungan",2,5)</f>
        <v>5</v>
      </c>
      <c r="N126" s="58">
        <v>0</v>
      </c>
      <c r="O126" s="58">
        <v>0</v>
      </c>
      <c r="P126" s="58">
        <v>0</v>
      </c>
      <c r="Q126" s="58">
        <v>0</v>
      </c>
      <c r="R126" s="58">
        <v>0</v>
      </c>
      <c r="S126" s="58">
        <v>0</v>
      </c>
      <c r="T126" s="58">
        <v>0</v>
      </c>
      <c r="U126" s="58">
        <v>0</v>
      </c>
      <c r="V126" s="58">
        <v>0</v>
      </c>
      <c r="W126" s="58">
        <v>0</v>
      </c>
      <c r="X126" s="58">
        <v>0</v>
      </c>
      <c r="Y126" s="58">
        <v>0</v>
      </c>
      <c r="Z126" s="58">
        <v>0</v>
      </c>
      <c r="AA126" s="58">
        <v>0</v>
      </c>
      <c r="AB126" s="58">
        <v>0</v>
      </c>
      <c r="AC126" s="58">
        <v>0</v>
      </c>
      <c r="AD126" s="58">
        <v>0</v>
      </c>
      <c r="AE126" s="58">
        <v>0</v>
      </c>
      <c r="AF126" s="58">
        <v>0</v>
      </c>
      <c r="AG126" s="58">
        <v>0</v>
      </c>
      <c r="AH126" s="58">
        <v>0</v>
      </c>
      <c r="AI126" s="58">
        <v>0</v>
      </c>
      <c r="AJ126" s="58">
        <v>0</v>
      </c>
      <c r="AK126" s="58">
        <v>0</v>
      </c>
      <c r="AL126" s="58">
        <v>0</v>
      </c>
      <c r="AO126" s="30" t="str">
        <f t="shared" si="49"/>
        <v>N</v>
      </c>
      <c r="AP126" s="4">
        <f t="shared" si="58"/>
        <v>0</v>
      </c>
      <c r="AQ126" s="5" t="str">
        <f t="shared" si="53"/>
        <v>N</v>
      </c>
      <c r="AR126" s="2" t="str">
        <f t="shared" si="54"/>
        <v>T</v>
      </c>
    </row>
    <row r="127" spans="1:44" ht="16.5" hidden="1" customHeight="1" x14ac:dyDescent="0.2">
      <c r="A127" s="139"/>
      <c r="C127" s="47">
        <f t="shared" si="50"/>
        <v>6</v>
      </c>
      <c r="D127" s="48" t="s">
        <v>245</v>
      </c>
      <c r="E127" s="49" t="s">
        <v>246</v>
      </c>
      <c r="G127" s="50" t="str">
        <f t="shared" si="51"/>
        <v>-</v>
      </c>
      <c r="H127" s="51" t="s">
        <v>244</v>
      </c>
      <c r="I127" s="52" t="str">
        <f t="shared" si="55"/>
        <v>N</v>
      </c>
      <c r="J127" s="53" t="str">
        <f t="shared" si="52"/>
        <v>-</v>
      </c>
      <c r="K127" s="53" t="str">
        <f ca="1">IF(J127="per hari",IF(SUM(LEN(H127)-LEN(SUBSTITUTE(H127,{"0";"1";"2";"3";"4";"5";"6";"7";"8";"9"},"")))&gt;0, SUMPRODUCT(MID(0&amp;H127, LARGE(INDEX(ISNUMBER(--MID(H127, ROW(INDIRECT("$1:$"&amp;LEN(H127))),1))* ROW(INDIRECT("$1:$"&amp;LEN(H127))),0), ROW(INDIRECT("$1:$"&amp;LEN(H127))))+1,1)* 10^ROW(INDIRECT("$1:$"&amp;LEN(H127)))/10),""),"-")</f>
        <v>-</v>
      </c>
      <c r="L127" s="135">
        <f>IF(OR(J127="per kunjungan",J127="per hari"),2,1)</f>
        <v>1</v>
      </c>
      <c r="M127" s="138">
        <f t="shared" si="60"/>
        <v>5</v>
      </c>
      <c r="N127" s="58">
        <v>0</v>
      </c>
      <c r="O127" s="58">
        <v>0</v>
      </c>
      <c r="P127" s="58">
        <v>0</v>
      </c>
      <c r="Q127" s="58">
        <v>0</v>
      </c>
      <c r="R127" s="58">
        <v>0</v>
      </c>
      <c r="S127" s="58">
        <v>0</v>
      </c>
      <c r="T127" s="58">
        <v>0</v>
      </c>
      <c r="U127" s="58">
        <v>0</v>
      </c>
      <c r="V127" s="58">
        <v>0</v>
      </c>
      <c r="W127" s="58">
        <v>0</v>
      </c>
      <c r="X127" s="58">
        <v>0</v>
      </c>
      <c r="Y127" s="58">
        <v>0</v>
      </c>
      <c r="Z127" s="58">
        <v>0</v>
      </c>
      <c r="AA127" s="58">
        <v>0</v>
      </c>
      <c r="AB127" s="58">
        <v>0</v>
      </c>
      <c r="AC127" s="58">
        <v>0</v>
      </c>
      <c r="AD127" s="58">
        <v>0</v>
      </c>
      <c r="AE127" s="58">
        <v>0</v>
      </c>
      <c r="AF127" s="58">
        <v>0</v>
      </c>
      <c r="AG127" s="58">
        <v>0</v>
      </c>
      <c r="AH127" s="58">
        <v>0</v>
      </c>
      <c r="AI127" s="58">
        <v>0</v>
      </c>
      <c r="AJ127" s="58">
        <v>0</v>
      </c>
      <c r="AK127" s="58">
        <v>0</v>
      </c>
      <c r="AL127" s="58">
        <v>0</v>
      </c>
      <c r="AO127" s="30" t="str">
        <f t="shared" si="49"/>
        <v>N</v>
      </c>
      <c r="AP127" s="4">
        <f t="shared" si="58"/>
        <v>0</v>
      </c>
      <c r="AQ127" s="5" t="str">
        <f t="shared" si="53"/>
        <v>N</v>
      </c>
      <c r="AR127" s="2" t="str">
        <f t="shared" si="54"/>
        <v>T</v>
      </c>
    </row>
    <row r="128" spans="1:44" ht="16.5" hidden="1" customHeight="1" x14ac:dyDescent="0.2">
      <c r="A128" s="139"/>
      <c r="C128" s="47">
        <f t="shared" si="50"/>
        <v>7</v>
      </c>
      <c r="D128" s="48" t="s">
        <v>247</v>
      </c>
      <c r="E128" s="49" t="s">
        <v>248</v>
      </c>
      <c r="G128" s="50" t="str">
        <f t="shared" ca="1" si="51"/>
        <v>per kunjungan</v>
      </c>
      <c r="H128" s="51" t="s">
        <v>249</v>
      </c>
      <c r="I128" s="52" t="str">
        <f t="shared" si="55"/>
        <v>Y</v>
      </c>
      <c r="J128" s="53" t="str">
        <f t="shared" si="52"/>
        <v>per kunjungan</v>
      </c>
      <c r="K128" s="53" t="str">
        <f ca="1">IF(J128="per hari",IF(SUM(LEN(H128)-LEN(SUBSTITUTE(H128,{"0";"1";"2";"3";"4";"5";"6";"7";"8";"9"},"")))&gt;0, SUMPRODUCT(MID(0&amp;H128, LARGE(INDEX(ISNUMBER(--MID(H128, ROW(INDIRECT("$1:$"&amp;LEN(H128))),1))* ROW(INDIRECT("$1:$"&amp;LEN(H128))),0), ROW(INDIRECT("$1:$"&amp;LEN(H128))))+1,1)* 10^ROW(INDIRECT("$1:$"&amp;LEN(H128)))/10),""),"-")</f>
        <v>-</v>
      </c>
      <c r="L128" s="135">
        <f>IF(OR(J128="per kunjungan",J128="per hari"),10,1)</f>
        <v>10</v>
      </c>
      <c r="M128" s="138">
        <v>0.1</v>
      </c>
      <c r="N128" s="59">
        <v>0</v>
      </c>
      <c r="O128" s="59">
        <v>0</v>
      </c>
      <c r="P128" s="59">
        <v>0</v>
      </c>
      <c r="Q128" s="59">
        <v>0</v>
      </c>
      <c r="R128" s="59">
        <v>0</v>
      </c>
      <c r="S128" s="59">
        <v>0</v>
      </c>
      <c r="T128" s="59">
        <v>0</v>
      </c>
      <c r="U128" s="59">
        <v>0</v>
      </c>
      <c r="V128" s="59">
        <v>0</v>
      </c>
      <c r="W128" s="59">
        <v>0</v>
      </c>
      <c r="X128" s="59">
        <v>0</v>
      </c>
      <c r="Y128" s="59">
        <v>0</v>
      </c>
      <c r="Z128" s="59">
        <v>0</v>
      </c>
      <c r="AA128" s="59">
        <v>0</v>
      </c>
      <c r="AB128" s="59">
        <v>0</v>
      </c>
      <c r="AC128" s="59">
        <v>0</v>
      </c>
      <c r="AD128" s="59">
        <v>0</v>
      </c>
      <c r="AE128" s="59">
        <v>0</v>
      </c>
      <c r="AF128" s="59">
        <v>0</v>
      </c>
      <c r="AG128" s="59">
        <v>0</v>
      </c>
      <c r="AH128" s="59">
        <v>0</v>
      </c>
      <c r="AI128" s="59">
        <v>0</v>
      </c>
      <c r="AJ128" s="59">
        <v>0</v>
      </c>
      <c r="AK128" s="59">
        <v>0</v>
      </c>
      <c r="AL128" s="59">
        <v>0</v>
      </c>
      <c r="AO128" s="30" t="str">
        <f t="shared" si="49"/>
        <v>N</v>
      </c>
      <c r="AP128" s="4">
        <f t="shared" ca="1" si="58"/>
        <v>1</v>
      </c>
      <c r="AQ128" s="5" t="str">
        <f t="shared" ca="1" si="53"/>
        <v>Y</v>
      </c>
      <c r="AR128" s="2" t="str">
        <f t="shared" ca="1" si="54"/>
        <v>A</v>
      </c>
    </row>
    <row r="129" spans="1:44" ht="16.5" hidden="1" customHeight="1" x14ac:dyDescent="0.2">
      <c r="A129" s="41"/>
      <c r="C129" s="47">
        <f t="shared" si="50"/>
        <v>7</v>
      </c>
      <c r="D129" s="48" t="s">
        <v>250</v>
      </c>
      <c r="E129" s="49" t="s">
        <v>152</v>
      </c>
      <c r="G129" s="50" t="str">
        <f t="shared" si="51"/>
        <v>-</v>
      </c>
      <c r="H129" s="51" t="s">
        <v>244</v>
      </c>
      <c r="I129" s="52" t="str">
        <f t="shared" si="55"/>
        <v>N</v>
      </c>
      <c r="J129" s="53" t="str">
        <f t="shared" si="52"/>
        <v>-</v>
      </c>
      <c r="K129" s="53" t="str">
        <f ca="1">IF(J129="per hari",IF(SUM(LEN(H129)-LEN(SUBSTITUTE(H129,{"0";"1";"2";"3";"4";"5";"6";"7";"8";"9"},"")))&gt;0, SUMPRODUCT(MID(0&amp;H129, LARGE(INDEX(ISNUMBER(--MID(H129, ROW(INDIRECT("$1:$"&amp;LEN(H129))),1))* ROW(INDIRECT("$1:$"&amp;LEN(H129))),0), ROW(INDIRECT("$1:$"&amp;LEN(H129))))+1,1)* 10^ROW(INDIRECT("$1:$"&amp;LEN(H129)))/10),""),"-")</f>
        <v>-</v>
      </c>
      <c r="L129" s="135">
        <f t="shared" si="59"/>
        <v>1</v>
      </c>
      <c r="M129" s="136">
        <v>5</v>
      </c>
      <c r="N129" s="58">
        <v>0</v>
      </c>
      <c r="O129" s="58">
        <v>0</v>
      </c>
      <c r="P129" s="58">
        <v>0</v>
      </c>
      <c r="Q129" s="58">
        <v>0</v>
      </c>
      <c r="R129" s="58">
        <v>0</v>
      </c>
      <c r="S129" s="58">
        <v>0</v>
      </c>
      <c r="T129" s="58">
        <v>0</v>
      </c>
      <c r="U129" s="58">
        <v>0</v>
      </c>
      <c r="V129" s="58">
        <v>0</v>
      </c>
      <c r="W129" s="58">
        <v>0</v>
      </c>
      <c r="X129" s="58">
        <v>0</v>
      </c>
      <c r="Y129" s="58">
        <v>0</v>
      </c>
      <c r="Z129" s="58">
        <v>0</v>
      </c>
      <c r="AA129" s="58">
        <v>0</v>
      </c>
      <c r="AB129" s="58">
        <v>0</v>
      </c>
      <c r="AC129" s="58">
        <v>0</v>
      </c>
      <c r="AD129" s="58">
        <v>0</v>
      </c>
      <c r="AE129" s="58">
        <v>0</v>
      </c>
      <c r="AF129" s="58">
        <v>0</v>
      </c>
      <c r="AG129" s="58">
        <v>0</v>
      </c>
      <c r="AH129" s="58">
        <v>0</v>
      </c>
      <c r="AI129" s="58">
        <v>0</v>
      </c>
      <c r="AJ129" s="58">
        <v>0</v>
      </c>
      <c r="AK129" s="58">
        <v>0</v>
      </c>
      <c r="AL129" s="58">
        <v>0</v>
      </c>
      <c r="AO129" s="30" t="str">
        <f t="shared" si="49"/>
        <v>N</v>
      </c>
      <c r="AP129" s="4">
        <f t="shared" si="58"/>
        <v>0</v>
      </c>
      <c r="AQ129" s="5" t="str">
        <f t="shared" si="53"/>
        <v>N</v>
      </c>
      <c r="AR129" s="2" t="str">
        <f t="shared" si="54"/>
        <v>T</v>
      </c>
    </row>
    <row r="130" spans="1:44" ht="16.5" hidden="1" customHeight="1" x14ac:dyDescent="0.2">
      <c r="A130" s="41"/>
      <c r="C130" s="47">
        <f t="shared" si="50"/>
        <v>7</v>
      </c>
      <c r="D130" s="48" t="s">
        <v>251</v>
      </c>
      <c r="E130" s="49" t="s">
        <v>163</v>
      </c>
      <c r="G130" s="50" t="str">
        <f t="shared" si="51"/>
        <v>-</v>
      </c>
      <c r="H130" s="51" t="s">
        <v>244</v>
      </c>
      <c r="I130" s="52" t="str">
        <f t="shared" si="55"/>
        <v>N</v>
      </c>
      <c r="J130" s="53" t="str">
        <f t="shared" si="52"/>
        <v>-</v>
      </c>
      <c r="K130" s="53" t="str">
        <f ca="1">IF(J130="per hari",IF(SUM(LEN(H130)-LEN(SUBSTITUTE(H130,{"0";"1";"2";"3";"4";"5";"6";"7";"8";"9"},"")))&gt;0, SUMPRODUCT(MID(0&amp;H130, LARGE(INDEX(ISNUMBER(--MID(H130, ROW(INDIRECT("$1:$"&amp;LEN(H130))),1))* ROW(INDIRECT("$1:$"&amp;LEN(H130))),0), ROW(INDIRECT("$1:$"&amp;LEN(H130))))+1,1)* 10^ROW(INDIRECT("$1:$"&amp;LEN(H130)))/10),""),"-")</f>
        <v>-</v>
      </c>
      <c r="L130" s="135">
        <f t="shared" si="59"/>
        <v>1</v>
      </c>
      <c r="M130" s="136">
        <v>5</v>
      </c>
      <c r="N130" s="58">
        <v>0</v>
      </c>
      <c r="O130" s="58">
        <v>0</v>
      </c>
      <c r="P130" s="58">
        <v>0</v>
      </c>
      <c r="Q130" s="58">
        <v>0</v>
      </c>
      <c r="R130" s="58">
        <v>0</v>
      </c>
      <c r="S130" s="58">
        <v>0</v>
      </c>
      <c r="T130" s="58">
        <v>0</v>
      </c>
      <c r="U130" s="58">
        <v>0</v>
      </c>
      <c r="V130" s="58">
        <v>0</v>
      </c>
      <c r="W130" s="58">
        <v>0</v>
      </c>
      <c r="X130" s="58">
        <v>0</v>
      </c>
      <c r="Y130" s="58">
        <v>0</v>
      </c>
      <c r="Z130" s="58">
        <v>0</v>
      </c>
      <c r="AA130" s="58">
        <v>0</v>
      </c>
      <c r="AB130" s="58">
        <v>0</v>
      </c>
      <c r="AC130" s="58">
        <v>0</v>
      </c>
      <c r="AD130" s="58">
        <v>0</v>
      </c>
      <c r="AE130" s="58">
        <v>0</v>
      </c>
      <c r="AF130" s="58">
        <v>0</v>
      </c>
      <c r="AG130" s="58">
        <v>0</v>
      </c>
      <c r="AH130" s="58">
        <v>0</v>
      </c>
      <c r="AI130" s="58">
        <v>0</v>
      </c>
      <c r="AJ130" s="58">
        <v>0</v>
      </c>
      <c r="AK130" s="58">
        <v>0</v>
      </c>
      <c r="AL130" s="58">
        <v>0</v>
      </c>
      <c r="AO130" s="30" t="str">
        <f t="shared" si="49"/>
        <v>N</v>
      </c>
      <c r="AP130" s="4">
        <f t="shared" si="58"/>
        <v>0</v>
      </c>
      <c r="AQ130" s="5" t="str">
        <f t="shared" si="53"/>
        <v>N</v>
      </c>
      <c r="AR130" s="2" t="str">
        <f t="shared" si="54"/>
        <v>T</v>
      </c>
    </row>
    <row r="131" spans="1:44" ht="16.5" hidden="1" customHeight="1" x14ac:dyDescent="0.2">
      <c r="A131" s="41"/>
      <c r="C131" s="47">
        <f t="shared" si="50"/>
        <v>7</v>
      </c>
      <c r="D131" s="48" t="s">
        <v>252</v>
      </c>
      <c r="E131" s="49" t="s">
        <v>253</v>
      </c>
      <c r="G131" s="50" t="str">
        <f t="shared" ca="1" si="51"/>
        <v>-</v>
      </c>
      <c r="H131" s="51" t="s">
        <v>254</v>
      </c>
      <c r="I131" s="52" t="str">
        <f t="shared" si="55"/>
        <v>Y</v>
      </c>
      <c r="J131" s="53" t="str">
        <f t="shared" si="52"/>
        <v>-</v>
      </c>
      <c r="K131" s="53" t="str">
        <f ca="1">IF(J131="per hari",IF(SUM(LEN(H131)-LEN(SUBSTITUTE(H131,{"0";"1";"2";"3";"4";"5";"6";"7";"8";"9"},"")))&gt;0, SUMPRODUCT(MID(0&amp;H131, LARGE(INDEX(ISNUMBER(--MID(H131, ROW(INDIRECT("$1:$"&amp;LEN(H131))),1))* ROW(INDIRECT("$1:$"&amp;LEN(H131))),0), ROW(INDIRECT("$1:$"&amp;LEN(H131))))+1,1)* 10^ROW(INDIRECT("$1:$"&amp;LEN(H131)))/10),""),"-")</f>
        <v>-</v>
      </c>
      <c r="L131" s="135">
        <f t="shared" si="59"/>
        <v>1</v>
      </c>
      <c r="M131" s="136">
        <v>5</v>
      </c>
      <c r="N131" s="58">
        <v>0</v>
      </c>
      <c r="O131" s="58">
        <v>0</v>
      </c>
      <c r="P131" s="58">
        <v>0</v>
      </c>
      <c r="Q131" s="58">
        <v>0</v>
      </c>
      <c r="R131" s="58">
        <v>0</v>
      </c>
      <c r="S131" s="58">
        <v>0</v>
      </c>
      <c r="T131" s="58">
        <v>0</v>
      </c>
      <c r="U131" s="58">
        <v>0</v>
      </c>
      <c r="V131" s="58">
        <v>0</v>
      </c>
      <c r="W131" s="58">
        <v>0</v>
      </c>
      <c r="X131" s="58">
        <v>0</v>
      </c>
      <c r="Y131" s="58">
        <v>0</v>
      </c>
      <c r="Z131" s="58">
        <v>0</v>
      </c>
      <c r="AA131" s="58">
        <v>0</v>
      </c>
      <c r="AB131" s="58">
        <v>0</v>
      </c>
      <c r="AC131" s="58">
        <v>0</v>
      </c>
      <c r="AD131" s="58">
        <v>0</v>
      </c>
      <c r="AE131" s="58">
        <v>0</v>
      </c>
      <c r="AF131" s="58">
        <v>0</v>
      </c>
      <c r="AG131" s="58">
        <v>0</v>
      </c>
      <c r="AH131" s="58">
        <v>0</v>
      </c>
      <c r="AI131" s="58">
        <v>0</v>
      </c>
      <c r="AJ131" s="58">
        <v>0</v>
      </c>
      <c r="AK131" s="58">
        <v>0</v>
      </c>
      <c r="AL131" s="58">
        <v>0</v>
      </c>
      <c r="AO131" s="30" t="str">
        <f t="shared" si="49"/>
        <v>N</v>
      </c>
      <c r="AP131" s="4">
        <f t="shared" ca="1" si="58"/>
        <v>0</v>
      </c>
      <c r="AQ131" s="5" t="str">
        <f t="shared" ca="1" si="53"/>
        <v>N</v>
      </c>
      <c r="AR131" s="2" t="str">
        <f t="shared" ca="1" si="54"/>
        <v>T</v>
      </c>
    </row>
    <row r="132" spans="1:44" ht="16.5" hidden="1" customHeight="1" x14ac:dyDescent="0.2">
      <c r="A132" s="41"/>
      <c r="C132" s="47">
        <f t="shared" si="50"/>
        <v>7</v>
      </c>
      <c r="D132" s="48" t="s">
        <v>255</v>
      </c>
      <c r="E132" s="49" t="s">
        <v>256</v>
      </c>
      <c r="G132" s="50" t="str">
        <f t="shared" si="51"/>
        <v>-</v>
      </c>
      <c r="H132" s="51" t="s">
        <v>244</v>
      </c>
      <c r="I132" s="52" t="str">
        <f t="shared" si="55"/>
        <v>N</v>
      </c>
      <c r="J132" s="53" t="str">
        <f t="shared" si="52"/>
        <v>-</v>
      </c>
      <c r="K132" s="53" t="str">
        <f ca="1">IF(J132="per hari",IF(SUM(LEN(H132)-LEN(SUBSTITUTE(H132,{"0";"1";"2";"3";"4";"5";"6";"7";"8";"9"},"")))&gt;0, SUMPRODUCT(MID(0&amp;H132, LARGE(INDEX(ISNUMBER(--MID(H132, ROW(INDIRECT("$1:$"&amp;LEN(H132))),1))* ROW(INDIRECT("$1:$"&amp;LEN(H132))),0), ROW(INDIRECT("$1:$"&amp;LEN(H132))))+1,1)* 10^ROW(INDIRECT("$1:$"&amp;LEN(H132)))/10),""),"-")</f>
        <v>-</v>
      </c>
      <c r="L132" s="135">
        <f t="shared" si="59"/>
        <v>1</v>
      </c>
      <c r="M132" s="136">
        <v>5</v>
      </c>
      <c r="N132" s="58">
        <v>0</v>
      </c>
      <c r="O132" s="58">
        <v>0</v>
      </c>
      <c r="P132" s="58">
        <v>0</v>
      </c>
      <c r="Q132" s="58">
        <v>0</v>
      </c>
      <c r="R132" s="58">
        <v>0</v>
      </c>
      <c r="S132" s="58">
        <v>0</v>
      </c>
      <c r="T132" s="58">
        <v>0</v>
      </c>
      <c r="U132" s="58">
        <v>0</v>
      </c>
      <c r="V132" s="58">
        <v>0</v>
      </c>
      <c r="W132" s="58">
        <v>0</v>
      </c>
      <c r="X132" s="58">
        <v>0</v>
      </c>
      <c r="Y132" s="58">
        <v>0</v>
      </c>
      <c r="Z132" s="58">
        <v>0</v>
      </c>
      <c r="AA132" s="58">
        <v>0</v>
      </c>
      <c r="AB132" s="58">
        <v>0</v>
      </c>
      <c r="AC132" s="58">
        <v>0</v>
      </c>
      <c r="AD132" s="58">
        <v>0</v>
      </c>
      <c r="AE132" s="58">
        <v>0</v>
      </c>
      <c r="AF132" s="58">
        <v>0</v>
      </c>
      <c r="AG132" s="58">
        <v>0</v>
      </c>
      <c r="AH132" s="58">
        <v>0</v>
      </c>
      <c r="AI132" s="58">
        <v>0</v>
      </c>
      <c r="AJ132" s="58">
        <v>0</v>
      </c>
      <c r="AK132" s="58">
        <v>0</v>
      </c>
      <c r="AL132" s="58">
        <v>0</v>
      </c>
      <c r="AO132" s="30" t="str">
        <f t="shared" si="49"/>
        <v>N</v>
      </c>
      <c r="AP132" s="4">
        <f t="shared" si="58"/>
        <v>0</v>
      </c>
      <c r="AQ132" s="5" t="str">
        <f t="shared" si="53"/>
        <v>N</v>
      </c>
      <c r="AR132" s="2" t="str">
        <f t="shared" si="54"/>
        <v>T</v>
      </c>
    </row>
    <row r="133" spans="1:44" ht="16.5" hidden="1" customHeight="1" x14ac:dyDescent="0.2">
      <c r="A133" s="41"/>
      <c r="C133" s="47">
        <f t="shared" si="50"/>
        <v>7</v>
      </c>
      <c r="D133" s="48" t="s">
        <v>257</v>
      </c>
      <c r="E133" s="49" t="s">
        <v>258</v>
      </c>
      <c r="G133" s="50" t="str">
        <f t="shared" si="51"/>
        <v>-</v>
      </c>
      <c r="H133" s="51" t="s">
        <v>244</v>
      </c>
      <c r="I133" s="52" t="str">
        <f t="shared" si="55"/>
        <v>N</v>
      </c>
      <c r="J133" s="53" t="str">
        <f t="shared" si="52"/>
        <v>-</v>
      </c>
      <c r="K133" s="53" t="str">
        <f ca="1">IF(J133="per hari",IF(SUM(LEN(H133)-LEN(SUBSTITUTE(H133,{"0";"1";"2";"3";"4";"5";"6";"7";"8";"9"},"")))&gt;0, SUMPRODUCT(MID(0&amp;H133, LARGE(INDEX(ISNUMBER(--MID(H133, ROW(INDIRECT("$1:$"&amp;LEN(H133))),1))* ROW(INDIRECT("$1:$"&amp;LEN(H133))),0), ROW(INDIRECT("$1:$"&amp;LEN(H133))))+1,1)* 10^ROW(INDIRECT("$1:$"&amp;LEN(H133)))/10),""),"-")</f>
        <v>-</v>
      </c>
      <c r="L133" s="135">
        <f t="shared" si="59"/>
        <v>1</v>
      </c>
      <c r="M133" s="136">
        <v>5</v>
      </c>
      <c r="N133" s="58">
        <v>0</v>
      </c>
      <c r="O133" s="58">
        <v>0</v>
      </c>
      <c r="P133" s="58">
        <v>0</v>
      </c>
      <c r="Q133" s="58">
        <v>0</v>
      </c>
      <c r="R133" s="58">
        <v>0</v>
      </c>
      <c r="S133" s="58">
        <v>0</v>
      </c>
      <c r="T133" s="58">
        <v>0</v>
      </c>
      <c r="U133" s="58">
        <v>0</v>
      </c>
      <c r="V133" s="58">
        <v>0</v>
      </c>
      <c r="W133" s="58">
        <v>0</v>
      </c>
      <c r="X133" s="58">
        <v>0</v>
      </c>
      <c r="Y133" s="58">
        <v>0</v>
      </c>
      <c r="Z133" s="58">
        <v>0</v>
      </c>
      <c r="AA133" s="58">
        <v>0</v>
      </c>
      <c r="AB133" s="58">
        <v>0</v>
      </c>
      <c r="AC133" s="58">
        <v>0</v>
      </c>
      <c r="AD133" s="58">
        <v>0</v>
      </c>
      <c r="AE133" s="58">
        <v>0</v>
      </c>
      <c r="AF133" s="58">
        <v>0</v>
      </c>
      <c r="AG133" s="58">
        <v>0</v>
      </c>
      <c r="AH133" s="58">
        <v>0</v>
      </c>
      <c r="AI133" s="58">
        <v>0</v>
      </c>
      <c r="AJ133" s="58">
        <v>0</v>
      </c>
      <c r="AK133" s="58">
        <v>0</v>
      </c>
      <c r="AL133" s="58">
        <v>0</v>
      </c>
      <c r="AO133" s="30" t="str">
        <f t="shared" si="49"/>
        <v>N</v>
      </c>
      <c r="AP133" s="4">
        <f t="shared" si="58"/>
        <v>0</v>
      </c>
      <c r="AQ133" s="5" t="str">
        <f t="shared" si="53"/>
        <v>N</v>
      </c>
      <c r="AR133" s="2" t="str">
        <f t="shared" si="54"/>
        <v>T</v>
      </c>
    </row>
    <row r="134" spans="1:44" ht="16.5" hidden="1" customHeight="1" x14ac:dyDescent="0.2">
      <c r="A134" s="41"/>
      <c r="C134" s="47">
        <f t="shared" si="50"/>
        <v>7</v>
      </c>
      <c r="D134" s="48" t="s">
        <v>259</v>
      </c>
      <c r="E134" s="49" t="s">
        <v>140</v>
      </c>
      <c r="G134" s="50" t="str">
        <f t="shared" si="51"/>
        <v>-</v>
      </c>
      <c r="H134" s="51" t="s">
        <v>244</v>
      </c>
      <c r="I134" s="52" t="str">
        <f t="shared" si="55"/>
        <v>N</v>
      </c>
      <c r="J134" s="53" t="str">
        <f t="shared" si="52"/>
        <v>-</v>
      </c>
      <c r="K134" s="53" t="str">
        <f ca="1">IF(J134="per hari",IF(SUM(LEN(H134)-LEN(SUBSTITUTE(H134,{"0";"1";"2";"3";"4";"5";"6";"7";"8";"9"},"")))&gt;0, SUMPRODUCT(MID(0&amp;H134, LARGE(INDEX(ISNUMBER(--MID(H134, ROW(INDIRECT("$1:$"&amp;LEN(H134))),1))* ROW(INDIRECT("$1:$"&amp;LEN(H134))),0), ROW(INDIRECT("$1:$"&amp;LEN(H134))))+1,1)* 10^ROW(INDIRECT("$1:$"&amp;LEN(H134)))/10),""),"-")</f>
        <v>-</v>
      </c>
      <c r="L134" s="135">
        <f t="shared" si="59"/>
        <v>1</v>
      </c>
      <c r="M134" s="136">
        <v>5</v>
      </c>
      <c r="N134" s="58">
        <v>0</v>
      </c>
      <c r="O134" s="58">
        <v>0</v>
      </c>
      <c r="P134" s="58">
        <v>0</v>
      </c>
      <c r="Q134" s="58">
        <v>0</v>
      </c>
      <c r="R134" s="58">
        <v>0</v>
      </c>
      <c r="S134" s="58">
        <v>0</v>
      </c>
      <c r="T134" s="58">
        <v>0</v>
      </c>
      <c r="U134" s="58">
        <v>0</v>
      </c>
      <c r="V134" s="58">
        <v>0</v>
      </c>
      <c r="W134" s="58">
        <v>0</v>
      </c>
      <c r="X134" s="58">
        <v>0</v>
      </c>
      <c r="Y134" s="58">
        <v>0</v>
      </c>
      <c r="Z134" s="58">
        <v>0</v>
      </c>
      <c r="AA134" s="58">
        <v>0</v>
      </c>
      <c r="AB134" s="58">
        <v>0</v>
      </c>
      <c r="AC134" s="58">
        <v>0</v>
      </c>
      <c r="AD134" s="58">
        <v>0</v>
      </c>
      <c r="AE134" s="58">
        <v>0</v>
      </c>
      <c r="AF134" s="58">
        <v>0</v>
      </c>
      <c r="AG134" s="58">
        <v>0</v>
      </c>
      <c r="AH134" s="58">
        <v>0</v>
      </c>
      <c r="AI134" s="58">
        <v>0</v>
      </c>
      <c r="AJ134" s="58">
        <v>0</v>
      </c>
      <c r="AK134" s="58">
        <v>0</v>
      </c>
      <c r="AL134" s="58">
        <v>0</v>
      </c>
      <c r="AO134" s="30" t="str">
        <f t="shared" si="49"/>
        <v>N</v>
      </c>
      <c r="AP134" s="4">
        <f t="shared" si="58"/>
        <v>0</v>
      </c>
      <c r="AQ134" s="5" t="str">
        <f t="shared" si="53"/>
        <v>N</v>
      </c>
      <c r="AR134" s="2" t="str">
        <f t="shared" si="54"/>
        <v>T</v>
      </c>
    </row>
    <row r="135" spans="1:44" ht="16.5" hidden="1" customHeight="1" x14ac:dyDescent="0.2">
      <c r="A135" s="41"/>
      <c r="C135" s="47">
        <f t="shared" si="50"/>
        <v>7</v>
      </c>
      <c r="D135" s="48" t="s">
        <v>260</v>
      </c>
      <c r="E135" s="49" t="s">
        <v>261</v>
      </c>
      <c r="G135" s="50" t="str">
        <f t="shared" si="51"/>
        <v>-</v>
      </c>
      <c r="H135" s="51" t="s">
        <v>244</v>
      </c>
      <c r="I135" s="52" t="str">
        <f t="shared" si="55"/>
        <v>N</v>
      </c>
      <c r="J135" s="53" t="str">
        <f t="shared" si="52"/>
        <v>-</v>
      </c>
      <c r="K135" s="53" t="str">
        <f ca="1">IF(J135="per hari",IF(SUM(LEN(H135)-LEN(SUBSTITUTE(H135,{"0";"1";"2";"3";"4";"5";"6";"7";"8";"9"},"")))&gt;0, SUMPRODUCT(MID(0&amp;H135, LARGE(INDEX(ISNUMBER(--MID(H135, ROW(INDIRECT("$1:$"&amp;LEN(H135))),1))* ROW(INDIRECT("$1:$"&amp;LEN(H135))),0), ROW(INDIRECT("$1:$"&amp;LEN(H135))))+1,1)* 10^ROW(INDIRECT("$1:$"&amp;LEN(H135)))/10),""),"-")</f>
        <v>-</v>
      </c>
      <c r="L135" s="135">
        <f t="shared" si="59"/>
        <v>1</v>
      </c>
      <c r="M135" s="136">
        <v>5</v>
      </c>
      <c r="N135" s="58">
        <v>0</v>
      </c>
      <c r="O135" s="58">
        <v>0</v>
      </c>
      <c r="P135" s="58">
        <v>0</v>
      </c>
      <c r="Q135" s="58">
        <v>0</v>
      </c>
      <c r="R135" s="58">
        <v>0</v>
      </c>
      <c r="S135" s="58">
        <v>0</v>
      </c>
      <c r="T135" s="58">
        <v>0</v>
      </c>
      <c r="U135" s="58">
        <v>0</v>
      </c>
      <c r="V135" s="58">
        <v>0</v>
      </c>
      <c r="W135" s="58">
        <v>0</v>
      </c>
      <c r="X135" s="58">
        <v>0</v>
      </c>
      <c r="Y135" s="58">
        <v>0</v>
      </c>
      <c r="Z135" s="58">
        <v>0</v>
      </c>
      <c r="AA135" s="58">
        <v>0</v>
      </c>
      <c r="AB135" s="58">
        <v>0</v>
      </c>
      <c r="AC135" s="58">
        <v>0</v>
      </c>
      <c r="AD135" s="58">
        <v>0</v>
      </c>
      <c r="AE135" s="58">
        <v>0</v>
      </c>
      <c r="AF135" s="58">
        <v>0</v>
      </c>
      <c r="AG135" s="58">
        <v>0</v>
      </c>
      <c r="AH135" s="58">
        <v>0</v>
      </c>
      <c r="AI135" s="58">
        <v>0</v>
      </c>
      <c r="AJ135" s="58">
        <v>0</v>
      </c>
      <c r="AK135" s="58">
        <v>0</v>
      </c>
      <c r="AL135" s="58">
        <v>0</v>
      </c>
      <c r="AO135" s="30" t="str">
        <f t="shared" si="49"/>
        <v>N</v>
      </c>
      <c r="AP135" s="4">
        <f t="shared" si="58"/>
        <v>0</v>
      </c>
      <c r="AQ135" s="5" t="str">
        <f t="shared" si="53"/>
        <v>N</v>
      </c>
      <c r="AR135" s="2" t="str">
        <f t="shared" si="54"/>
        <v>T</v>
      </c>
    </row>
    <row r="136" spans="1:44" ht="16.5" hidden="1" customHeight="1" x14ac:dyDescent="0.2">
      <c r="A136" s="41"/>
      <c r="C136" s="47">
        <f t="shared" si="50"/>
        <v>7</v>
      </c>
      <c r="D136" s="48" t="s">
        <v>262</v>
      </c>
      <c r="E136" s="49" t="s">
        <v>263</v>
      </c>
      <c r="G136" s="50" t="str">
        <f t="shared" si="51"/>
        <v>-</v>
      </c>
      <c r="H136" s="51" t="s">
        <v>244</v>
      </c>
      <c r="I136" s="52" t="str">
        <f t="shared" si="55"/>
        <v>N</v>
      </c>
      <c r="J136" s="53" t="str">
        <f t="shared" si="52"/>
        <v>-</v>
      </c>
      <c r="K136" s="53" t="str">
        <f ca="1">IF(J136="per hari",IF(SUM(LEN(H136)-LEN(SUBSTITUTE(H136,{"0";"1";"2";"3";"4";"5";"6";"7";"8";"9"},"")))&gt;0, SUMPRODUCT(MID(0&amp;H136, LARGE(INDEX(ISNUMBER(--MID(H136, ROW(INDIRECT("$1:$"&amp;LEN(H136))),1))* ROW(INDIRECT("$1:$"&amp;LEN(H136))),0), ROW(INDIRECT("$1:$"&amp;LEN(H136))))+1,1)* 10^ROW(INDIRECT("$1:$"&amp;LEN(H136)))/10),""),"-")</f>
        <v>-</v>
      </c>
      <c r="L136" s="135">
        <f t="shared" si="59"/>
        <v>1</v>
      </c>
      <c r="M136" s="136">
        <v>5</v>
      </c>
      <c r="N136" s="58">
        <v>0</v>
      </c>
      <c r="O136" s="58">
        <v>0</v>
      </c>
      <c r="P136" s="58">
        <v>0</v>
      </c>
      <c r="Q136" s="58">
        <v>0</v>
      </c>
      <c r="R136" s="58">
        <v>0</v>
      </c>
      <c r="S136" s="58">
        <v>0</v>
      </c>
      <c r="T136" s="58">
        <v>0</v>
      </c>
      <c r="U136" s="58">
        <v>0</v>
      </c>
      <c r="V136" s="58">
        <v>0</v>
      </c>
      <c r="W136" s="58">
        <v>0</v>
      </c>
      <c r="X136" s="58">
        <v>0</v>
      </c>
      <c r="Y136" s="58">
        <v>0</v>
      </c>
      <c r="Z136" s="58">
        <v>0</v>
      </c>
      <c r="AA136" s="58">
        <v>0</v>
      </c>
      <c r="AB136" s="58">
        <v>0</v>
      </c>
      <c r="AC136" s="58">
        <v>0</v>
      </c>
      <c r="AD136" s="58">
        <v>0</v>
      </c>
      <c r="AE136" s="58">
        <v>0</v>
      </c>
      <c r="AF136" s="58">
        <v>0</v>
      </c>
      <c r="AG136" s="58">
        <v>0</v>
      </c>
      <c r="AH136" s="58">
        <v>0</v>
      </c>
      <c r="AI136" s="58">
        <v>0</v>
      </c>
      <c r="AJ136" s="58">
        <v>0</v>
      </c>
      <c r="AK136" s="58">
        <v>0</v>
      </c>
      <c r="AL136" s="58">
        <v>0</v>
      </c>
      <c r="AO136" s="30" t="str">
        <f t="shared" si="49"/>
        <v>N</v>
      </c>
      <c r="AP136" s="4">
        <f t="shared" si="58"/>
        <v>0</v>
      </c>
      <c r="AQ136" s="5" t="str">
        <f t="shared" si="53"/>
        <v>N</v>
      </c>
      <c r="AR136" s="2" t="str">
        <f t="shared" si="54"/>
        <v>T</v>
      </c>
    </row>
    <row r="137" spans="1:44" ht="16.5" hidden="1" customHeight="1" x14ac:dyDescent="0.2">
      <c r="A137" s="41"/>
      <c r="C137" s="47">
        <f t="shared" si="50"/>
        <v>7</v>
      </c>
      <c r="D137" s="48" t="s">
        <v>264</v>
      </c>
      <c r="E137" s="49" t="s">
        <v>265</v>
      </c>
      <c r="G137" s="50" t="str">
        <f t="shared" si="51"/>
        <v>-</v>
      </c>
      <c r="H137" s="51" t="s">
        <v>244</v>
      </c>
      <c r="I137" s="52" t="str">
        <f t="shared" si="55"/>
        <v>N</v>
      </c>
      <c r="J137" s="53" t="str">
        <f t="shared" si="52"/>
        <v>-</v>
      </c>
      <c r="K137" s="53" t="str">
        <f ca="1">IF(J137="per hari",IF(SUM(LEN(H137)-LEN(SUBSTITUTE(H137,{"0";"1";"2";"3";"4";"5";"6";"7";"8";"9"},"")))&gt;0, SUMPRODUCT(MID(0&amp;H137, LARGE(INDEX(ISNUMBER(--MID(H137, ROW(INDIRECT("$1:$"&amp;LEN(H137))),1))* ROW(INDIRECT("$1:$"&amp;LEN(H137))),0), ROW(INDIRECT("$1:$"&amp;LEN(H137))))+1,1)* 10^ROW(INDIRECT("$1:$"&amp;LEN(H137)))/10),""),"-")</f>
        <v>-</v>
      </c>
      <c r="L137" s="135">
        <f t="shared" si="59"/>
        <v>1</v>
      </c>
      <c r="M137" s="136">
        <v>5</v>
      </c>
      <c r="N137" s="58">
        <v>0</v>
      </c>
      <c r="O137" s="58">
        <v>0</v>
      </c>
      <c r="P137" s="58">
        <v>0</v>
      </c>
      <c r="Q137" s="58">
        <v>0</v>
      </c>
      <c r="R137" s="58">
        <v>0</v>
      </c>
      <c r="S137" s="58">
        <v>0</v>
      </c>
      <c r="T137" s="58">
        <v>0</v>
      </c>
      <c r="U137" s="58">
        <v>0</v>
      </c>
      <c r="V137" s="58">
        <v>0</v>
      </c>
      <c r="W137" s="58">
        <v>0</v>
      </c>
      <c r="X137" s="58">
        <v>0</v>
      </c>
      <c r="Y137" s="58">
        <v>0</v>
      </c>
      <c r="Z137" s="58">
        <v>0</v>
      </c>
      <c r="AA137" s="58">
        <v>0</v>
      </c>
      <c r="AB137" s="58">
        <v>0</v>
      </c>
      <c r="AC137" s="58">
        <v>0</v>
      </c>
      <c r="AD137" s="58">
        <v>0</v>
      </c>
      <c r="AE137" s="58">
        <v>0</v>
      </c>
      <c r="AF137" s="58">
        <v>0</v>
      </c>
      <c r="AG137" s="58">
        <v>0</v>
      </c>
      <c r="AH137" s="58">
        <v>0</v>
      </c>
      <c r="AI137" s="58">
        <v>0</v>
      </c>
      <c r="AJ137" s="58">
        <v>0</v>
      </c>
      <c r="AK137" s="58">
        <v>0</v>
      </c>
      <c r="AL137" s="58">
        <v>0</v>
      </c>
      <c r="AO137" s="30" t="str">
        <f t="shared" si="49"/>
        <v>N</v>
      </c>
      <c r="AP137" s="4">
        <f t="shared" si="58"/>
        <v>0</v>
      </c>
      <c r="AQ137" s="5" t="str">
        <f t="shared" si="53"/>
        <v>N</v>
      </c>
      <c r="AR137" s="2" t="str">
        <f t="shared" si="54"/>
        <v>T</v>
      </c>
    </row>
    <row r="138" spans="1:44" ht="16.5" hidden="1" customHeight="1" x14ac:dyDescent="0.2">
      <c r="A138" s="41"/>
      <c r="C138" s="47">
        <f t="shared" si="50"/>
        <v>7</v>
      </c>
      <c r="D138" s="48" t="s">
        <v>266</v>
      </c>
      <c r="E138" s="49" t="s">
        <v>267</v>
      </c>
      <c r="G138" s="50" t="str">
        <f t="shared" si="51"/>
        <v>-</v>
      </c>
      <c r="H138" s="51" t="s">
        <v>244</v>
      </c>
      <c r="I138" s="52" t="str">
        <f t="shared" si="55"/>
        <v>N</v>
      </c>
      <c r="J138" s="53" t="str">
        <f t="shared" si="52"/>
        <v>-</v>
      </c>
      <c r="K138" s="53" t="str">
        <f ca="1">IF(J138="per hari",IF(SUM(LEN(H138)-LEN(SUBSTITUTE(H138,{"0";"1";"2";"3";"4";"5";"6";"7";"8";"9"},"")))&gt;0, SUMPRODUCT(MID(0&amp;H138, LARGE(INDEX(ISNUMBER(--MID(H138, ROW(INDIRECT("$1:$"&amp;LEN(H138))),1))* ROW(INDIRECT("$1:$"&amp;LEN(H138))),0), ROW(INDIRECT("$1:$"&amp;LEN(H138))))+1,1)* 10^ROW(INDIRECT("$1:$"&amp;LEN(H138)))/10),""),"-")</f>
        <v>-</v>
      </c>
      <c r="L138" s="135">
        <f t="shared" si="59"/>
        <v>1</v>
      </c>
      <c r="M138" s="136">
        <v>5</v>
      </c>
      <c r="N138" s="58">
        <v>0</v>
      </c>
      <c r="O138" s="58">
        <v>0</v>
      </c>
      <c r="P138" s="58">
        <v>0</v>
      </c>
      <c r="Q138" s="58">
        <v>0</v>
      </c>
      <c r="R138" s="58">
        <v>0</v>
      </c>
      <c r="S138" s="58">
        <v>0</v>
      </c>
      <c r="T138" s="58">
        <v>0</v>
      </c>
      <c r="U138" s="58">
        <v>0</v>
      </c>
      <c r="V138" s="58">
        <v>0</v>
      </c>
      <c r="W138" s="58">
        <v>0</v>
      </c>
      <c r="X138" s="58">
        <v>0</v>
      </c>
      <c r="Y138" s="58">
        <v>0</v>
      </c>
      <c r="Z138" s="58">
        <v>0</v>
      </c>
      <c r="AA138" s="58">
        <v>0</v>
      </c>
      <c r="AB138" s="58">
        <v>0</v>
      </c>
      <c r="AC138" s="58">
        <v>0</v>
      </c>
      <c r="AD138" s="58">
        <v>0</v>
      </c>
      <c r="AE138" s="58">
        <v>0</v>
      </c>
      <c r="AF138" s="58">
        <v>0</v>
      </c>
      <c r="AG138" s="58">
        <v>0</v>
      </c>
      <c r="AH138" s="58">
        <v>0</v>
      </c>
      <c r="AI138" s="58">
        <v>0</v>
      </c>
      <c r="AJ138" s="58">
        <v>0</v>
      </c>
      <c r="AK138" s="58">
        <v>0</v>
      </c>
      <c r="AL138" s="58">
        <v>0</v>
      </c>
      <c r="AO138" s="30" t="str">
        <f t="shared" si="49"/>
        <v>N</v>
      </c>
      <c r="AP138" s="4">
        <f t="shared" si="58"/>
        <v>0</v>
      </c>
      <c r="AQ138" s="5" t="str">
        <f t="shared" si="53"/>
        <v>N</v>
      </c>
      <c r="AR138" s="2" t="str">
        <f t="shared" si="54"/>
        <v>T</v>
      </c>
    </row>
    <row r="139" spans="1:44" ht="16.5" hidden="1" customHeight="1" x14ac:dyDescent="0.2">
      <c r="A139" s="41"/>
      <c r="C139" s="47">
        <f t="shared" si="50"/>
        <v>7</v>
      </c>
      <c r="D139" s="48" t="s">
        <v>268</v>
      </c>
      <c r="E139" s="49" t="s">
        <v>269</v>
      </c>
      <c r="G139" s="50" t="str">
        <f t="shared" ca="1" si="51"/>
        <v>-</v>
      </c>
      <c r="H139" s="51" t="s">
        <v>270</v>
      </c>
      <c r="I139" s="52" t="str">
        <f t="shared" si="55"/>
        <v>Y</v>
      </c>
      <c r="J139" s="53" t="str">
        <f t="shared" si="52"/>
        <v>-</v>
      </c>
      <c r="K139" s="53" t="str">
        <f ca="1">IF(J139="per hari",IF(SUM(LEN(H139)-LEN(SUBSTITUTE(H139,{"0";"1";"2";"3";"4";"5";"6";"7";"8";"9"},"")))&gt;0, SUMPRODUCT(MID(0&amp;H139, LARGE(INDEX(ISNUMBER(--MID(H139, ROW(INDIRECT("$1:$"&amp;LEN(H139))),1))* ROW(INDIRECT("$1:$"&amp;LEN(H139))),0), ROW(INDIRECT("$1:$"&amp;LEN(H139))))+1,1)* 10^ROW(INDIRECT("$1:$"&amp;LEN(H139)))/10),""),"-")</f>
        <v>-</v>
      </c>
      <c r="L139" s="135">
        <f t="shared" si="59"/>
        <v>1</v>
      </c>
      <c r="M139" s="136">
        <v>5</v>
      </c>
      <c r="N139" s="58">
        <v>0</v>
      </c>
      <c r="O139" s="58">
        <v>0</v>
      </c>
      <c r="P139" s="58">
        <v>0</v>
      </c>
      <c r="Q139" s="58">
        <v>0</v>
      </c>
      <c r="R139" s="58">
        <v>0</v>
      </c>
      <c r="S139" s="58">
        <v>0</v>
      </c>
      <c r="T139" s="58">
        <v>0</v>
      </c>
      <c r="U139" s="58">
        <v>0</v>
      </c>
      <c r="V139" s="58">
        <v>0</v>
      </c>
      <c r="W139" s="58">
        <v>0</v>
      </c>
      <c r="X139" s="58">
        <v>0</v>
      </c>
      <c r="Y139" s="58">
        <v>0</v>
      </c>
      <c r="Z139" s="58">
        <v>0</v>
      </c>
      <c r="AA139" s="58">
        <v>0</v>
      </c>
      <c r="AB139" s="58">
        <v>0</v>
      </c>
      <c r="AC139" s="58">
        <v>0</v>
      </c>
      <c r="AD139" s="58">
        <v>0</v>
      </c>
      <c r="AE139" s="58">
        <v>0</v>
      </c>
      <c r="AF139" s="58">
        <v>0</v>
      </c>
      <c r="AG139" s="58">
        <v>0</v>
      </c>
      <c r="AH139" s="58">
        <v>0</v>
      </c>
      <c r="AI139" s="58">
        <v>0</v>
      </c>
      <c r="AJ139" s="58">
        <v>0</v>
      </c>
      <c r="AK139" s="58">
        <v>0</v>
      </c>
      <c r="AL139" s="58">
        <v>0</v>
      </c>
      <c r="AO139" s="30" t="str">
        <f t="shared" si="49"/>
        <v>N</v>
      </c>
      <c r="AP139" s="4">
        <f t="shared" ca="1" si="58"/>
        <v>0</v>
      </c>
      <c r="AQ139" s="5" t="str">
        <f t="shared" ca="1" si="53"/>
        <v>N</v>
      </c>
      <c r="AR139" s="2" t="str">
        <f t="shared" ca="1" si="54"/>
        <v>T</v>
      </c>
    </row>
    <row r="140" spans="1:44" ht="16.5" hidden="1" customHeight="1" x14ac:dyDescent="0.2">
      <c r="A140" s="41"/>
      <c r="C140" s="47">
        <f t="shared" si="50"/>
        <v>7</v>
      </c>
      <c r="D140" s="48" t="s">
        <v>271</v>
      </c>
      <c r="E140" s="49" t="s">
        <v>272</v>
      </c>
      <c r="G140" s="50" t="str">
        <f t="shared" ca="1" si="51"/>
        <v>-</v>
      </c>
      <c r="H140" s="51" t="s">
        <v>273</v>
      </c>
      <c r="I140" s="52" t="str">
        <f>IF(IFERROR(IF(SEARCH("Tidak Dijamin",H140),"N"),"Y")="N","N","Y")</f>
        <v>Y</v>
      </c>
      <c r="J140" s="53" t="str">
        <f t="shared" si="52"/>
        <v>-</v>
      </c>
      <c r="K140" s="53" t="str">
        <f ca="1">IF(J140="per hari",IF(SUM(LEN(H140)-LEN(SUBSTITUTE(H140,{"0";"1";"2";"3";"4";"5";"6";"7";"8";"9"},"")))&gt;0, SUMPRODUCT(MID(0&amp;H140, LARGE(INDEX(ISNUMBER(--MID(H140, ROW(INDIRECT("$1:$"&amp;LEN(H140))),1))* ROW(INDIRECT("$1:$"&amp;LEN(H140))),0), ROW(INDIRECT("$1:$"&amp;LEN(H140))))+1,1)* 10^ROW(INDIRECT("$1:$"&amp;LEN(H140)))/10),""),"-")</f>
        <v>-</v>
      </c>
      <c r="L140" s="135">
        <f t="shared" si="59"/>
        <v>1</v>
      </c>
      <c r="M140" s="136">
        <v>5</v>
      </c>
      <c r="N140" s="58">
        <v>0</v>
      </c>
      <c r="O140" s="58">
        <v>0</v>
      </c>
      <c r="P140" s="58">
        <v>0</v>
      </c>
      <c r="Q140" s="58">
        <v>0</v>
      </c>
      <c r="R140" s="58">
        <v>0</v>
      </c>
      <c r="S140" s="58">
        <v>0</v>
      </c>
      <c r="T140" s="58">
        <v>0</v>
      </c>
      <c r="U140" s="58">
        <v>0</v>
      </c>
      <c r="V140" s="58">
        <v>0</v>
      </c>
      <c r="W140" s="58">
        <v>0</v>
      </c>
      <c r="X140" s="58">
        <v>0</v>
      </c>
      <c r="Y140" s="58">
        <v>0</v>
      </c>
      <c r="Z140" s="58">
        <v>0</v>
      </c>
      <c r="AA140" s="58">
        <v>0</v>
      </c>
      <c r="AB140" s="58">
        <v>0</v>
      </c>
      <c r="AC140" s="58">
        <v>0</v>
      </c>
      <c r="AD140" s="58">
        <v>0</v>
      </c>
      <c r="AE140" s="58">
        <v>0</v>
      </c>
      <c r="AF140" s="58">
        <v>0</v>
      </c>
      <c r="AG140" s="58">
        <v>0</v>
      </c>
      <c r="AH140" s="58">
        <v>0</v>
      </c>
      <c r="AI140" s="58">
        <v>0</v>
      </c>
      <c r="AJ140" s="58">
        <v>0</v>
      </c>
      <c r="AK140" s="58">
        <v>0</v>
      </c>
      <c r="AL140" s="58">
        <v>0</v>
      </c>
      <c r="AO140" s="30" t="str">
        <f t="shared" si="49"/>
        <v>N</v>
      </c>
      <c r="AP140" s="4">
        <f t="shared" ca="1" si="58"/>
        <v>0</v>
      </c>
      <c r="AQ140" s="5" t="str">
        <f t="shared" ca="1" si="53"/>
        <v>N</v>
      </c>
      <c r="AR140" s="2" t="str">
        <f t="shared" ca="1" si="54"/>
        <v>T</v>
      </c>
    </row>
    <row r="141" spans="1:44" ht="16.5" hidden="1" customHeight="1" x14ac:dyDescent="0.2">
      <c r="A141" s="41"/>
      <c r="C141" s="47">
        <f t="shared" si="50"/>
        <v>7</v>
      </c>
      <c r="D141" s="48" t="s">
        <v>274</v>
      </c>
      <c r="E141" s="49" t="s">
        <v>275</v>
      </c>
      <c r="G141" s="50" t="str">
        <f t="shared" si="51"/>
        <v>-</v>
      </c>
      <c r="H141" s="51" t="s">
        <v>244</v>
      </c>
      <c r="I141" s="52" t="str">
        <f t="shared" si="55"/>
        <v>N</v>
      </c>
      <c r="J141" s="53" t="str">
        <f t="shared" si="52"/>
        <v>-</v>
      </c>
      <c r="K141" s="53" t="str">
        <f ca="1">IF(J141="per hari",IF(SUM(LEN(H141)-LEN(SUBSTITUTE(H141,{"0";"1";"2";"3";"4";"5";"6";"7";"8";"9"},"")))&gt;0, SUMPRODUCT(MID(0&amp;H141, LARGE(INDEX(ISNUMBER(--MID(H141, ROW(INDIRECT("$1:$"&amp;LEN(H141))),1))* ROW(INDIRECT("$1:$"&amp;LEN(H141))),0), ROW(INDIRECT("$1:$"&amp;LEN(H141))))+1,1)* 10^ROW(INDIRECT("$1:$"&amp;LEN(H141)))/10),""),"-")</f>
        <v>-</v>
      </c>
      <c r="L141" s="135">
        <f t="shared" si="59"/>
        <v>1</v>
      </c>
      <c r="M141" s="136">
        <v>5</v>
      </c>
      <c r="N141" s="58">
        <v>0</v>
      </c>
      <c r="O141" s="58">
        <v>0</v>
      </c>
      <c r="P141" s="58">
        <v>0</v>
      </c>
      <c r="Q141" s="58">
        <v>0</v>
      </c>
      <c r="R141" s="58">
        <v>0</v>
      </c>
      <c r="S141" s="58">
        <v>0</v>
      </c>
      <c r="T141" s="58">
        <v>0</v>
      </c>
      <c r="U141" s="58">
        <v>0</v>
      </c>
      <c r="V141" s="58">
        <v>0</v>
      </c>
      <c r="W141" s="58">
        <v>0</v>
      </c>
      <c r="X141" s="58">
        <v>0</v>
      </c>
      <c r="Y141" s="58">
        <v>0</v>
      </c>
      <c r="Z141" s="58">
        <v>0</v>
      </c>
      <c r="AA141" s="58">
        <v>0</v>
      </c>
      <c r="AB141" s="58">
        <v>0</v>
      </c>
      <c r="AC141" s="58">
        <v>0</v>
      </c>
      <c r="AD141" s="58">
        <v>0</v>
      </c>
      <c r="AE141" s="58">
        <v>0</v>
      </c>
      <c r="AF141" s="58">
        <v>0</v>
      </c>
      <c r="AG141" s="58">
        <v>0</v>
      </c>
      <c r="AH141" s="58">
        <v>0</v>
      </c>
      <c r="AI141" s="58">
        <v>0</v>
      </c>
      <c r="AJ141" s="58">
        <v>0</v>
      </c>
      <c r="AK141" s="58">
        <v>0</v>
      </c>
      <c r="AL141" s="58">
        <v>0</v>
      </c>
      <c r="AO141" s="30" t="str">
        <f t="shared" si="49"/>
        <v>N</v>
      </c>
      <c r="AP141" s="4">
        <f t="shared" si="58"/>
        <v>0</v>
      </c>
      <c r="AQ141" s="5" t="str">
        <f t="shared" si="53"/>
        <v>N</v>
      </c>
      <c r="AR141" s="2" t="str">
        <f t="shared" si="54"/>
        <v>T</v>
      </c>
    </row>
    <row r="142" spans="1:44" ht="16.5" hidden="1" customHeight="1" x14ac:dyDescent="0.2">
      <c r="A142" s="41"/>
      <c r="C142" s="47">
        <f t="shared" si="50"/>
        <v>7</v>
      </c>
      <c r="D142" s="48" t="s">
        <v>276</v>
      </c>
      <c r="E142" s="49" t="s">
        <v>277</v>
      </c>
      <c r="G142" s="50" t="str">
        <f t="shared" si="51"/>
        <v>-</v>
      </c>
      <c r="H142" s="51" t="s">
        <v>244</v>
      </c>
      <c r="I142" s="52" t="str">
        <f t="shared" si="55"/>
        <v>N</v>
      </c>
      <c r="J142" s="53" t="str">
        <f t="shared" si="52"/>
        <v>-</v>
      </c>
      <c r="K142" s="53" t="str">
        <f ca="1">IF(J142="per hari",IF(SUM(LEN(H142)-LEN(SUBSTITUTE(H142,{"0";"1";"2";"3";"4";"5";"6";"7";"8";"9"},"")))&gt;0, SUMPRODUCT(MID(0&amp;H142, LARGE(INDEX(ISNUMBER(--MID(H142, ROW(INDIRECT("$1:$"&amp;LEN(H142))),1))* ROW(INDIRECT("$1:$"&amp;LEN(H142))),0), ROW(INDIRECT("$1:$"&amp;LEN(H142))))+1,1)* 10^ROW(INDIRECT("$1:$"&amp;LEN(H142)))/10),""),"-")</f>
        <v>-</v>
      </c>
      <c r="L142" s="135">
        <f t="shared" si="59"/>
        <v>1</v>
      </c>
      <c r="M142" s="136">
        <v>5</v>
      </c>
      <c r="N142" s="58">
        <v>0</v>
      </c>
      <c r="O142" s="58">
        <v>0</v>
      </c>
      <c r="P142" s="58">
        <v>0</v>
      </c>
      <c r="Q142" s="58">
        <v>0</v>
      </c>
      <c r="R142" s="58">
        <v>0</v>
      </c>
      <c r="S142" s="58">
        <v>0</v>
      </c>
      <c r="T142" s="58">
        <v>0</v>
      </c>
      <c r="U142" s="58">
        <v>0</v>
      </c>
      <c r="V142" s="58">
        <v>0</v>
      </c>
      <c r="W142" s="58">
        <v>0</v>
      </c>
      <c r="X142" s="58">
        <v>0</v>
      </c>
      <c r="Y142" s="58">
        <v>0</v>
      </c>
      <c r="Z142" s="58">
        <v>0</v>
      </c>
      <c r="AA142" s="58">
        <v>0</v>
      </c>
      <c r="AB142" s="58">
        <v>0</v>
      </c>
      <c r="AC142" s="58">
        <v>0</v>
      </c>
      <c r="AD142" s="58">
        <v>0</v>
      </c>
      <c r="AE142" s="58">
        <v>0</v>
      </c>
      <c r="AF142" s="58">
        <v>0</v>
      </c>
      <c r="AG142" s="58">
        <v>0</v>
      </c>
      <c r="AH142" s="58">
        <v>0</v>
      </c>
      <c r="AI142" s="58">
        <v>0</v>
      </c>
      <c r="AJ142" s="58">
        <v>0</v>
      </c>
      <c r="AK142" s="58">
        <v>0</v>
      </c>
      <c r="AL142" s="58">
        <v>0</v>
      </c>
      <c r="AO142" s="30" t="str">
        <f t="shared" si="49"/>
        <v>N</v>
      </c>
      <c r="AP142" s="4">
        <f t="shared" si="58"/>
        <v>0</v>
      </c>
      <c r="AQ142" s="5" t="str">
        <f t="shared" si="53"/>
        <v>N</v>
      </c>
      <c r="AR142" s="2" t="str">
        <f t="shared" si="54"/>
        <v>T</v>
      </c>
    </row>
    <row r="143" spans="1:44" ht="16.5" hidden="1" customHeight="1" x14ac:dyDescent="0.2">
      <c r="A143" s="41"/>
      <c r="C143" s="47">
        <f t="shared" si="50"/>
        <v>7</v>
      </c>
      <c r="D143" s="48" t="s">
        <v>278</v>
      </c>
      <c r="E143" s="49" t="s">
        <v>279</v>
      </c>
      <c r="G143" s="50" t="str">
        <f t="shared" si="51"/>
        <v>-</v>
      </c>
      <c r="H143" s="51" t="s">
        <v>244</v>
      </c>
      <c r="I143" s="52" t="str">
        <f t="shared" si="55"/>
        <v>N</v>
      </c>
      <c r="J143" s="53" t="str">
        <f t="shared" si="52"/>
        <v>-</v>
      </c>
      <c r="K143" s="53" t="str">
        <f ca="1">IF(J143="per hari",IF(SUM(LEN(H143)-LEN(SUBSTITUTE(H143,{"0";"1";"2";"3";"4";"5";"6";"7";"8";"9"},"")))&gt;0, SUMPRODUCT(MID(0&amp;H143, LARGE(INDEX(ISNUMBER(--MID(H143, ROW(INDIRECT("$1:$"&amp;LEN(H143))),1))* ROW(INDIRECT("$1:$"&amp;LEN(H143))),0), ROW(INDIRECT("$1:$"&amp;LEN(H143))))+1,1)* 10^ROW(INDIRECT("$1:$"&amp;LEN(H143)))/10),""),"-")</f>
        <v>-</v>
      </c>
      <c r="L143" s="135">
        <f t="shared" si="59"/>
        <v>1</v>
      </c>
      <c r="M143" s="136">
        <v>5</v>
      </c>
      <c r="N143" s="58">
        <v>0</v>
      </c>
      <c r="O143" s="58">
        <v>0</v>
      </c>
      <c r="P143" s="58">
        <v>0</v>
      </c>
      <c r="Q143" s="58">
        <v>0</v>
      </c>
      <c r="R143" s="58">
        <v>0</v>
      </c>
      <c r="S143" s="58">
        <v>0</v>
      </c>
      <c r="T143" s="58">
        <v>0</v>
      </c>
      <c r="U143" s="58">
        <v>0</v>
      </c>
      <c r="V143" s="58">
        <v>0</v>
      </c>
      <c r="W143" s="58">
        <v>0</v>
      </c>
      <c r="X143" s="58">
        <v>0</v>
      </c>
      <c r="Y143" s="58">
        <v>0</v>
      </c>
      <c r="Z143" s="58">
        <v>0</v>
      </c>
      <c r="AA143" s="58">
        <v>0</v>
      </c>
      <c r="AB143" s="58">
        <v>0</v>
      </c>
      <c r="AC143" s="58">
        <v>0</v>
      </c>
      <c r="AD143" s="58">
        <v>0</v>
      </c>
      <c r="AE143" s="58">
        <v>0</v>
      </c>
      <c r="AF143" s="58">
        <v>0</v>
      </c>
      <c r="AG143" s="58">
        <v>0</v>
      </c>
      <c r="AH143" s="58">
        <v>0</v>
      </c>
      <c r="AI143" s="58">
        <v>0</v>
      </c>
      <c r="AJ143" s="58">
        <v>0</v>
      </c>
      <c r="AK143" s="58">
        <v>0</v>
      </c>
      <c r="AL143" s="58">
        <v>0</v>
      </c>
      <c r="AO143" s="30" t="str">
        <f t="shared" si="49"/>
        <v>N</v>
      </c>
      <c r="AP143" s="4">
        <f t="shared" si="58"/>
        <v>0</v>
      </c>
      <c r="AQ143" s="5" t="str">
        <f t="shared" si="53"/>
        <v>N</v>
      </c>
      <c r="AR143" s="2" t="str">
        <f t="shared" si="54"/>
        <v>T</v>
      </c>
    </row>
    <row r="144" spans="1:44" ht="6" hidden="1" customHeight="1" x14ac:dyDescent="0.25">
      <c r="A144" s="41"/>
      <c r="C144" s="140"/>
      <c r="D144" s="140"/>
      <c r="E144" s="74"/>
      <c r="F144" s="75"/>
      <c r="G144" s="73"/>
      <c r="H144" s="141"/>
      <c r="I144" s="73"/>
      <c r="J144" s="73"/>
      <c r="K144" s="73"/>
      <c r="L144" s="73"/>
      <c r="M144" s="141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  <c r="AO144" s="30" t="str">
        <f t="shared" si="49"/>
        <v>N</v>
      </c>
      <c r="AP144" s="4">
        <f>AP143</f>
        <v>0</v>
      </c>
      <c r="AQ144" s="2" t="s">
        <v>40</v>
      </c>
      <c r="AR144" s="2" t="str">
        <f ca="1">IF(AP143=1,AR143,IF(AP142=1,AR142,IF(AP141=1,AR141,IF(AP140=1,AR140,IF(AP139=1,AR139,IF(AP138=1,AR138,IF(AP137=1,AR137,IF(AP136=1,AR136,IF(AP135=1,AR135,IF(AP134=1,AR134,"T"))))))))))</f>
        <v>T</v>
      </c>
    </row>
    <row r="145" spans="1:42" ht="22.5" hidden="1" customHeight="1" x14ac:dyDescent="0.25">
      <c r="A145" s="77"/>
      <c r="C145" s="78" t="s">
        <v>197</v>
      </c>
      <c r="D145" s="79"/>
      <c r="E145" s="79"/>
      <c r="F145" s="79"/>
      <c r="G145" s="80"/>
      <c r="H145" s="81"/>
      <c r="I145" s="81"/>
      <c r="J145" s="81"/>
      <c r="K145" s="81"/>
      <c r="L145" s="81"/>
      <c r="M145" s="81"/>
      <c r="N145" s="82">
        <f>SUMPRODUCT(N120:N144,$L120:$L144)</f>
        <v>0</v>
      </c>
      <c r="O145" s="82">
        <f t="shared" ref="O145:W145" si="61">SUMPRODUCT(O120:O144,$L120:$L144)</f>
        <v>0</v>
      </c>
      <c r="P145" s="82">
        <f t="shared" si="61"/>
        <v>0</v>
      </c>
      <c r="Q145" s="82">
        <f t="shared" si="61"/>
        <v>0</v>
      </c>
      <c r="R145" s="82">
        <f t="shared" si="61"/>
        <v>0</v>
      </c>
      <c r="S145" s="82">
        <f t="shared" si="61"/>
        <v>0</v>
      </c>
      <c r="T145" s="82">
        <f t="shared" si="61"/>
        <v>0</v>
      </c>
      <c r="U145" s="82">
        <f t="shared" si="61"/>
        <v>0</v>
      </c>
      <c r="V145" s="82">
        <f t="shared" si="61"/>
        <v>0</v>
      </c>
      <c r="W145" s="82">
        <f t="shared" si="61"/>
        <v>0</v>
      </c>
      <c r="X145" s="82">
        <f>SUMPRODUCT(X120:X144,$L120:$L144)</f>
        <v>0</v>
      </c>
      <c r="Y145" s="82">
        <f t="shared" ref="Y145:AL145" si="62">SUMPRODUCT(Y120:Y144,$L120:$L144)</f>
        <v>0</v>
      </c>
      <c r="Z145" s="82">
        <f t="shared" si="62"/>
        <v>0</v>
      </c>
      <c r="AA145" s="82">
        <f t="shared" si="62"/>
        <v>0</v>
      </c>
      <c r="AB145" s="82">
        <f t="shared" si="62"/>
        <v>0</v>
      </c>
      <c r="AC145" s="82">
        <f t="shared" si="62"/>
        <v>0</v>
      </c>
      <c r="AD145" s="82">
        <f t="shared" si="62"/>
        <v>0</v>
      </c>
      <c r="AE145" s="82">
        <f t="shared" si="62"/>
        <v>0</v>
      </c>
      <c r="AF145" s="82">
        <f t="shared" si="62"/>
        <v>0</v>
      </c>
      <c r="AG145" s="82">
        <f t="shared" si="62"/>
        <v>0</v>
      </c>
      <c r="AH145" s="82">
        <f t="shared" si="62"/>
        <v>0</v>
      </c>
      <c r="AI145" s="82">
        <f t="shared" si="62"/>
        <v>0</v>
      </c>
      <c r="AJ145" s="82">
        <f t="shared" si="62"/>
        <v>0</v>
      </c>
      <c r="AK145" s="82">
        <f t="shared" si="62"/>
        <v>0</v>
      </c>
      <c r="AL145" s="82">
        <f t="shared" si="62"/>
        <v>0</v>
      </c>
      <c r="AO145" s="30" t="str">
        <f t="shared" si="49"/>
        <v>N</v>
      </c>
    </row>
    <row r="146" spans="1:42" ht="22.5" hidden="1" customHeight="1" x14ac:dyDescent="0.25">
      <c r="A146" s="77"/>
      <c r="C146" s="84" t="s">
        <v>198</v>
      </c>
      <c r="D146" s="85"/>
      <c r="E146" s="85"/>
      <c r="F146" s="85"/>
      <c r="G146" s="86"/>
      <c r="H146" s="142"/>
      <c r="I146" s="142"/>
      <c r="J146" s="142"/>
      <c r="K146" s="142"/>
      <c r="L146" s="142"/>
      <c r="M146" s="142"/>
      <c r="N146" s="143">
        <v>10000000</v>
      </c>
      <c r="O146" s="143">
        <v>10000000</v>
      </c>
      <c r="P146" s="143">
        <v>10000000</v>
      </c>
      <c r="Q146" s="143">
        <v>10000000</v>
      </c>
      <c r="R146" s="143">
        <v>10000000</v>
      </c>
      <c r="S146" s="143">
        <v>10000000</v>
      </c>
      <c r="T146" s="143">
        <v>10000000</v>
      </c>
      <c r="U146" s="143">
        <v>10000000</v>
      </c>
      <c r="V146" s="143">
        <v>10000000</v>
      </c>
      <c r="W146" s="143">
        <v>10000000</v>
      </c>
      <c r="X146" s="143">
        <v>10000000</v>
      </c>
      <c r="Y146" s="143">
        <v>10000000</v>
      </c>
      <c r="Z146" s="143">
        <v>10000000</v>
      </c>
      <c r="AA146" s="143">
        <v>10000000</v>
      </c>
      <c r="AB146" s="143">
        <v>10000000</v>
      </c>
      <c r="AC146" s="143">
        <v>10000000</v>
      </c>
      <c r="AD146" s="143">
        <v>10000000</v>
      </c>
      <c r="AE146" s="143">
        <v>10000000</v>
      </c>
      <c r="AF146" s="143">
        <v>10000000</v>
      </c>
      <c r="AG146" s="143">
        <v>10000000</v>
      </c>
      <c r="AH146" s="143">
        <v>10000000</v>
      </c>
      <c r="AI146" s="143">
        <v>10000000</v>
      </c>
      <c r="AJ146" s="143">
        <v>10000000</v>
      </c>
      <c r="AK146" s="143">
        <v>10000000</v>
      </c>
      <c r="AL146" s="143">
        <v>10000000</v>
      </c>
      <c r="AO146" s="30" t="str">
        <f t="shared" si="49"/>
        <v>N</v>
      </c>
    </row>
    <row r="147" spans="1:42" ht="7.5" hidden="1" customHeight="1" x14ac:dyDescent="0.25">
      <c r="A147" s="41"/>
      <c r="H147" s="41"/>
      <c r="M147" s="41"/>
      <c r="AO147" s="30" t="str">
        <f t="shared" si="49"/>
        <v>N</v>
      </c>
    </row>
    <row r="148" spans="1:42" s="101" customFormat="1" ht="21" hidden="1" customHeight="1" x14ac:dyDescent="0.2">
      <c r="A148" s="31"/>
      <c r="C148" s="102" t="s">
        <v>217</v>
      </c>
      <c r="D148" s="103"/>
      <c r="E148" s="103"/>
      <c r="F148" s="104"/>
      <c r="G148" s="36" t="s">
        <v>218</v>
      </c>
      <c r="H148" s="105" t="s">
        <v>219</v>
      </c>
      <c r="I148" s="105" t="s">
        <v>219</v>
      </c>
      <c r="J148" s="105" t="s">
        <v>219</v>
      </c>
      <c r="K148" s="105" t="s">
        <v>219</v>
      </c>
      <c r="L148" s="105" t="s">
        <v>219</v>
      </c>
      <c r="M148" s="105" t="s">
        <v>219</v>
      </c>
      <c r="N148" s="36" t="s">
        <v>220</v>
      </c>
      <c r="O148" s="36" t="s">
        <v>220</v>
      </c>
      <c r="P148" s="36" t="s">
        <v>220</v>
      </c>
      <c r="Q148" s="36" t="s">
        <v>220</v>
      </c>
      <c r="R148" s="36" t="s">
        <v>220</v>
      </c>
      <c r="S148" s="36" t="s">
        <v>220</v>
      </c>
      <c r="T148" s="36" t="s">
        <v>220</v>
      </c>
      <c r="U148" s="36" t="s">
        <v>220</v>
      </c>
      <c r="V148" s="36" t="s">
        <v>220</v>
      </c>
      <c r="W148" s="36" t="s">
        <v>220</v>
      </c>
      <c r="X148" s="36" t="s">
        <v>220</v>
      </c>
      <c r="Y148" s="36" t="s">
        <v>220</v>
      </c>
      <c r="Z148" s="36" t="s">
        <v>220</v>
      </c>
      <c r="AA148" s="36" t="s">
        <v>220</v>
      </c>
      <c r="AB148" s="36" t="s">
        <v>220</v>
      </c>
      <c r="AC148" s="36" t="s">
        <v>220</v>
      </c>
      <c r="AD148" s="36" t="s">
        <v>220</v>
      </c>
      <c r="AE148" s="36" t="s">
        <v>220</v>
      </c>
      <c r="AF148" s="36" t="s">
        <v>220</v>
      </c>
      <c r="AG148" s="36" t="s">
        <v>220</v>
      </c>
      <c r="AH148" s="36" t="s">
        <v>220</v>
      </c>
      <c r="AI148" s="36" t="s">
        <v>220</v>
      </c>
      <c r="AJ148" s="36" t="s">
        <v>220</v>
      </c>
      <c r="AK148" s="36" t="s">
        <v>220</v>
      </c>
      <c r="AL148" s="36" t="s">
        <v>220</v>
      </c>
      <c r="AO148" s="30" t="str">
        <f t="shared" si="49"/>
        <v>N</v>
      </c>
      <c r="AP148" s="106"/>
    </row>
    <row r="149" spans="1:42" s="101" customFormat="1" ht="4.5" hidden="1" customHeight="1" x14ac:dyDescent="0.2">
      <c r="A149" s="107"/>
      <c r="C149" s="108"/>
      <c r="D149" s="109"/>
      <c r="E149" s="109"/>
      <c r="F149" s="110"/>
      <c r="G149" s="111"/>
      <c r="H149" s="112"/>
      <c r="I149" s="113"/>
      <c r="J149" s="114"/>
      <c r="K149" s="107"/>
      <c r="L149" s="112"/>
      <c r="M149" s="107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  <c r="AA149" s="115"/>
      <c r="AB149" s="115"/>
      <c r="AC149" s="115"/>
      <c r="AD149" s="115"/>
      <c r="AE149" s="115"/>
      <c r="AF149" s="115"/>
      <c r="AG149" s="115"/>
      <c r="AH149" s="115"/>
      <c r="AI149" s="115"/>
      <c r="AJ149" s="115"/>
      <c r="AK149" s="115"/>
      <c r="AL149" s="115"/>
      <c r="AO149" s="30" t="str">
        <f t="shared" si="49"/>
        <v>N</v>
      </c>
      <c r="AP149" s="106"/>
    </row>
    <row r="150" spans="1:42" s="101" customFormat="1" ht="15" hidden="1" x14ac:dyDescent="0.2">
      <c r="C150" s="116" t="s">
        <v>221</v>
      </c>
      <c r="D150" s="117"/>
      <c r="E150" s="117"/>
      <c r="F150" s="118"/>
      <c r="G150" s="111" t="s">
        <v>222</v>
      </c>
      <c r="H150" s="144" t="s">
        <v>219</v>
      </c>
      <c r="I150" s="145" t="s">
        <v>219</v>
      </c>
      <c r="J150" s="111" t="s">
        <v>219</v>
      </c>
      <c r="K150" s="146" t="s">
        <v>219</v>
      </c>
      <c r="L150" s="144" t="s">
        <v>219</v>
      </c>
      <c r="M150" s="146" t="s">
        <v>219</v>
      </c>
      <c r="N150" s="119">
        <f>MIN([1]Rate_RJ!I183,N$146)</f>
        <v>1308800</v>
      </c>
      <c r="O150" s="119">
        <f>MIN([1]Rate_RJ!J183,O$146)</f>
        <v>1308800</v>
      </c>
      <c r="P150" s="119">
        <f>MIN([1]Rate_RJ!K183,P$146)</f>
        <v>1308800</v>
      </c>
      <c r="Q150" s="119">
        <f>MIN([1]Rate_RJ!L183,Q$146)</f>
        <v>1308800</v>
      </c>
      <c r="R150" s="119">
        <f>MIN([1]Rate_RJ!M183,R$146)</f>
        <v>1308800</v>
      </c>
      <c r="S150" s="119">
        <f>MIN([1]Rate_RJ!N183,S$146)</f>
        <v>1308800</v>
      </c>
      <c r="T150" s="119">
        <f>MIN([1]Rate_RJ!O183,T$146)</f>
        <v>1308800</v>
      </c>
      <c r="U150" s="119">
        <f>MIN([1]Rate_RJ!P183,U$146)</f>
        <v>1308800</v>
      </c>
      <c r="V150" s="119">
        <f>MIN([1]Rate_RJ!Q183,V$146)</f>
        <v>1308800</v>
      </c>
      <c r="W150" s="119">
        <f>MIN([1]Rate_RJ!R183,W$146)</f>
        <v>1308800</v>
      </c>
      <c r="X150" s="119">
        <f>MIN([1]Rate_RJ!S183,X$146)</f>
        <v>1308800</v>
      </c>
      <c r="Y150" s="119">
        <f>MIN([1]Rate_RJ!T183,Y$146)</f>
        <v>1308800</v>
      </c>
      <c r="Z150" s="119">
        <f>MIN([1]Rate_RJ!U183,Z$146)</f>
        <v>1308800</v>
      </c>
      <c r="AA150" s="119">
        <f>MIN([1]Rate_RJ!V183,AA$146)</f>
        <v>1308800</v>
      </c>
      <c r="AB150" s="119">
        <f>MIN([1]Rate_RJ!W183,AB$146)</f>
        <v>1308800</v>
      </c>
      <c r="AC150" s="119">
        <f>MIN([1]Rate_RJ!X183,AC$146)</f>
        <v>1308800</v>
      </c>
      <c r="AD150" s="119">
        <f>MIN([1]Rate_RJ!Y183,AD$146)</f>
        <v>1308800</v>
      </c>
      <c r="AE150" s="119">
        <f>MIN([1]Rate_RJ!Z183,AE$146)</f>
        <v>1308800</v>
      </c>
      <c r="AF150" s="119">
        <f>MIN([1]Rate_RJ!AA183,AF$146)</f>
        <v>1308800</v>
      </c>
      <c r="AG150" s="119">
        <f>MIN([1]Rate_RJ!AB183,AG$146)</f>
        <v>1308800</v>
      </c>
      <c r="AH150" s="119">
        <f>MIN([1]Rate_RJ!AC183,AH$146)</f>
        <v>1308800</v>
      </c>
      <c r="AI150" s="119">
        <f>MIN([1]Rate_RJ!AD183,AI$146)</f>
        <v>1308800</v>
      </c>
      <c r="AJ150" s="119">
        <f>MIN([1]Rate_RJ!AE183,AJ$146)</f>
        <v>1308800</v>
      </c>
      <c r="AK150" s="119">
        <f>MIN([1]Rate_RJ!AF183,AK$146)</f>
        <v>1308800</v>
      </c>
      <c r="AL150" s="119">
        <f>MIN([1]Rate_RJ!AG183,AL$146)</f>
        <v>1308800</v>
      </c>
      <c r="AO150" s="30" t="str">
        <f t="shared" si="49"/>
        <v>N</v>
      </c>
      <c r="AP150" s="4"/>
    </row>
    <row r="151" spans="1:42" s="101" customFormat="1" ht="15" hidden="1" x14ac:dyDescent="0.2">
      <c r="A151" s="107"/>
      <c r="C151" s="116"/>
      <c r="D151" s="117"/>
      <c r="E151" s="117"/>
      <c r="F151" s="118"/>
      <c r="G151" s="111" t="s">
        <v>223</v>
      </c>
      <c r="H151" s="144" t="s">
        <v>219</v>
      </c>
      <c r="I151" s="145" t="s">
        <v>219</v>
      </c>
      <c r="J151" s="111" t="s">
        <v>219</v>
      </c>
      <c r="K151" s="146" t="s">
        <v>219</v>
      </c>
      <c r="L151" s="144" t="s">
        <v>219</v>
      </c>
      <c r="M151" s="146" t="s">
        <v>219</v>
      </c>
      <c r="N151" s="119">
        <f>MIN([1]Rate_RJ!I184,N$146)</f>
        <v>1570550</v>
      </c>
      <c r="O151" s="119">
        <f>MIN([1]Rate_RJ!J184,O$146)</f>
        <v>1570550</v>
      </c>
      <c r="P151" s="119">
        <f>MIN([1]Rate_RJ!K184,P$146)</f>
        <v>1570550</v>
      </c>
      <c r="Q151" s="119">
        <f>MIN([1]Rate_RJ!L184,Q$146)</f>
        <v>1570550</v>
      </c>
      <c r="R151" s="119">
        <f>MIN([1]Rate_RJ!M184,R$146)</f>
        <v>1570550</v>
      </c>
      <c r="S151" s="119">
        <f>MIN([1]Rate_RJ!N184,S$146)</f>
        <v>1570550</v>
      </c>
      <c r="T151" s="119">
        <f>MIN([1]Rate_RJ!O184,T$146)</f>
        <v>1570550</v>
      </c>
      <c r="U151" s="119">
        <f>MIN([1]Rate_RJ!P184,U$146)</f>
        <v>1570550</v>
      </c>
      <c r="V151" s="119">
        <f>MIN([1]Rate_RJ!Q184,V$146)</f>
        <v>1570550</v>
      </c>
      <c r="W151" s="119">
        <f>MIN([1]Rate_RJ!R184,W$146)</f>
        <v>1570550</v>
      </c>
      <c r="X151" s="119">
        <f>MIN([1]Rate_RJ!S184,X$146)</f>
        <v>1570550</v>
      </c>
      <c r="Y151" s="119">
        <f>MIN([1]Rate_RJ!T184,Y$146)</f>
        <v>1570550</v>
      </c>
      <c r="Z151" s="119">
        <f>MIN([1]Rate_RJ!U184,Z$146)</f>
        <v>1570550</v>
      </c>
      <c r="AA151" s="119">
        <f>MIN([1]Rate_RJ!V184,AA$146)</f>
        <v>1570550</v>
      </c>
      <c r="AB151" s="119">
        <f>MIN([1]Rate_RJ!W184,AB$146)</f>
        <v>1570550</v>
      </c>
      <c r="AC151" s="119">
        <f>MIN([1]Rate_RJ!X184,AC$146)</f>
        <v>1570550</v>
      </c>
      <c r="AD151" s="119">
        <f>MIN([1]Rate_RJ!Y184,AD$146)</f>
        <v>1570550</v>
      </c>
      <c r="AE151" s="119">
        <f>MIN([1]Rate_RJ!Z184,AE$146)</f>
        <v>1570550</v>
      </c>
      <c r="AF151" s="119">
        <f>MIN([1]Rate_RJ!AA184,AF$146)</f>
        <v>1570550</v>
      </c>
      <c r="AG151" s="119">
        <f>MIN([1]Rate_RJ!AB184,AG$146)</f>
        <v>1570550</v>
      </c>
      <c r="AH151" s="119">
        <f>MIN([1]Rate_RJ!AC184,AH$146)</f>
        <v>1570550</v>
      </c>
      <c r="AI151" s="119">
        <f>MIN([1]Rate_RJ!AD184,AI$146)</f>
        <v>1570550</v>
      </c>
      <c r="AJ151" s="119">
        <f>MIN([1]Rate_RJ!AE184,AJ$146)</f>
        <v>1570550</v>
      </c>
      <c r="AK151" s="119">
        <f>MIN([1]Rate_RJ!AF184,AK$146)</f>
        <v>1570550</v>
      </c>
      <c r="AL151" s="119">
        <f>MIN([1]Rate_RJ!AG184,AL$146)</f>
        <v>1570550</v>
      </c>
      <c r="AO151" s="30" t="str">
        <f t="shared" si="49"/>
        <v>N</v>
      </c>
      <c r="AP151" s="106"/>
    </row>
    <row r="152" spans="1:42" s="101" customFormat="1" ht="15" hidden="1" x14ac:dyDescent="0.2">
      <c r="A152" s="107"/>
      <c r="C152" s="116"/>
      <c r="D152" s="117"/>
      <c r="E152" s="117"/>
      <c r="F152" s="118"/>
      <c r="G152" s="111" t="s">
        <v>224</v>
      </c>
      <c r="H152" s="144" t="s">
        <v>219</v>
      </c>
      <c r="I152" s="145" t="s">
        <v>219</v>
      </c>
      <c r="J152" s="111" t="s">
        <v>219</v>
      </c>
      <c r="K152" s="146" t="s">
        <v>219</v>
      </c>
      <c r="L152" s="144" t="s">
        <v>219</v>
      </c>
      <c r="M152" s="146" t="s">
        <v>219</v>
      </c>
      <c r="N152" s="119">
        <f>MIN([1]Rate_RJ!I185,N$146)</f>
        <v>818000</v>
      </c>
      <c r="O152" s="119">
        <f>MIN([1]Rate_RJ!J185,O$146)</f>
        <v>818000</v>
      </c>
      <c r="P152" s="119">
        <f>MIN([1]Rate_RJ!K185,P$146)</f>
        <v>818000</v>
      </c>
      <c r="Q152" s="119">
        <f>MIN([1]Rate_RJ!L185,Q$146)</f>
        <v>818000</v>
      </c>
      <c r="R152" s="119">
        <f>MIN([1]Rate_RJ!M185,R$146)</f>
        <v>818000</v>
      </c>
      <c r="S152" s="119">
        <f>MIN([1]Rate_RJ!N185,S$146)</f>
        <v>818000</v>
      </c>
      <c r="T152" s="119">
        <f>MIN([1]Rate_RJ!O185,T$146)</f>
        <v>818000</v>
      </c>
      <c r="U152" s="119">
        <f>MIN([1]Rate_RJ!P185,U$146)</f>
        <v>818000</v>
      </c>
      <c r="V152" s="119">
        <f>MIN([1]Rate_RJ!Q185,V$146)</f>
        <v>818000</v>
      </c>
      <c r="W152" s="119">
        <f>MIN([1]Rate_RJ!R185,W$146)</f>
        <v>818000</v>
      </c>
      <c r="X152" s="119">
        <f>MIN([1]Rate_RJ!S185,X$146)</f>
        <v>818000</v>
      </c>
      <c r="Y152" s="119">
        <f>MIN([1]Rate_RJ!T185,Y$146)</f>
        <v>818000</v>
      </c>
      <c r="Z152" s="119">
        <f>MIN([1]Rate_RJ!U185,Z$146)</f>
        <v>818000</v>
      </c>
      <c r="AA152" s="119">
        <f>MIN([1]Rate_RJ!V185,AA$146)</f>
        <v>818000</v>
      </c>
      <c r="AB152" s="119">
        <f>MIN([1]Rate_RJ!W185,AB$146)</f>
        <v>818000</v>
      </c>
      <c r="AC152" s="119">
        <f>MIN([1]Rate_RJ!X185,AC$146)</f>
        <v>818000</v>
      </c>
      <c r="AD152" s="119">
        <f>MIN([1]Rate_RJ!Y185,AD$146)</f>
        <v>818000</v>
      </c>
      <c r="AE152" s="119">
        <f>MIN([1]Rate_RJ!Z185,AE$146)</f>
        <v>818000</v>
      </c>
      <c r="AF152" s="119">
        <f>MIN([1]Rate_RJ!AA185,AF$146)</f>
        <v>818000</v>
      </c>
      <c r="AG152" s="119">
        <f>MIN([1]Rate_RJ!AB185,AG$146)</f>
        <v>818000</v>
      </c>
      <c r="AH152" s="119">
        <f>MIN([1]Rate_RJ!AC185,AH$146)</f>
        <v>818000</v>
      </c>
      <c r="AI152" s="119">
        <f>MIN([1]Rate_RJ!AD185,AI$146)</f>
        <v>818000</v>
      </c>
      <c r="AJ152" s="119">
        <f>MIN([1]Rate_RJ!AE185,AJ$146)</f>
        <v>818000</v>
      </c>
      <c r="AK152" s="119">
        <f>MIN([1]Rate_RJ!AF185,AK$146)</f>
        <v>818000</v>
      </c>
      <c r="AL152" s="119">
        <f>MIN([1]Rate_RJ!AG185,AL$146)</f>
        <v>818000</v>
      </c>
      <c r="AO152" s="30" t="str">
        <f t="shared" si="49"/>
        <v>N</v>
      </c>
      <c r="AP152" s="106"/>
    </row>
    <row r="153" spans="1:42" s="101" customFormat="1" ht="21.75" hidden="1" customHeight="1" x14ac:dyDescent="0.2">
      <c r="A153" s="107"/>
      <c r="C153" s="116" t="s">
        <v>225</v>
      </c>
      <c r="D153" s="117"/>
      <c r="E153" s="117"/>
      <c r="F153" s="118"/>
      <c r="G153" s="111" t="s">
        <v>222</v>
      </c>
      <c r="H153" s="144" t="s">
        <v>219</v>
      </c>
      <c r="I153" s="145" t="s">
        <v>219</v>
      </c>
      <c r="J153" s="111" t="s">
        <v>219</v>
      </c>
      <c r="K153" s="146" t="s">
        <v>219</v>
      </c>
      <c r="L153" s="144" t="s">
        <v>219</v>
      </c>
      <c r="M153" s="146" t="s">
        <v>219</v>
      </c>
      <c r="N153" s="119">
        <f>MIN([1]Rate_RJ!I186,N$146)</f>
        <v>2092450</v>
      </c>
      <c r="O153" s="119">
        <f>MIN([1]Rate_RJ!J186,O$146)</f>
        <v>2092450</v>
      </c>
      <c r="P153" s="119">
        <f>MIN([1]Rate_RJ!K186,P$146)</f>
        <v>2092450</v>
      </c>
      <c r="Q153" s="119">
        <f>MIN([1]Rate_RJ!L186,Q$146)</f>
        <v>2092450</v>
      </c>
      <c r="R153" s="119">
        <f>MIN([1]Rate_RJ!M186,R$146)</f>
        <v>2092450</v>
      </c>
      <c r="S153" s="119">
        <f>MIN([1]Rate_RJ!N186,S$146)</f>
        <v>2092450</v>
      </c>
      <c r="T153" s="119">
        <f>MIN([1]Rate_RJ!O186,T$146)</f>
        <v>2092450</v>
      </c>
      <c r="U153" s="119">
        <f>MIN([1]Rate_RJ!P186,U$146)</f>
        <v>2092450</v>
      </c>
      <c r="V153" s="119">
        <f>MIN([1]Rate_RJ!Q186,V$146)</f>
        <v>2092450</v>
      </c>
      <c r="W153" s="119">
        <f>MIN([1]Rate_RJ!R186,W$146)</f>
        <v>2092450</v>
      </c>
      <c r="X153" s="119">
        <f>MIN([1]Rate_RJ!S186,X$146)</f>
        <v>2092450</v>
      </c>
      <c r="Y153" s="119">
        <f>MIN([1]Rate_RJ!T186,Y$146)</f>
        <v>2092450</v>
      </c>
      <c r="Z153" s="119">
        <f>MIN([1]Rate_RJ!U186,Z$146)</f>
        <v>2092450</v>
      </c>
      <c r="AA153" s="119">
        <f>MIN([1]Rate_RJ!V186,AA$146)</f>
        <v>2092450</v>
      </c>
      <c r="AB153" s="119">
        <f>MIN([1]Rate_RJ!W186,AB$146)</f>
        <v>2092450</v>
      </c>
      <c r="AC153" s="119">
        <f>MIN([1]Rate_RJ!X186,AC$146)</f>
        <v>2092450</v>
      </c>
      <c r="AD153" s="119">
        <f>MIN([1]Rate_RJ!Y186,AD$146)</f>
        <v>2092450</v>
      </c>
      <c r="AE153" s="119">
        <f>MIN([1]Rate_RJ!Z186,AE$146)</f>
        <v>2092450</v>
      </c>
      <c r="AF153" s="119">
        <f>MIN([1]Rate_RJ!AA186,AF$146)</f>
        <v>2092450</v>
      </c>
      <c r="AG153" s="119">
        <f>MIN([1]Rate_RJ!AB186,AG$146)</f>
        <v>2092450</v>
      </c>
      <c r="AH153" s="119">
        <f>MIN([1]Rate_RJ!AC186,AH$146)</f>
        <v>2092450</v>
      </c>
      <c r="AI153" s="119">
        <f>MIN([1]Rate_RJ!AD186,AI$146)</f>
        <v>2092450</v>
      </c>
      <c r="AJ153" s="119">
        <f>MIN([1]Rate_RJ!AE186,AJ$146)</f>
        <v>2092450</v>
      </c>
      <c r="AK153" s="119">
        <f>MIN([1]Rate_RJ!AF186,AK$146)</f>
        <v>2092450</v>
      </c>
      <c r="AL153" s="119">
        <f>MIN([1]Rate_RJ!AG186,AL$146)</f>
        <v>2092450</v>
      </c>
      <c r="AO153" s="30" t="str">
        <f t="shared" si="49"/>
        <v>N</v>
      </c>
      <c r="AP153" s="106"/>
    </row>
    <row r="154" spans="1:42" s="101" customFormat="1" ht="15" hidden="1" x14ac:dyDescent="0.2">
      <c r="A154" s="107"/>
      <c r="C154" s="116"/>
      <c r="D154" s="117"/>
      <c r="E154" s="117"/>
      <c r="F154" s="118"/>
      <c r="G154" s="111" t="s">
        <v>223</v>
      </c>
      <c r="H154" s="144" t="s">
        <v>219</v>
      </c>
      <c r="I154" s="145" t="s">
        <v>219</v>
      </c>
      <c r="J154" s="111" t="s">
        <v>219</v>
      </c>
      <c r="K154" s="146" t="s">
        <v>219</v>
      </c>
      <c r="L154" s="144" t="s">
        <v>219</v>
      </c>
      <c r="M154" s="146" t="s">
        <v>219</v>
      </c>
      <c r="N154" s="119">
        <f>MIN([1]Rate_RJ!I187,N$146)</f>
        <v>2511000</v>
      </c>
      <c r="O154" s="119">
        <f>MIN([1]Rate_RJ!J187,O$146)</f>
        <v>2511000</v>
      </c>
      <c r="P154" s="119">
        <f>MIN([1]Rate_RJ!K187,P$146)</f>
        <v>2511000</v>
      </c>
      <c r="Q154" s="119">
        <f>MIN([1]Rate_RJ!L187,Q$146)</f>
        <v>2511000</v>
      </c>
      <c r="R154" s="119">
        <f>MIN([1]Rate_RJ!M187,R$146)</f>
        <v>2511000</v>
      </c>
      <c r="S154" s="119">
        <f>MIN([1]Rate_RJ!N187,S$146)</f>
        <v>2511000</v>
      </c>
      <c r="T154" s="119">
        <f>MIN([1]Rate_RJ!O187,T$146)</f>
        <v>2511000</v>
      </c>
      <c r="U154" s="119">
        <f>MIN([1]Rate_RJ!P187,U$146)</f>
        <v>2511000</v>
      </c>
      <c r="V154" s="119">
        <f>MIN([1]Rate_RJ!Q187,V$146)</f>
        <v>2511000</v>
      </c>
      <c r="W154" s="119">
        <f>MIN([1]Rate_RJ!R187,W$146)</f>
        <v>2511000</v>
      </c>
      <c r="X154" s="119">
        <f>MIN([1]Rate_RJ!S187,X$146)</f>
        <v>2511000</v>
      </c>
      <c r="Y154" s="119">
        <f>MIN([1]Rate_RJ!T187,Y$146)</f>
        <v>2511000</v>
      </c>
      <c r="Z154" s="119">
        <f>MIN([1]Rate_RJ!U187,Z$146)</f>
        <v>2511000</v>
      </c>
      <c r="AA154" s="119">
        <f>MIN([1]Rate_RJ!V187,AA$146)</f>
        <v>2511000</v>
      </c>
      <c r="AB154" s="119">
        <f>MIN([1]Rate_RJ!W187,AB$146)</f>
        <v>2511000</v>
      </c>
      <c r="AC154" s="119">
        <f>MIN([1]Rate_RJ!X187,AC$146)</f>
        <v>2511000</v>
      </c>
      <c r="AD154" s="119">
        <f>MIN([1]Rate_RJ!Y187,AD$146)</f>
        <v>2511000</v>
      </c>
      <c r="AE154" s="119">
        <f>MIN([1]Rate_RJ!Z187,AE$146)</f>
        <v>2511000</v>
      </c>
      <c r="AF154" s="119">
        <f>MIN([1]Rate_RJ!AA187,AF$146)</f>
        <v>2511000</v>
      </c>
      <c r="AG154" s="119">
        <f>MIN([1]Rate_RJ!AB187,AG$146)</f>
        <v>2511000</v>
      </c>
      <c r="AH154" s="119">
        <f>MIN([1]Rate_RJ!AC187,AH$146)</f>
        <v>2511000</v>
      </c>
      <c r="AI154" s="119">
        <f>MIN([1]Rate_RJ!AD187,AI$146)</f>
        <v>2511000</v>
      </c>
      <c r="AJ154" s="119">
        <f>MIN([1]Rate_RJ!AE187,AJ$146)</f>
        <v>2511000</v>
      </c>
      <c r="AK154" s="119">
        <f>MIN([1]Rate_RJ!AF187,AK$146)</f>
        <v>2511000</v>
      </c>
      <c r="AL154" s="119">
        <f>MIN([1]Rate_RJ!AG187,AL$146)</f>
        <v>2511000</v>
      </c>
      <c r="AO154" s="30" t="str">
        <f t="shared" si="49"/>
        <v>N</v>
      </c>
      <c r="AP154" s="106"/>
    </row>
    <row r="155" spans="1:42" s="101" customFormat="1" ht="24" hidden="1" customHeight="1" x14ac:dyDescent="0.2">
      <c r="A155" s="107"/>
      <c r="C155" s="116" t="s">
        <v>226</v>
      </c>
      <c r="D155" s="117"/>
      <c r="E155" s="117"/>
      <c r="F155" s="118"/>
      <c r="G155" s="111" t="s">
        <v>222</v>
      </c>
      <c r="H155" s="144" t="s">
        <v>219</v>
      </c>
      <c r="I155" s="145" t="s">
        <v>219</v>
      </c>
      <c r="J155" s="111" t="s">
        <v>219</v>
      </c>
      <c r="K155" s="146" t="s">
        <v>219</v>
      </c>
      <c r="L155" s="144" t="s">
        <v>219</v>
      </c>
      <c r="M155" s="146" t="s">
        <v>219</v>
      </c>
      <c r="N155" s="119">
        <f>MIN([1]Rate_RJ!I188,N$146)</f>
        <v>2519250</v>
      </c>
      <c r="O155" s="119">
        <f>MIN([1]Rate_RJ!J188,O$146)</f>
        <v>2519250</v>
      </c>
      <c r="P155" s="119">
        <f>MIN([1]Rate_RJ!K188,P$146)</f>
        <v>2519250</v>
      </c>
      <c r="Q155" s="119">
        <f>MIN([1]Rate_RJ!L188,Q$146)</f>
        <v>2519250</v>
      </c>
      <c r="R155" s="119">
        <f>MIN([1]Rate_RJ!M188,R$146)</f>
        <v>2519250</v>
      </c>
      <c r="S155" s="119">
        <f>MIN([1]Rate_RJ!N188,S$146)</f>
        <v>2519250</v>
      </c>
      <c r="T155" s="119">
        <f>MIN([1]Rate_RJ!O188,T$146)</f>
        <v>2519250</v>
      </c>
      <c r="U155" s="119">
        <f>MIN([1]Rate_RJ!P188,U$146)</f>
        <v>2519250</v>
      </c>
      <c r="V155" s="119">
        <f>MIN([1]Rate_RJ!Q188,V$146)</f>
        <v>2519250</v>
      </c>
      <c r="W155" s="119">
        <f>MIN([1]Rate_RJ!R188,W$146)</f>
        <v>2519250</v>
      </c>
      <c r="X155" s="119">
        <f>MIN([1]Rate_RJ!S188,X$146)</f>
        <v>2519250</v>
      </c>
      <c r="Y155" s="119">
        <f>MIN([1]Rate_RJ!T188,Y$146)</f>
        <v>2519250</v>
      </c>
      <c r="Z155" s="119">
        <f>MIN([1]Rate_RJ!U188,Z$146)</f>
        <v>2519250</v>
      </c>
      <c r="AA155" s="119">
        <f>MIN([1]Rate_RJ!V188,AA$146)</f>
        <v>2519250</v>
      </c>
      <c r="AB155" s="119">
        <f>MIN([1]Rate_RJ!W188,AB$146)</f>
        <v>2519250</v>
      </c>
      <c r="AC155" s="119">
        <f>MIN([1]Rate_RJ!X188,AC$146)</f>
        <v>2519250</v>
      </c>
      <c r="AD155" s="119">
        <f>MIN([1]Rate_RJ!Y188,AD$146)</f>
        <v>2519250</v>
      </c>
      <c r="AE155" s="119">
        <f>MIN([1]Rate_RJ!Z188,AE$146)</f>
        <v>2519250</v>
      </c>
      <c r="AF155" s="119">
        <f>MIN([1]Rate_RJ!AA188,AF$146)</f>
        <v>2519250</v>
      </c>
      <c r="AG155" s="119">
        <f>MIN([1]Rate_RJ!AB188,AG$146)</f>
        <v>2519250</v>
      </c>
      <c r="AH155" s="119">
        <f>MIN([1]Rate_RJ!AC188,AH$146)</f>
        <v>2519250</v>
      </c>
      <c r="AI155" s="119">
        <f>MIN([1]Rate_RJ!AD188,AI$146)</f>
        <v>2519250</v>
      </c>
      <c r="AJ155" s="119">
        <f>MIN([1]Rate_RJ!AE188,AJ$146)</f>
        <v>2519250</v>
      </c>
      <c r="AK155" s="119">
        <f>MIN([1]Rate_RJ!AF188,AK$146)</f>
        <v>2519250</v>
      </c>
      <c r="AL155" s="119">
        <f>MIN([1]Rate_RJ!AG188,AL$146)</f>
        <v>2519250</v>
      </c>
      <c r="AO155" s="30" t="str">
        <f t="shared" si="49"/>
        <v>N</v>
      </c>
      <c r="AP155" s="106"/>
    </row>
    <row r="156" spans="1:42" s="101" customFormat="1" ht="15" hidden="1" x14ac:dyDescent="0.2">
      <c r="A156" s="107"/>
      <c r="C156" s="116"/>
      <c r="D156" s="117"/>
      <c r="E156" s="117"/>
      <c r="F156" s="118"/>
      <c r="G156" s="111" t="s">
        <v>223</v>
      </c>
      <c r="H156" s="144" t="s">
        <v>219</v>
      </c>
      <c r="I156" s="145" t="s">
        <v>219</v>
      </c>
      <c r="J156" s="111" t="s">
        <v>219</v>
      </c>
      <c r="K156" s="146" t="s">
        <v>219</v>
      </c>
      <c r="L156" s="144" t="s">
        <v>219</v>
      </c>
      <c r="M156" s="146" t="s">
        <v>219</v>
      </c>
      <c r="N156" s="119">
        <f>MIN([1]Rate_RJ!I189,N$146)</f>
        <v>3023150</v>
      </c>
      <c r="O156" s="119">
        <f>MIN([1]Rate_RJ!J189,O$146)</f>
        <v>3023150</v>
      </c>
      <c r="P156" s="119">
        <f>MIN([1]Rate_RJ!K189,P$146)</f>
        <v>3023150</v>
      </c>
      <c r="Q156" s="119">
        <f>MIN([1]Rate_RJ!L189,Q$146)</f>
        <v>3023150</v>
      </c>
      <c r="R156" s="119">
        <f>MIN([1]Rate_RJ!M189,R$146)</f>
        <v>3023150</v>
      </c>
      <c r="S156" s="119">
        <f>MIN([1]Rate_RJ!N189,S$146)</f>
        <v>3023150</v>
      </c>
      <c r="T156" s="119">
        <f>MIN([1]Rate_RJ!O189,T$146)</f>
        <v>3023150</v>
      </c>
      <c r="U156" s="119">
        <f>MIN([1]Rate_RJ!P189,U$146)</f>
        <v>3023150</v>
      </c>
      <c r="V156" s="119">
        <f>MIN([1]Rate_RJ!Q189,V$146)</f>
        <v>3023150</v>
      </c>
      <c r="W156" s="119">
        <f>MIN([1]Rate_RJ!R189,W$146)</f>
        <v>3023150</v>
      </c>
      <c r="X156" s="119">
        <f>MIN([1]Rate_RJ!S189,X$146)</f>
        <v>3023150</v>
      </c>
      <c r="Y156" s="119">
        <f>MIN([1]Rate_RJ!T189,Y$146)</f>
        <v>3023150</v>
      </c>
      <c r="Z156" s="119">
        <f>MIN([1]Rate_RJ!U189,Z$146)</f>
        <v>3023150</v>
      </c>
      <c r="AA156" s="119">
        <f>MIN([1]Rate_RJ!V189,AA$146)</f>
        <v>3023150</v>
      </c>
      <c r="AB156" s="119">
        <f>MIN([1]Rate_RJ!W189,AB$146)</f>
        <v>3023150</v>
      </c>
      <c r="AC156" s="119">
        <f>MIN([1]Rate_RJ!X189,AC$146)</f>
        <v>3023150</v>
      </c>
      <c r="AD156" s="119">
        <f>MIN([1]Rate_RJ!Y189,AD$146)</f>
        <v>3023150</v>
      </c>
      <c r="AE156" s="119">
        <f>MIN([1]Rate_RJ!Z189,AE$146)</f>
        <v>3023150</v>
      </c>
      <c r="AF156" s="119">
        <f>MIN([1]Rate_RJ!AA189,AF$146)</f>
        <v>3023150</v>
      </c>
      <c r="AG156" s="119">
        <f>MIN([1]Rate_RJ!AB189,AG$146)</f>
        <v>3023150</v>
      </c>
      <c r="AH156" s="119">
        <f>MIN([1]Rate_RJ!AC189,AH$146)</f>
        <v>3023150</v>
      </c>
      <c r="AI156" s="119">
        <f>MIN([1]Rate_RJ!AD189,AI$146)</f>
        <v>3023150</v>
      </c>
      <c r="AJ156" s="119">
        <f>MIN([1]Rate_RJ!AE189,AJ$146)</f>
        <v>3023150</v>
      </c>
      <c r="AK156" s="119">
        <f>MIN([1]Rate_RJ!AF189,AK$146)</f>
        <v>3023150</v>
      </c>
      <c r="AL156" s="119">
        <f>MIN([1]Rate_RJ!AG189,AL$146)</f>
        <v>3023150</v>
      </c>
      <c r="AO156" s="30" t="str">
        <f t="shared" si="49"/>
        <v>N</v>
      </c>
      <c r="AP156" s="106"/>
    </row>
    <row r="157" spans="1:42" s="101" customFormat="1" ht="25.5" hidden="1" customHeight="1" x14ac:dyDescent="0.2">
      <c r="A157" s="107"/>
      <c r="C157" s="116" t="s">
        <v>227</v>
      </c>
      <c r="D157" s="117"/>
      <c r="E157" s="117"/>
      <c r="F157" s="118"/>
      <c r="G157" s="111" t="s">
        <v>222</v>
      </c>
      <c r="H157" s="144" t="s">
        <v>219</v>
      </c>
      <c r="I157" s="145" t="s">
        <v>219</v>
      </c>
      <c r="J157" s="111" t="s">
        <v>219</v>
      </c>
      <c r="K157" s="146" t="s">
        <v>219</v>
      </c>
      <c r="L157" s="144" t="s">
        <v>219</v>
      </c>
      <c r="M157" s="146" t="s">
        <v>219</v>
      </c>
      <c r="N157" s="119">
        <f>MIN([1]Rate_RJ!I190,N$146)</f>
        <v>3336450</v>
      </c>
      <c r="O157" s="119">
        <f>MIN([1]Rate_RJ!J190,O$146)</f>
        <v>3336450</v>
      </c>
      <c r="P157" s="119">
        <f>MIN([1]Rate_RJ!K190,P$146)</f>
        <v>3336450</v>
      </c>
      <c r="Q157" s="119">
        <f>MIN([1]Rate_RJ!L190,Q$146)</f>
        <v>3336450</v>
      </c>
      <c r="R157" s="119">
        <f>MIN([1]Rate_RJ!M190,R$146)</f>
        <v>3336450</v>
      </c>
      <c r="S157" s="119">
        <f>MIN([1]Rate_RJ!N190,S$146)</f>
        <v>3336450</v>
      </c>
      <c r="T157" s="119">
        <f>MIN([1]Rate_RJ!O190,T$146)</f>
        <v>3336450</v>
      </c>
      <c r="U157" s="119">
        <f>MIN([1]Rate_RJ!P190,U$146)</f>
        <v>3336450</v>
      </c>
      <c r="V157" s="119">
        <f>MIN([1]Rate_RJ!Q190,V$146)</f>
        <v>3336450</v>
      </c>
      <c r="W157" s="119">
        <f>MIN([1]Rate_RJ!R190,W$146)</f>
        <v>3336450</v>
      </c>
      <c r="X157" s="119">
        <f>MIN([1]Rate_RJ!S190,X$146)</f>
        <v>3336450</v>
      </c>
      <c r="Y157" s="119">
        <f>MIN([1]Rate_RJ!T190,Y$146)</f>
        <v>3336450</v>
      </c>
      <c r="Z157" s="119">
        <f>MIN([1]Rate_RJ!U190,Z$146)</f>
        <v>3336450</v>
      </c>
      <c r="AA157" s="119">
        <f>MIN([1]Rate_RJ!V190,AA$146)</f>
        <v>3336450</v>
      </c>
      <c r="AB157" s="119">
        <f>MIN([1]Rate_RJ!W190,AB$146)</f>
        <v>3336450</v>
      </c>
      <c r="AC157" s="119">
        <f>MIN([1]Rate_RJ!X190,AC$146)</f>
        <v>3336450</v>
      </c>
      <c r="AD157" s="119">
        <f>MIN([1]Rate_RJ!Y190,AD$146)</f>
        <v>3336450</v>
      </c>
      <c r="AE157" s="119">
        <f>MIN([1]Rate_RJ!Z190,AE$146)</f>
        <v>3336450</v>
      </c>
      <c r="AF157" s="119">
        <f>MIN([1]Rate_RJ!AA190,AF$146)</f>
        <v>3336450</v>
      </c>
      <c r="AG157" s="119">
        <f>MIN([1]Rate_RJ!AB190,AG$146)</f>
        <v>3336450</v>
      </c>
      <c r="AH157" s="119">
        <f>MIN([1]Rate_RJ!AC190,AH$146)</f>
        <v>3336450</v>
      </c>
      <c r="AI157" s="119">
        <f>MIN([1]Rate_RJ!AD190,AI$146)</f>
        <v>3336450</v>
      </c>
      <c r="AJ157" s="119">
        <f>MIN([1]Rate_RJ!AE190,AJ$146)</f>
        <v>3336450</v>
      </c>
      <c r="AK157" s="119">
        <f>MIN([1]Rate_RJ!AF190,AK$146)</f>
        <v>3336450</v>
      </c>
      <c r="AL157" s="119">
        <f>MIN([1]Rate_RJ!AG190,AL$146)</f>
        <v>3336450</v>
      </c>
      <c r="AO157" s="30" t="str">
        <f t="shared" si="49"/>
        <v>N</v>
      </c>
      <c r="AP157" s="106"/>
    </row>
    <row r="158" spans="1:42" s="101" customFormat="1" ht="15" hidden="1" x14ac:dyDescent="0.2">
      <c r="A158" s="107"/>
      <c r="C158" s="116"/>
      <c r="D158" s="117"/>
      <c r="E158" s="117"/>
      <c r="F158" s="118"/>
      <c r="G158" s="111" t="s">
        <v>223</v>
      </c>
      <c r="H158" s="144" t="s">
        <v>219</v>
      </c>
      <c r="I158" s="145" t="s">
        <v>219</v>
      </c>
      <c r="J158" s="111" t="s">
        <v>219</v>
      </c>
      <c r="K158" s="146" t="s">
        <v>219</v>
      </c>
      <c r="L158" s="144" t="s">
        <v>219</v>
      </c>
      <c r="M158" s="146" t="s">
        <v>219</v>
      </c>
      <c r="N158" s="119">
        <f>MIN([1]Rate_RJ!I191,N$146)</f>
        <v>4003800</v>
      </c>
      <c r="O158" s="119">
        <f>MIN([1]Rate_RJ!J191,O$146)</f>
        <v>4003800</v>
      </c>
      <c r="P158" s="119">
        <f>MIN([1]Rate_RJ!K191,P$146)</f>
        <v>4003800</v>
      </c>
      <c r="Q158" s="119">
        <f>MIN([1]Rate_RJ!L191,Q$146)</f>
        <v>4003800</v>
      </c>
      <c r="R158" s="119">
        <f>MIN([1]Rate_RJ!M191,R$146)</f>
        <v>4003800</v>
      </c>
      <c r="S158" s="119">
        <f>MIN([1]Rate_RJ!N191,S$146)</f>
        <v>4003800</v>
      </c>
      <c r="T158" s="119">
        <f>MIN([1]Rate_RJ!O191,T$146)</f>
        <v>4003800</v>
      </c>
      <c r="U158" s="119">
        <f>MIN([1]Rate_RJ!P191,U$146)</f>
        <v>4003800</v>
      </c>
      <c r="V158" s="119">
        <f>MIN([1]Rate_RJ!Q191,V$146)</f>
        <v>4003800</v>
      </c>
      <c r="W158" s="119">
        <f>MIN([1]Rate_RJ!R191,W$146)</f>
        <v>4003800</v>
      </c>
      <c r="X158" s="119">
        <f>MIN([1]Rate_RJ!S191,X$146)</f>
        <v>4003800</v>
      </c>
      <c r="Y158" s="119">
        <f>MIN([1]Rate_RJ!T191,Y$146)</f>
        <v>4003800</v>
      </c>
      <c r="Z158" s="119">
        <f>MIN([1]Rate_RJ!U191,Z$146)</f>
        <v>4003800</v>
      </c>
      <c r="AA158" s="119">
        <f>MIN([1]Rate_RJ!V191,AA$146)</f>
        <v>4003800</v>
      </c>
      <c r="AB158" s="119">
        <f>MIN([1]Rate_RJ!W191,AB$146)</f>
        <v>4003800</v>
      </c>
      <c r="AC158" s="119">
        <f>MIN([1]Rate_RJ!X191,AC$146)</f>
        <v>4003800</v>
      </c>
      <c r="AD158" s="119">
        <f>MIN([1]Rate_RJ!Y191,AD$146)</f>
        <v>4003800</v>
      </c>
      <c r="AE158" s="119">
        <f>MIN([1]Rate_RJ!Z191,AE$146)</f>
        <v>4003800</v>
      </c>
      <c r="AF158" s="119">
        <f>MIN([1]Rate_RJ!AA191,AF$146)</f>
        <v>4003800</v>
      </c>
      <c r="AG158" s="119">
        <f>MIN([1]Rate_RJ!AB191,AG$146)</f>
        <v>4003800</v>
      </c>
      <c r="AH158" s="119">
        <f>MIN([1]Rate_RJ!AC191,AH$146)</f>
        <v>4003800</v>
      </c>
      <c r="AI158" s="119">
        <f>MIN([1]Rate_RJ!AD191,AI$146)</f>
        <v>4003800</v>
      </c>
      <c r="AJ158" s="119">
        <f>MIN([1]Rate_RJ!AE191,AJ$146)</f>
        <v>4003800</v>
      </c>
      <c r="AK158" s="119">
        <f>MIN([1]Rate_RJ!AF191,AK$146)</f>
        <v>4003800</v>
      </c>
      <c r="AL158" s="119">
        <f>MIN([1]Rate_RJ!AG191,AL$146)</f>
        <v>4003800</v>
      </c>
      <c r="AO158" s="30" t="str">
        <f t="shared" si="49"/>
        <v>N</v>
      </c>
      <c r="AP158" s="106"/>
    </row>
    <row r="159" spans="1:42" s="101" customFormat="1" ht="24" hidden="1" customHeight="1" x14ac:dyDescent="0.2">
      <c r="A159" s="107"/>
      <c r="C159" s="116" t="s">
        <v>228</v>
      </c>
      <c r="D159" s="117"/>
      <c r="E159" s="117"/>
      <c r="F159" s="118"/>
      <c r="G159" s="111" t="s">
        <v>222</v>
      </c>
      <c r="H159" s="111" t="s">
        <v>219</v>
      </c>
      <c r="I159" s="145" t="s">
        <v>219</v>
      </c>
      <c r="J159" s="111" t="s">
        <v>219</v>
      </c>
      <c r="K159" s="147" t="s">
        <v>219</v>
      </c>
      <c r="L159" s="111" t="s">
        <v>219</v>
      </c>
      <c r="M159" s="147" t="s">
        <v>219</v>
      </c>
      <c r="N159" s="119">
        <f>MIN([1]Rate_RJ!I192,N$146)</f>
        <v>4545350</v>
      </c>
      <c r="O159" s="119">
        <f>MIN([1]Rate_RJ!J192,O$146)</f>
        <v>4545350</v>
      </c>
      <c r="P159" s="119">
        <f>MIN([1]Rate_RJ!K192,P$146)</f>
        <v>4545350</v>
      </c>
      <c r="Q159" s="119">
        <f>MIN([1]Rate_RJ!L192,Q$146)</f>
        <v>4545350</v>
      </c>
      <c r="R159" s="119">
        <f>MIN([1]Rate_RJ!M192,R$146)</f>
        <v>4545350</v>
      </c>
      <c r="S159" s="119">
        <f>MIN([1]Rate_RJ!N192,S$146)</f>
        <v>4545350</v>
      </c>
      <c r="T159" s="119">
        <f>MIN([1]Rate_RJ!O192,T$146)</f>
        <v>4545350</v>
      </c>
      <c r="U159" s="119">
        <f>MIN([1]Rate_RJ!P192,U$146)</f>
        <v>4545350</v>
      </c>
      <c r="V159" s="119">
        <f>MIN([1]Rate_RJ!Q192,V$146)</f>
        <v>4545350</v>
      </c>
      <c r="W159" s="119">
        <f>MIN([1]Rate_RJ!R192,W$146)</f>
        <v>4545350</v>
      </c>
      <c r="X159" s="119">
        <f>MIN([1]Rate_RJ!S192,X$146)</f>
        <v>4545350</v>
      </c>
      <c r="Y159" s="119">
        <f>MIN([1]Rate_RJ!T192,Y$146)</f>
        <v>4545350</v>
      </c>
      <c r="Z159" s="119">
        <f>MIN([1]Rate_RJ!U192,Z$146)</f>
        <v>4545350</v>
      </c>
      <c r="AA159" s="119">
        <f>MIN([1]Rate_RJ!V192,AA$146)</f>
        <v>4545350</v>
      </c>
      <c r="AB159" s="119">
        <f>MIN([1]Rate_RJ!W192,AB$146)</f>
        <v>4545350</v>
      </c>
      <c r="AC159" s="119">
        <f>MIN([1]Rate_RJ!X192,AC$146)</f>
        <v>4545350</v>
      </c>
      <c r="AD159" s="119">
        <f>MIN([1]Rate_RJ!Y192,AD$146)</f>
        <v>4545350</v>
      </c>
      <c r="AE159" s="119">
        <f>MIN([1]Rate_RJ!Z192,AE$146)</f>
        <v>4545350</v>
      </c>
      <c r="AF159" s="119">
        <f>MIN([1]Rate_RJ!AA192,AF$146)</f>
        <v>4545350</v>
      </c>
      <c r="AG159" s="119">
        <f>MIN([1]Rate_RJ!AB192,AG$146)</f>
        <v>4545350</v>
      </c>
      <c r="AH159" s="119">
        <f>MIN([1]Rate_RJ!AC192,AH$146)</f>
        <v>4545350</v>
      </c>
      <c r="AI159" s="119">
        <f>MIN([1]Rate_RJ!AD192,AI$146)</f>
        <v>4545350</v>
      </c>
      <c r="AJ159" s="119">
        <f>MIN([1]Rate_RJ!AE192,AJ$146)</f>
        <v>4545350</v>
      </c>
      <c r="AK159" s="119">
        <f>MIN([1]Rate_RJ!AF192,AK$146)</f>
        <v>4545350</v>
      </c>
      <c r="AL159" s="119">
        <f>MIN([1]Rate_RJ!AG192,AL$146)</f>
        <v>4545350</v>
      </c>
      <c r="AO159" s="30" t="str">
        <f t="shared" si="49"/>
        <v>N</v>
      </c>
      <c r="AP159" s="106"/>
    </row>
    <row r="160" spans="1:42" s="101" customFormat="1" ht="15" hidden="1" x14ac:dyDescent="0.2">
      <c r="A160" s="107"/>
      <c r="C160" s="116"/>
      <c r="D160" s="117"/>
      <c r="E160" s="117"/>
      <c r="F160" s="118"/>
      <c r="G160" s="111" t="s">
        <v>223</v>
      </c>
      <c r="H160" s="111" t="s">
        <v>219</v>
      </c>
      <c r="I160" s="145" t="s">
        <v>219</v>
      </c>
      <c r="J160" s="111" t="s">
        <v>219</v>
      </c>
      <c r="K160" s="147" t="s">
        <v>219</v>
      </c>
      <c r="L160" s="111" t="s">
        <v>219</v>
      </c>
      <c r="M160" s="147" t="s">
        <v>219</v>
      </c>
      <c r="N160" s="119">
        <f>MIN([1]Rate_RJ!I193,N$146)</f>
        <v>5454400</v>
      </c>
      <c r="O160" s="119">
        <f>MIN([1]Rate_RJ!J193,O$146)</f>
        <v>5454400</v>
      </c>
      <c r="P160" s="119">
        <f>MIN([1]Rate_RJ!K193,P$146)</f>
        <v>5454400</v>
      </c>
      <c r="Q160" s="119">
        <f>MIN([1]Rate_RJ!L193,Q$146)</f>
        <v>5454400</v>
      </c>
      <c r="R160" s="119">
        <f>MIN([1]Rate_RJ!M193,R$146)</f>
        <v>5454400</v>
      </c>
      <c r="S160" s="119">
        <f>MIN([1]Rate_RJ!N193,S$146)</f>
        <v>5454400</v>
      </c>
      <c r="T160" s="119">
        <f>MIN([1]Rate_RJ!O193,T$146)</f>
        <v>5454400</v>
      </c>
      <c r="U160" s="119">
        <f>MIN([1]Rate_RJ!P193,U$146)</f>
        <v>5454400</v>
      </c>
      <c r="V160" s="119">
        <f>MIN([1]Rate_RJ!Q193,V$146)</f>
        <v>5454400</v>
      </c>
      <c r="W160" s="119">
        <f>MIN([1]Rate_RJ!R193,W$146)</f>
        <v>5454400</v>
      </c>
      <c r="X160" s="119">
        <f>MIN([1]Rate_RJ!S193,X$146)</f>
        <v>5454400</v>
      </c>
      <c r="Y160" s="119">
        <f>MIN([1]Rate_RJ!T193,Y$146)</f>
        <v>5454400</v>
      </c>
      <c r="Z160" s="119">
        <f>MIN([1]Rate_RJ!U193,Z$146)</f>
        <v>5454400</v>
      </c>
      <c r="AA160" s="119">
        <f>MIN([1]Rate_RJ!V193,AA$146)</f>
        <v>5454400</v>
      </c>
      <c r="AB160" s="119">
        <f>MIN([1]Rate_RJ!W193,AB$146)</f>
        <v>5454400</v>
      </c>
      <c r="AC160" s="119">
        <f>MIN([1]Rate_RJ!X193,AC$146)</f>
        <v>5454400</v>
      </c>
      <c r="AD160" s="119">
        <f>MIN([1]Rate_RJ!Y193,AD$146)</f>
        <v>5454400</v>
      </c>
      <c r="AE160" s="119">
        <f>MIN([1]Rate_RJ!Z193,AE$146)</f>
        <v>5454400</v>
      </c>
      <c r="AF160" s="119">
        <f>MIN([1]Rate_RJ!AA193,AF$146)</f>
        <v>5454400</v>
      </c>
      <c r="AG160" s="119">
        <f>MIN([1]Rate_RJ!AB193,AG$146)</f>
        <v>5454400</v>
      </c>
      <c r="AH160" s="119">
        <f>MIN([1]Rate_RJ!AC193,AH$146)</f>
        <v>5454400</v>
      </c>
      <c r="AI160" s="119">
        <f>MIN([1]Rate_RJ!AD193,AI$146)</f>
        <v>5454400</v>
      </c>
      <c r="AJ160" s="119">
        <f>MIN([1]Rate_RJ!AE193,AJ$146)</f>
        <v>5454400</v>
      </c>
      <c r="AK160" s="119">
        <f>MIN([1]Rate_RJ!AF193,AK$146)</f>
        <v>5454400</v>
      </c>
      <c r="AL160" s="119">
        <f>MIN([1]Rate_RJ!AG193,AL$146)</f>
        <v>5454400</v>
      </c>
      <c r="AO160" s="30" t="str">
        <f t="shared" si="49"/>
        <v>N</v>
      </c>
      <c r="AP160" s="106"/>
    </row>
    <row r="161" spans="1:44" s="101" customFormat="1" ht="4.5" hidden="1" customHeight="1" x14ac:dyDescent="0.2">
      <c r="A161" s="107"/>
      <c r="C161" s="120"/>
      <c r="D161" s="121"/>
      <c r="E161" s="121"/>
      <c r="F161" s="122"/>
      <c r="G161" s="123"/>
      <c r="H161" s="124"/>
      <c r="I161" s="125"/>
      <c r="J161" s="126"/>
      <c r="K161" s="127"/>
      <c r="L161" s="124"/>
      <c r="M161" s="127"/>
      <c r="N161" s="128"/>
      <c r="O161" s="128"/>
      <c r="P161" s="128"/>
      <c r="Q161" s="128"/>
      <c r="R161" s="128"/>
      <c r="S161" s="128"/>
      <c r="T161" s="128"/>
      <c r="U161" s="129"/>
      <c r="V161" s="129"/>
      <c r="W161" s="129"/>
      <c r="X161" s="128"/>
      <c r="Y161" s="128"/>
      <c r="Z161" s="128"/>
      <c r="AA161" s="128"/>
      <c r="AB161" s="128"/>
      <c r="AC161" s="128"/>
      <c r="AD161" s="128"/>
      <c r="AE161" s="129"/>
      <c r="AF161" s="129"/>
      <c r="AG161" s="129"/>
      <c r="AH161" s="129"/>
      <c r="AI161" s="129"/>
      <c r="AJ161" s="129"/>
      <c r="AK161" s="129"/>
      <c r="AL161" s="129"/>
      <c r="AO161" s="30" t="str">
        <f t="shared" si="49"/>
        <v>N</v>
      </c>
      <c r="AP161" s="106"/>
    </row>
    <row r="162" spans="1:44" s="101" customFormat="1" ht="27" hidden="1" customHeight="1" x14ac:dyDescent="0.2">
      <c r="A162" s="148"/>
      <c r="H162" s="148"/>
      <c r="M162" s="148"/>
      <c r="O162" s="131"/>
      <c r="P162" s="131"/>
      <c r="Q162" s="131"/>
      <c r="R162" s="131"/>
      <c r="S162" s="131"/>
      <c r="T162" s="131"/>
      <c r="U162" s="132"/>
      <c r="V162" s="132"/>
      <c r="W162" s="132"/>
      <c r="Y162" s="131"/>
      <c r="Z162" s="131"/>
      <c r="AA162" s="131"/>
      <c r="AB162" s="131"/>
      <c r="AC162" s="131"/>
      <c r="AD162" s="131"/>
      <c r="AE162" s="132"/>
      <c r="AF162" s="132"/>
      <c r="AG162" s="132"/>
      <c r="AH162" s="132"/>
      <c r="AI162" s="132"/>
      <c r="AJ162" s="132"/>
      <c r="AK162" s="132"/>
      <c r="AL162" s="132"/>
      <c r="AO162" s="30" t="str">
        <f t="shared" si="49"/>
        <v>N</v>
      </c>
      <c r="AP162" s="106"/>
    </row>
    <row r="163" spans="1:44" s="5" customFormat="1" ht="16" hidden="1" x14ac:dyDescent="0.25">
      <c r="A163" s="24"/>
      <c r="C163" s="25" t="str">
        <f>[1]Hidden!$C$30&amp;". RAWAT GIGI"</f>
        <v>1. RAWAT GIGI</v>
      </c>
      <c r="D163" s="25"/>
      <c r="E163" s="26"/>
      <c r="F163" s="22"/>
      <c r="H163" s="24"/>
      <c r="I163" s="22"/>
      <c r="J163" s="22"/>
      <c r="M163" s="24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>
        <v>0</v>
      </c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O163" s="30" t="str">
        <f>IF(AP163=1,"Y","N")</f>
        <v>N</v>
      </c>
      <c r="AP163" s="8">
        <v>0</v>
      </c>
      <c r="AQ163" s="5" t="str">
        <f t="shared" ref="AQ163" si="63">IF(AP163=0,"N","Y")</f>
        <v>N</v>
      </c>
      <c r="AR163" s="2"/>
    </row>
    <row r="164" spans="1:44" s="5" customFormat="1" ht="16.5" hidden="1" customHeight="1" x14ac:dyDescent="0.25">
      <c r="A164" s="31"/>
      <c r="C164" s="32" t="s">
        <v>6</v>
      </c>
      <c r="D164" s="32" t="s">
        <v>7</v>
      </c>
      <c r="E164" s="33" t="s">
        <v>8</v>
      </c>
      <c r="F164" s="33"/>
      <c r="G164" s="33" t="s">
        <v>9</v>
      </c>
      <c r="H164" s="32" t="s">
        <v>10</v>
      </c>
      <c r="I164" s="34" t="s">
        <v>11</v>
      </c>
      <c r="J164" s="34" t="s">
        <v>9</v>
      </c>
      <c r="K164" s="35" t="s">
        <v>12</v>
      </c>
      <c r="L164" s="35" t="s">
        <v>13</v>
      </c>
      <c r="M164" s="35" t="s">
        <v>14</v>
      </c>
      <c r="N164" s="149" t="str">
        <f>N$9</f>
        <v>PLAN A</v>
      </c>
      <c r="O164" s="36" t="str">
        <f t="shared" ref="O164:AL164" si="64">O$9</f>
        <v>PLAN B</v>
      </c>
      <c r="P164" s="36" t="str">
        <f t="shared" si="64"/>
        <v>PLAN C</v>
      </c>
      <c r="Q164" s="36" t="str">
        <f t="shared" si="64"/>
        <v>PLAN D</v>
      </c>
      <c r="R164" s="36" t="str">
        <f t="shared" si="64"/>
        <v>PLAN E</v>
      </c>
      <c r="S164" s="36" t="str">
        <f t="shared" si="64"/>
        <v>PLAN F</v>
      </c>
      <c r="T164" s="36" t="str">
        <f t="shared" si="64"/>
        <v>PLAN G</v>
      </c>
      <c r="U164" s="36" t="str">
        <f t="shared" si="64"/>
        <v>PLAN H</v>
      </c>
      <c r="V164" s="36" t="str">
        <f t="shared" si="64"/>
        <v>PLAN I</v>
      </c>
      <c r="W164" s="36" t="str">
        <f t="shared" si="64"/>
        <v>PLAN J</v>
      </c>
      <c r="X164" s="149" t="str">
        <f>X$9</f>
        <v>PLAN K</v>
      </c>
      <c r="Y164" s="36" t="str">
        <f t="shared" si="64"/>
        <v>PLAN L</v>
      </c>
      <c r="Z164" s="36" t="str">
        <f t="shared" si="64"/>
        <v>PLAN M</v>
      </c>
      <c r="AA164" s="36" t="str">
        <f t="shared" si="64"/>
        <v>PLAN N</v>
      </c>
      <c r="AB164" s="36" t="str">
        <f t="shared" si="64"/>
        <v>PLAN O</v>
      </c>
      <c r="AC164" s="36" t="str">
        <f t="shared" si="64"/>
        <v>PLAN P</v>
      </c>
      <c r="AD164" s="36" t="str">
        <f t="shared" si="64"/>
        <v>PLAN Q</v>
      </c>
      <c r="AE164" s="36" t="str">
        <f t="shared" si="64"/>
        <v>PLAN R</v>
      </c>
      <c r="AF164" s="36" t="str">
        <f t="shared" si="64"/>
        <v>PLAN S</v>
      </c>
      <c r="AG164" s="36" t="str">
        <f t="shared" si="64"/>
        <v>PLAN T</v>
      </c>
      <c r="AH164" s="36" t="str">
        <f t="shared" si="64"/>
        <v>PLAN U</v>
      </c>
      <c r="AI164" s="36" t="str">
        <f t="shared" si="64"/>
        <v>PLAN V</v>
      </c>
      <c r="AJ164" s="36" t="str">
        <f t="shared" si="64"/>
        <v>PLAN W</v>
      </c>
      <c r="AK164" s="36" t="str">
        <f t="shared" si="64"/>
        <v>PLAN X</v>
      </c>
      <c r="AL164" s="36" t="str">
        <f t="shared" si="64"/>
        <v>PLAN Y</v>
      </c>
      <c r="AO164" s="30" t="str">
        <f>$AO$163</f>
        <v>N</v>
      </c>
      <c r="AP164" s="8"/>
    </row>
    <row r="165" spans="1:44" s="5" customFormat="1" ht="16.5" hidden="1" customHeight="1" x14ac:dyDescent="0.25">
      <c r="A165" s="31"/>
      <c r="C165" s="37"/>
      <c r="D165" s="37"/>
      <c r="E165" s="38"/>
      <c r="F165" s="38"/>
      <c r="G165" s="38"/>
      <c r="H165" s="37"/>
      <c r="I165" s="39"/>
      <c r="J165" s="39"/>
      <c r="K165" s="40"/>
      <c r="L165" s="40"/>
      <c r="M165" s="40"/>
      <c r="N165" s="149" t="str">
        <f>N$10</f>
        <v>IP-1000</v>
      </c>
      <c r="O165" s="36" t="str">
        <f t="shared" ref="O165:AL165" si="65">O$10</f>
        <v>IP-1000</v>
      </c>
      <c r="P165" s="36" t="str">
        <f t="shared" si="65"/>
        <v>IP-1000</v>
      </c>
      <c r="Q165" s="36" t="str">
        <f t="shared" si="65"/>
        <v>IP-1000</v>
      </c>
      <c r="R165" s="36" t="str">
        <f t="shared" si="65"/>
        <v>IP-1000</v>
      </c>
      <c r="S165" s="36" t="str">
        <f t="shared" si="65"/>
        <v>IP-1000</v>
      </c>
      <c r="T165" s="36" t="str">
        <f t="shared" si="65"/>
        <v>IP-1000</v>
      </c>
      <c r="U165" s="36" t="str">
        <f t="shared" si="65"/>
        <v>IP-1000</v>
      </c>
      <c r="V165" s="36" t="str">
        <f t="shared" si="65"/>
        <v>IP-1000</v>
      </c>
      <c r="W165" s="36" t="str">
        <f t="shared" si="65"/>
        <v>IP-1000</v>
      </c>
      <c r="X165" s="149" t="str">
        <f>X$10</f>
        <v>IP-1000</v>
      </c>
      <c r="Y165" s="36" t="str">
        <f t="shared" si="65"/>
        <v>IP-1000</v>
      </c>
      <c r="Z165" s="36" t="str">
        <f t="shared" si="65"/>
        <v>IP-1000</v>
      </c>
      <c r="AA165" s="36" t="str">
        <f t="shared" si="65"/>
        <v>IP-1000</v>
      </c>
      <c r="AB165" s="36" t="str">
        <f t="shared" si="65"/>
        <v>IP-1000</v>
      </c>
      <c r="AC165" s="36" t="str">
        <f t="shared" si="65"/>
        <v>IP-1000</v>
      </c>
      <c r="AD165" s="36" t="str">
        <f t="shared" si="65"/>
        <v>IP-1000</v>
      </c>
      <c r="AE165" s="36" t="str">
        <f t="shared" si="65"/>
        <v>IP-1000</v>
      </c>
      <c r="AF165" s="36" t="str">
        <f t="shared" si="65"/>
        <v>IP-1000</v>
      </c>
      <c r="AG165" s="36" t="str">
        <f t="shared" si="65"/>
        <v>IP-1000</v>
      </c>
      <c r="AH165" s="36" t="str">
        <f t="shared" si="65"/>
        <v>IP-1000</v>
      </c>
      <c r="AI165" s="36" t="str">
        <f t="shared" si="65"/>
        <v>IP-1000</v>
      </c>
      <c r="AJ165" s="36" t="str">
        <f t="shared" si="65"/>
        <v>IP-1000</v>
      </c>
      <c r="AK165" s="36" t="str">
        <f t="shared" si="65"/>
        <v>IP-1000</v>
      </c>
      <c r="AL165" s="36" t="str">
        <f t="shared" si="65"/>
        <v>IP-1000</v>
      </c>
      <c r="AO165" s="30" t="str">
        <f t="shared" ref="AO165:AO193" si="66">$AO$163</f>
        <v>N</v>
      </c>
      <c r="AP165" s="8"/>
    </row>
    <row r="166" spans="1:44" ht="5.25" hidden="1" customHeight="1" x14ac:dyDescent="0.25">
      <c r="A166" s="41"/>
      <c r="H166" s="41"/>
      <c r="M166" s="41"/>
      <c r="AO166" s="30" t="str">
        <f t="shared" si="66"/>
        <v>N</v>
      </c>
    </row>
    <row r="167" spans="1:44" ht="5.25" hidden="1" customHeight="1" x14ac:dyDescent="0.25">
      <c r="A167" s="41"/>
      <c r="C167" s="42"/>
      <c r="D167" s="42"/>
      <c r="E167" s="43"/>
      <c r="F167" s="44"/>
      <c r="G167" s="42"/>
      <c r="H167" s="133"/>
      <c r="I167" s="42"/>
      <c r="J167" s="42"/>
      <c r="K167" s="42"/>
      <c r="L167" s="42"/>
      <c r="M167" s="133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O167" s="30" t="str">
        <f t="shared" si="66"/>
        <v>N</v>
      </c>
      <c r="AP167" s="4">
        <f>AP168</f>
        <v>1</v>
      </c>
      <c r="AQ167" s="2" t="s">
        <v>40</v>
      </c>
      <c r="AR167" s="2" t="str">
        <f>IF(AP168=1,AR168,IF(AP169=1,AR169,IF(AP170=1,AR170,IF(AP171=1,AR171,IF(AP172=1,AR172,IF(AP173=1,AR173,IF(AP174=1,AR174,IF(AP175=1,AR175,IF(AP176=1,AR176,IF(AP177=1,AR177,"T"))))))))))</f>
        <v>A</v>
      </c>
    </row>
    <row r="168" spans="1:44" ht="16.5" hidden="1" customHeight="1" x14ac:dyDescent="0.2">
      <c r="A168" s="134"/>
      <c r="C168" s="47">
        <f t="shared" ref="C168:C174" si="67">IF(AND(I168="Y",J168&lt;&gt;"-"),C167+1,C167)</f>
        <v>1</v>
      </c>
      <c r="D168" s="48" t="s">
        <v>280</v>
      </c>
      <c r="E168" s="49" t="s">
        <v>281</v>
      </c>
      <c r="G168" s="50" t="str">
        <f t="shared" ref="G168:G174" si="68">IF(I168="Y",IF(OR(J168="per tahun",J168="per ketidakmampuan",J168="per kasus penyakit"),J168,J168&amp;IF(K168="-",""," (maks. "&amp;TEXT(K168,"0")&amp;" hari)")),"-")</f>
        <v>per tahun</v>
      </c>
      <c r="H168" s="51" t="s">
        <v>237</v>
      </c>
      <c r="I168" s="52" t="str">
        <f t="shared" ref="I168:I174" si="69">IF(IFERROR(IF(SEARCH("Tidak Dijamin",H168),"N"),"Y")="N","N","Y")</f>
        <v>Y</v>
      </c>
      <c r="J168" s="53" t="str">
        <f t="shared" ref="J168:J174" si="70">IFERROR(IF(SEARCH("per hari",H168),"per hari","per kasus penyakit"),IFERROR(IF(SEARCH("per kasus penyakit",H168),"per kasus penyakit","per tahun"),IFERROR(IF(SEARCH("per tahun",H168),"per tahun","per kunjungan"),IFERROR(IF(SEARCH("per kunjungan",H168),"per kunjungan","per kejadian"),IFERROR(IF(SEARCH("per kejadian",H168),"per kejadian"),"-")))))</f>
        <v>per tahun</v>
      </c>
      <c r="K168" s="53" t="str">
        <f ca="1">IF(J168="per hari",IF(SUM(LEN(H168)-LEN(SUBSTITUTE(H168,{"0";"1";"2";"3";"4";"5";"6";"7";"8";"9"},"")))&gt;0, SUMPRODUCT(MID(0&amp;H168, LARGE(INDEX(ISNUMBER(--MID(H168, ROW(INDIRECT("$1:$"&amp;LEN(H168))),1))* ROW(INDIRECT("$1:$"&amp;LEN(H168))),0), ROW(INDIRECT("$1:$"&amp;LEN(H168))))+1,1)* 10^ROW(INDIRECT("$1:$"&amp;LEN(H168)))/10),""),"-")</f>
        <v>-</v>
      </c>
      <c r="L168" s="135">
        <f>IF(J168="per kunjungan",5,1)</f>
        <v>1</v>
      </c>
      <c r="M168" s="136"/>
      <c r="N168" s="56">
        <v>0</v>
      </c>
      <c r="O168" s="56">
        <v>0</v>
      </c>
      <c r="P168" s="56">
        <v>0</v>
      </c>
      <c r="Q168" s="56">
        <v>0</v>
      </c>
      <c r="R168" s="56">
        <v>0</v>
      </c>
      <c r="S168" s="56">
        <v>0</v>
      </c>
      <c r="T168" s="56">
        <v>0</v>
      </c>
      <c r="U168" s="56">
        <v>0</v>
      </c>
      <c r="V168" s="56">
        <v>0</v>
      </c>
      <c r="W168" s="56">
        <v>0</v>
      </c>
      <c r="X168" s="56">
        <v>0</v>
      </c>
      <c r="Y168" s="56">
        <v>0</v>
      </c>
      <c r="Z168" s="56">
        <v>0</v>
      </c>
      <c r="AA168" s="56">
        <v>0</v>
      </c>
      <c r="AB168" s="56">
        <v>0</v>
      </c>
      <c r="AC168" s="56">
        <v>0</v>
      </c>
      <c r="AD168" s="56">
        <v>0</v>
      </c>
      <c r="AE168" s="56">
        <v>0</v>
      </c>
      <c r="AF168" s="56">
        <v>0</v>
      </c>
      <c r="AG168" s="56">
        <v>0</v>
      </c>
      <c r="AH168" s="56">
        <v>0</v>
      </c>
      <c r="AI168" s="56">
        <v>0</v>
      </c>
      <c r="AJ168" s="56">
        <v>0</v>
      </c>
      <c r="AK168" s="56">
        <v>0</v>
      </c>
      <c r="AL168" s="56">
        <v>0</v>
      </c>
      <c r="AO168" s="30" t="str">
        <f t="shared" si="66"/>
        <v>N</v>
      </c>
      <c r="AP168" s="4">
        <f t="shared" ref="AP168:AP174" si="71">IF(G168&lt;&gt;"-",1,0)</f>
        <v>1</v>
      </c>
      <c r="AQ168" s="5" t="str">
        <f t="shared" ref="AQ168:AQ174" si="72">IF(AP168=0,"N","Y")</f>
        <v>Y</v>
      </c>
      <c r="AR168" s="2" t="str">
        <f t="shared" ref="AR168:AR174" si="73">IF(AND(G168&lt;&gt;"-",N168=0),"A","T")</f>
        <v>A</v>
      </c>
    </row>
    <row r="169" spans="1:44" ht="16.5" hidden="1" customHeight="1" x14ac:dyDescent="0.2">
      <c r="A169" s="137"/>
      <c r="C169" s="47">
        <f t="shared" si="67"/>
        <v>2</v>
      </c>
      <c r="D169" s="48" t="s">
        <v>282</v>
      </c>
      <c r="E169" s="49" t="s">
        <v>283</v>
      </c>
      <c r="G169" s="50" t="str">
        <f t="shared" si="68"/>
        <v>per tahun</v>
      </c>
      <c r="H169" s="51" t="s">
        <v>237</v>
      </c>
      <c r="I169" s="52" t="str">
        <f t="shared" si="69"/>
        <v>Y</v>
      </c>
      <c r="J169" s="53" t="str">
        <f t="shared" si="70"/>
        <v>per tahun</v>
      </c>
      <c r="K169" s="53" t="str">
        <f ca="1">IF(J169="per hari",IF(SUM(LEN(H169)-LEN(SUBSTITUTE(H169,{"0";"1";"2";"3";"4";"5";"6";"7";"8";"9"},"")))&gt;0, SUMPRODUCT(MID(0&amp;H169, LARGE(INDEX(ISNUMBER(--MID(H169, ROW(INDIRECT("$1:$"&amp;LEN(H169))),1))* ROW(INDIRECT("$1:$"&amp;LEN(H169))),0), ROW(INDIRECT("$1:$"&amp;LEN(H169))))+1,1)* 10^ROW(INDIRECT("$1:$"&amp;LEN(H169)))/10),""),"-")</f>
        <v>-</v>
      </c>
      <c r="L169" s="135">
        <f t="shared" ref="L169:L174" si="74">IF(J169="per kunjungan",5,1)</f>
        <v>1</v>
      </c>
      <c r="M169" s="136">
        <v>2</v>
      </c>
      <c r="N169" s="58">
        <f t="shared" ref="N169:AC171" si="75">N$168*$M169</f>
        <v>0</v>
      </c>
      <c r="O169" s="58">
        <f t="shared" si="75"/>
        <v>0</v>
      </c>
      <c r="P169" s="58">
        <f t="shared" si="75"/>
        <v>0</v>
      </c>
      <c r="Q169" s="58">
        <f t="shared" si="75"/>
        <v>0</v>
      </c>
      <c r="R169" s="58">
        <f t="shared" si="75"/>
        <v>0</v>
      </c>
      <c r="S169" s="58">
        <f t="shared" si="75"/>
        <v>0</v>
      </c>
      <c r="T169" s="58">
        <f t="shared" si="75"/>
        <v>0</v>
      </c>
      <c r="U169" s="58">
        <f t="shared" si="75"/>
        <v>0</v>
      </c>
      <c r="V169" s="58">
        <f t="shared" si="75"/>
        <v>0</v>
      </c>
      <c r="W169" s="58">
        <f t="shared" si="75"/>
        <v>0</v>
      </c>
      <c r="X169" s="58">
        <f t="shared" si="75"/>
        <v>0</v>
      </c>
      <c r="Y169" s="58">
        <f t="shared" si="75"/>
        <v>0</v>
      </c>
      <c r="Z169" s="58">
        <f t="shared" si="75"/>
        <v>0</v>
      </c>
      <c r="AA169" s="58">
        <f t="shared" si="75"/>
        <v>0</v>
      </c>
      <c r="AB169" s="58">
        <f t="shared" si="75"/>
        <v>0</v>
      </c>
      <c r="AC169" s="58">
        <f t="shared" si="75"/>
        <v>0</v>
      </c>
      <c r="AD169" s="58">
        <f t="shared" ref="AD169:AR171" si="76">AD$168*$M169</f>
        <v>0</v>
      </c>
      <c r="AE169" s="58">
        <f t="shared" si="76"/>
        <v>0</v>
      </c>
      <c r="AF169" s="58">
        <f t="shared" si="76"/>
        <v>0</v>
      </c>
      <c r="AG169" s="58">
        <f t="shared" si="76"/>
        <v>0</v>
      </c>
      <c r="AH169" s="58">
        <f t="shared" si="76"/>
        <v>0</v>
      </c>
      <c r="AI169" s="58">
        <f t="shared" si="76"/>
        <v>0</v>
      </c>
      <c r="AJ169" s="58">
        <f t="shared" si="76"/>
        <v>0</v>
      </c>
      <c r="AK169" s="58">
        <f t="shared" si="76"/>
        <v>0</v>
      </c>
      <c r="AL169" s="58">
        <f t="shared" si="76"/>
        <v>0</v>
      </c>
      <c r="AO169" s="30" t="str">
        <f t="shared" si="66"/>
        <v>N</v>
      </c>
      <c r="AP169" s="4">
        <f t="shared" si="71"/>
        <v>1</v>
      </c>
      <c r="AQ169" s="5" t="str">
        <f t="shared" si="72"/>
        <v>Y</v>
      </c>
      <c r="AR169" s="2" t="str">
        <f t="shared" si="73"/>
        <v>A</v>
      </c>
    </row>
    <row r="170" spans="1:44" ht="16.5" hidden="1" customHeight="1" x14ac:dyDescent="0.2">
      <c r="A170" s="137"/>
      <c r="C170" s="47">
        <f t="shared" si="67"/>
        <v>3</v>
      </c>
      <c r="D170" s="48" t="s">
        <v>284</v>
      </c>
      <c r="E170" s="49" t="s">
        <v>285</v>
      </c>
      <c r="G170" s="50" t="str">
        <f t="shared" si="68"/>
        <v>per tahun</v>
      </c>
      <c r="H170" s="51" t="s">
        <v>237</v>
      </c>
      <c r="I170" s="52" t="str">
        <f t="shared" si="69"/>
        <v>Y</v>
      </c>
      <c r="J170" s="53" t="str">
        <f t="shared" si="70"/>
        <v>per tahun</v>
      </c>
      <c r="K170" s="53" t="str">
        <f ca="1">IF(J170="per hari",IF(SUM(LEN(H170)-LEN(SUBSTITUTE(H170,{"0";"1";"2";"3";"4";"5";"6";"7";"8";"9"},"")))&gt;0, SUMPRODUCT(MID(0&amp;H170, LARGE(INDEX(ISNUMBER(--MID(H170, ROW(INDIRECT("$1:$"&amp;LEN(H170))),1))* ROW(INDIRECT("$1:$"&amp;LEN(H170))),0), ROW(INDIRECT("$1:$"&amp;LEN(H170))))+1,1)* 10^ROW(INDIRECT("$1:$"&amp;LEN(H170)))/10),""),"-")</f>
        <v>-</v>
      </c>
      <c r="L170" s="135">
        <f t="shared" si="74"/>
        <v>1</v>
      </c>
      <c r="M170" s="136">
        <v>2</v>
      </c>
      <c r="N170" s="58">
        <f t="shared" si="75"/>
        <v>0</v>
      </c>
      <c r="O170" s="58">
        <f t="shared" si="75"/>
        <v>0</v>
      </c>
      <c r="P170" s="58">
        <f t="shared" si="75"/>
        <v>0</v>
      </c>
      <c r="Q170" s="58">
        <f t="shared" si="75"/>
        <v>0</v>
      </c>
      <c r="R170" s="58">
        <f t="shared" si="75"/>
        <v>0</v>
      </c>
      <c r="S170" s="58">
        <f t="shared" si="75"/>
        <v>0</v>
      </c>
      <c r="T170" s="58">
        <f t="shared" si="75"/>
        <v>0</v>
      </c>
      <c r="U170" s="58">
        <f t="shared" si="75"/>
        <v>0</v>
      </c>
      <c r="V170" s="58">
        <f t="shared" si="75"/>
        <v>0</v>
      </c>
      <c r="W170" s="58">
        <f t="shared" si="75"/>
        <v>0</v>
      </c>
      <c r="X170" s="58">
        <f t="shared" si="75"/>
        <v>0</v>
      </c>
      <c r="Y170" s="58">
        <f t="shared" si="75"/>
        <v>0</v>
      </c>
      <c r="Z170" s="58">
        <f t="shared" si="75"/>
        <v>0</v>
      </c>
      <c r="AA170" s="58">
        <f t="shared" si="75"/>
        <v>0</v>
      </c>
      <c r="AB170" s="58">
        <f t="shared" si="75"/>
        <v>0</v>
      </c>
      <c r="AC170" s="58">
        <f t="shared" si="75"/>
        <v>0</v>
      </c>
      <c r="AD170" s="58">
        <f t="shared" si="76"/>
        <v>0</v>
      </c>
      <c r="AE170" s="58">
        <f t="shared" si="76"/>
        <v>0</v>
      </c>
      <c r="AF170" s="58">
        <f t="shared" si="76"/>
        <v>0</v>
      </c>
      <c r="AG170" s="58">
        <f t="shared" si="76"/>
        <v>0</v>
      </c>
      <c r="AH170" s="58">
        <f t="shared" si="76"/>
        <v>0</v>
      </c>
      <c r="AI170" s="58">
        <f t="shared" si="76"/>
        <v>0</v>
      </c>
      <c r="AJ170" s="58">
        <f t="shared" si="76"/>
        <v>0</v>
      </c>
      <c r="AK170" s="58">
        <f t="shared" si="76"/>
        <v>0</v>
      </c>
      <c r="AL170" s="58">
        <f t="shared" si="76"/>
        <v>0</v>
      </c>
      <c r="AO170" s="30" t="str">
        <f t="shared" si="66"/>
        <v>N</v>
      </c>
      <c r="AP170" s="4">
        <f t="shared" si="71"/>
        <v>1</v>
      </c>
      <c r="AQ170" s="5" t="str">
        <f t="shared" si="72"/>
        <v>Y</v>
      </c>
      <c r="AR170" s="2" t="str">
        <f t="shared" si="73"/>
        <v>A</v>
      </c>
    </row>
    <row r="171" spans="1:44" ht="16.5" hidden="1" customHeight="1" x14ac:dyDescent="0.2">
      <c r="A171" s="150"/>
      <c r="C171" s="47">
        <f t="shared" si="67"/>
        <v>4</v>
      </c>
      <c r="D171" s="48" t="s">
        <v>286</v>
      </c>
      <c r="E171" s="49" t="s">
        <v>287</v>
      </c>
      <c r="G171" s="50" t="str">
        <f t="shared" si="68"/>
        <v>per tahun</v>
      </c>
      <c r="H171" s="51" t="s">
        <v>237</v>
      </c>
      <c r="I171" s="52" t="str">
        <f t="shared" si="69"/>
        <v>Y</v>
      </c>
      <c r="J171" s="53" t="str">
        <f t="shared" si="70"/>
        <v>per tahun</v>
      </c>
      <c r="K171" s="53" t="str">
        <f ca="1">IF(J171="per hari",IF(SUM(LEN(H171)-LEN(SUBSTITUTE(H171,{"0";"1";"2";"3";"4";"5";"6";"7";"8";"9"},"")))&gt;0, SUMPRODUCT(MID(0&amp;H171, LARGE(INDEX(ISNUMBER(--MID(H171, ROW(INDIRECT("$1:$"&amp;LEN(H171))),1))* ROW(INDIRECT("$1:$"&amp;LEN(H171))),0), ROW(INDIRECT("$1:$"&amp;LEN(H171))))+1,1)* 10^ROW(INDIRECT("$1:$"&amp;LEN(H171)))/10),""),"-")</f>
        <v>-</v>
      </c>
      <c r="L171" s="135">
        <f>IF(J171="per kunjungan",3,1)</f>
        <v>1</v>
      </c>
      <c r="M171" s="136">
        <v>2</v>
      </c>
      <c r="N171" s="58">
        <f t="shared" si="75"/>
        <v>0</v>
      </c>
      <c r="O171" s="58">
        <f t="shared" si="75"/>
        <v>0</v>
      </c>
      <c r="P171" s="58">
        <f t="shared" si="75"/>
        <v>0</v>
      </c>
      <c r="Q171" s="58">
        <f t="shared" si="75"/>
        <v>0</v>
      </c>
      <c r="R171" s="58">
        <f t="shared" si="75"/>
        <v>0</v>
      </c>
      <c r="S171" s="58">
        <f t="shared" si="75"/>
        <v>0</v>
      </c>
      <c r="T171" s="58">
        <f t="shared" si="75"/>
        <v>0</v>
      </c>
      <c r="U171" s="58">
        <f t="shared" si="75"/>
        <v>0</v>
      </c>
      <c r="V171" s="58">
        <f t="shared" si="75"/>
        <v>0</v>
      </c>
      <c r="W171" s="58">
        <f t="shared" si="75"/>
        <v>0</v>
      </c>
      <c r="X171" s="58">
        <f t="shared" si="75"/>
        <v>0</v>
      </c>
      <c r="Y171" s="58">
        <f t="shared" si="75"/>
        <v>0</v>
      </c>
      <c r="Z171" s="58">
        <f t="shared" si="75"/>
        <v>0</v>
      </c>
      <c r="AA171" s="58">
        <f t="shared" si="75"/>
        <v>0</v>
      </c>
      <c r="AB171" s="58">
        <f t="shared" si="75"/>
        <v>0</v>
      </c>
      <c r="AC171" s="58">
        <f t="shared" si="75"/>
        <v>0</v>
      </c>
      <c r="AD171" s="58">
        <f t="shared" si="76"/>
        <v>0</v>
      </c>
      <c r="AE171" s="58">
        <f t="shared" si="76"/>
        <v>0</v>
      </c>
      <c r="AF171" s="58">
        <f t="shared" si="76"/>
        <v>0</v>
      </c>
      <c r="AG171" s="58">
        <f t="shared" si="76"/>
        <v>0</v>
      </c>
      <c r="AH171" s="58">
        <f t="shared" si="76"/>
        <v>0</v>
      </c>
      <c r="AI171" s="58">
        <f t="shared" si="76"/>
        <v>0</v>
      </c>
      <c r="AJ171" s="58">
        <f t="shared" si="76"/>
        <v>0</v>
      </c>
      <c r="AK171" s="58">
        <f t="shared" si="76"/>
        <v>0</v>
      </c>
      <c r="AL171" s="58">
        <f t="shared" si="76"/>
        <v>0</v>
      </c>
      <c r="AO171" s="30" t="str">
        <f t="shared" si="66"/>
        <v>N</v>
      </c>
      <c r="AP171" s="4">
        <f t="shared" si="71"/>
        <v>1</v>
      </c>
      <c r="AQ171" s="5" t="str">
        <f t="shared" si="72"/>
        <v>Y</v>
      </c>
      <c r="AR171" s="2" t="str">
        <f t="shared" si="73"/>
        <v>A</v>
      </c>
    </row>
    <row r="172" spans="1:44" ht="16.5" hidden="1" customHeight="1" x14ac:dyDescent="0.2">
      <c r="A172" s="150"/>
      <c r="C172" s="47">
        <f t="shared" si="67"/>
        <v>4</v>
      </c>
      <c r="D172" s="48" t="s">
        <v>288</v>
      </c>
      <c r="E172" s="49" t="s">
        <v>236</v>
      </c>
      <c r="G172" s="50" t="str">
        <f t="shared" si="68"/>
        <v>-</v>
      </c>
      <c r="H172" s="51" t="s">
        <v>244</v>
      </c>
      <c r="I172" s="52" t="str">
        <f t="shared" si="69"/>
        <v>N</v>
      </c>
      <c r="J172" s="53" t="str">
        <f t="shared" si="70"/>
        <v>-</v>
      </c>
      <c r="K172" s="53" t="str">
        <f ca="1">IF(J172="per hari",IF(SUM(LEN(H172)-LEN(SUBSTITUTE(H172,{"0";"1";"2";"3";"4";"5";"6";"7";"8";"9"},"")))&gt;0, SUMPRODUCT(MID(0&amp;H172, LARGE(INDEX(ISNUMBER(--MID(H172, ROW(INDIRECT("$1:$"&amp;LEN(H172))),1))* ROW(INDIRECT("$1:$"&amp;LEN(H172))),0), ROW(INDIRECT("$1:$"&amp;LEN(H172))))+1,1)* 10^ROW(INDIRECT("$1:$"&amp;LEN(H172)))/10),""),"-")</f>
        <v>-</v>
      </c>
      <c r="L172" s="135">
        <f t="shared" si="74"/>
        <v>1</v>
      </c>
      <c r="M172" s="136">
        <v>2</v>
      </c>
      <c r="N172" s="58">
        <v>0</v>
      </c>
      <c r="O172" s="58">
        <v>0</v>
      </c>
      <c r="P172" s="58">
        <v>0</v>
      </c>
      <c r="Q172" s="58">
        <v>0</v>
      </c>
      <c r="R172" s="58">
        <v>0</v>
      </c>
      <c r="S172" s="58">
        <v>0</v>
      </c>
      <c r="T172" s="58">
        <v>0</v>
      </c>
      <c r="U172" s="58">
        <v>0</v>
      </c>
      <c r="V172" s="58">
        <v>0</v>
      </c>
      <c r="W172" s="58">
        <v>0</v>
      </c>
      <c r="X172" s="58">
        <v>0</v>
      </c>
      <c r="Y172" s="58">
        <v>0</v>
      </c>
      <c r="Z172" s="58">
        <v>0</v>
      </c>
      <c r="AA172" s="58">
        <v>0</v>
      </c>
      <c r="AB172" s="58">
        <v>0</v>
      </c>
      <c r="AC172" s="58">
        <v>0</v>
      </c>
      <c r="AD172" s="58">
        <v>0</v>
      </c>
      <c r="AE172" s="58">
        <v>0</v>
      </c>
      <c r="AF172" s="58">
        <v>0</v>
      </c>
      <c r="AG172" s="58">
        <v>0</v>
      </c>
      <c r="AH172" s="58">
        <v>0</v>
      </c>
      <c r="AI172" s="58">
        <v>0</v>
      </c>
      <c r="AJ172" s="58">
        <v>0</v>
      </c>
      <c r="AK172" s="58">
        <v>0</v>
      </c>
      <c r="AL172" s="58">
        <v>0</v>
      </c>
      <c r="AO172" s="30" t="str">
        <f t="shared" si="66"/>
        <v>N</v>
      </c>
      <c r="AP172" s="4">
        <f t="shared" si="71"/>
        <v>0</v>
      </c>
      <c r="AQ172" s="5" t="str">
        <f t="shared" si="72"/>
        <v>N</v>
      </c>
      <c r="AR172" s="2" t="str">
        <f t="shared" si="73"/>
        <v>T</v>
      </c>
    </row>
    <row r="173" spans="1:44" ht="16.5" hidden="1" customHeight="1" x14ac:dyDescent="0.2">
      <c r="A173" s="41"/>
      <c r="C173" s="47">
        <f t="shared" si="67"/>
        <v>4</v>
      </c>
      <c r="D173" s="48" t="s">
        <v>289</v>
      </c>
      <c r="E173" s="49" t="s">
        <v>290</v>
      </c>
      <c r="G173" s="50" t="str">
        <f t="shared" si="68"/>
        <v>-</v>
      </c>
      <c r="H173" s="51" t="s">
        <v>244</v>
      </c>
      <c r="I173" s="52" t="str">
        <f t="shared" si="69"/>
        <v>N</v>
      </c>
      <c r="J173" s="53" t="str">
        <f t="shared" si="70"/>
        <v>-</v>
      </c>
      <c r="K173" s="53" t="str">
        <f ca="1">IF(J173="per hari",IF(SUM(LEN(H173)-LEN(SUBSTITUTE(H173,{"0";"1";"2";"3";"4";"5";"6";"7";"8";"9"},"")))&gt;0, SUMPRODUCT(MID(0&amp;H173, LARGE(INDEX(ISNUMBER(--MID(H173, ROW(INDIRECT("$1:$"&amp;LEN(H173))),1))* ROW(INDIRECT("$1:$"&amp;LEN(H173))),0), ROW(INDIRECT("$1:$"&amp;LEN(H173))))+1,1)* 10^ROW(INDIRECT("$1:$"&amp;LEN(H173)))/10),""),"-")</f>
        <v>-</v>
      </c>
      <c r="L173" s="135">
        <f>IF(J173="per kunjungan",2,1)</f>
        <v>1</v>
      </c>
      <c r="M173" s="136">
        <v>2</v>
      </c>
      <c r="N173" s="58">
        <v>0</v>
      </c>
      <c r="O173" s="58">
        <v>0</v>
      </c>
      <c r="P173" s="58">
        <v>0</v>
      </c>
      <c r="Q173" s="58">
        <v>0</v>
      </c>
      <c r="R173" s="58">
        <v>0</v>
      </c>
      <c r="S173" s="58">
        <v>0</v>
      </c>
      <c r="T173" s="58">
        <v>0</v>
      </c>
      <c r="U173" s="58">
        <v>0</v>
      </c>
      <c r="V173" s="58">
        <v>0</v>
      </c>
      <c r="W173" s="58">
        <v>0</v>
      </c>
      <c r="X173" s="58">
        <v>0</v>
      </c>
      <c r="Y173" s="58">
        <v>0</v>
      </c>
      <c r="Z173" s="58">
        <v>0</v>
      </c>
      <c r="AA173" s="58">
        <v>0</v>
      </c>
      <c r="AB173" s="58">
        <v>0</v>
      </c>
      <c r="AC173" s="58">
        <v>0</v>
      </c>
      <c r="AD173" s="58">
        <v>0</v>
      </c>
      <c r="AE173" s="58">
        <v>0</v>
      </c>
      <c r="AF173" s="58">
        <v>0</v>
      </c>
      <c r="AG173" s="58">
        <v>0</v>
      </c>
      <c r="AH173" s="58">
        <v>0</v>
      </c>
      <c r="AI173" s="58">
        <v>0</v>
      </c>
      <c r="AJ173" s="58">
        <v>0</v>
      </c>
      <c r="AK173" s="58">
        <v>0</v>
      </c>
      <c r="AL173" s="58">
        <v>0</v>
      </c>
      <c r="AO173" s="30" t="str">
        <f t="shared" si="66"/>
        <v>N</v>
      </c>
      <c r="AP173" s="4">
        <f t="shared" si="71"/>
        <v>0</v>
      </c>
      <c r="AQ173" s="5" t="str">
        <f t="shared" si="72"/>
        <v>N</v>
      </c>
      <c r="AR173" s="2" t="str">
        <f t="shared" si="73"/>
        <v>T</v>
      </c>
    </row>
    <row r="174" spans="1:44" ht="16.5" hidden="1" customHeight="1" x14ac:dyDescent="0.2">
      <c r="A174" s="41"/>
      <c r="C174" s="47">
        <f t="shared" si="67"/>
        <v>4</v>
      </c>
      <c r="D174" s="48" t="s">
        <v>291</v>
      </c>
      <c r="E174" s="49" t="s">
        <v>248</v>
      </c>
      <c r="G174" s="50" t="str">
        <f t="shared" si="68"/>
        <v>-</v>
      </c>
      <c r="H174" s="51" t="s">
        <v>244</v>
      </c>
      <c r="I174" s="52" t="str">
        <f t="shared" si="69"/>
        <v>N</v>
      </c>
      <c r="J174" s="53" t="str">
        <f t="shared" si="70"/>
        <v>-</v>
      </c>
      <c r="K174" s="53" t="str">
        <f ca="1">IF(J174="per hari",IF(SUM(LEN(H174)-LEN(SUBSTITUTE(H174,{"0";"1";"2";"3";"4";"5";"6";"7";"8";"9"},"")))&gt;0, SUMPRODUCT(MID(0&amp;H174, LARGE(INDEX(ISNUMBER(--MID(H174, ROW(INDIRECT("$1:$"&amp;LEN(H174))),1))* ROW(INDIRECT("$1:$"&amp;LEN(H174))),0), ROW(INDIRECT("$1:$"&amp;LEN(H174))))+1,1)* 10^ROW(INDIRECT("$1:$"&amp;LEN(H174)))/10),""),"-")</f>
        <v>-</v>
      </c>
      <c r="L174" s="135">
        <f t="shared" si="74"/>
        <v>1</v>
      </c>
      <c r="M174" s="136">
        <v>0.25</v>
      </c>
      <c r="N174" s="58">
        <v>0</v>
      </c>
      <c r="O174" s="58">
        <v>0</v>
      </c>
      <c r="P174" s="58">
        <v>0</v>
      </c>
      <c r="Q174" s="58">
        <v>0</v>
      </c>
      <c r="R174" s="58">
        <v>0</v>
      </c>
      <c r="S174" s="58">
        <v>0</v>
      </c>
      <c r="T174" s="58">
        <v>0</v>
      </c>
      <c r="U174" s="58">
        <v>0</v>
      </c>
      <c r="V174" s="58">
        <v>0</v>
      </c>
      <c r="W174" s="58">
        <v>0</v>
      </c>
      <c r="X174" s="58">
        <v>0</v>
      </c>
      <c r="Y174" s="58">
        <v>0</v>
      </c>
      <c r="Z174" s="58">
        <v>0</v>
      </c>
      <c r="AA174" s="58">
        <v>0</v>
      </c>
      <c r="AB174" s="58">
        <v>0</v>
      </c>
      <c r="AC174" s="58">
        <v>0</v>
      </c>
      <c r="AD174" s="58">
        <v>0</v>
      </c>
      <c r="AE174" s="58">
        <v>0</v>
      </c>
      <c r="AF174" s="58">
        <v>0</v>
      </c>
      <c r="AG174" s="58">
        <v>0</v>
      </c>
      <c r="AH174" s="58">
        <v>0</v>
      </c>
      <c r="AI174" s="58">
        <v>0</v>
      </c>
      <c r="AJ174" s="58">
        <v>0</v>
      </c>
      <c r="AK174" s="58">
        <v>0</v>
      </c>
      <c r="AL174" s="58">
        <v>0</v>
      </c>
      <c r="AO174" s="30" t="str">
        <f t="shared" si="66"/>
        <v>N</v>
      </c>
      <c r="AP174" s="4">
        <f t="shared" si="71"/>
        <v>0</v>
      </c>
      <c r="AQ174" s="5" t="str">
        <f t="shared" si="72"/>
        <v>N</v>
      </c>
      <c r="AR174" s="2" t="str">
        <f t="shared" si="73"/>
        <v>T</v>
      </c>
    </row>
    <row r="175" spans="1:44" ht="6" hidden="1" customHeight="1" x14ac:dyDescent="0.25">
      <c r="A175" s="41"/>
      <c r="C175" s="140"/>
      <c r="D175" s="140"/>
      <c r="E175" s="74"/>
      <c r="F175" s="75"/>
      <c r="G175" s="73"/>
      <c r="H175" s="141"/>
      <c r="I175" s="73"/>
      <c r="J175" s="73"/>
      <c r="K175" s="151"/>
      <c r="L175" s="151"/>
      <c r="M175" s="141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  <c r="AO175" s="30" t="str">
        <f t="shared" si="66"/>
        <v>N</v>
      </c>
      <c r="AP175" s="4">
        <f>AP174</f>
        <v>0</v>
      </c>
      <c r="AQ175" s="2" t="s">
        <v>40</v>
      </c>
      <c r="AR175" s="2" t="str">
        <f>IF(AP174=1,AR174,IF(AP173=1,AR173,IF(AP172=1,AR172,IF(AP171=1,AR171,IF(AP170=1,AR170,IF(AP169=1,AR169,IF(AP168=1,AR168,IF(AP167=1,AR167,IF(AP166=1,AR166,IF(AP165=1,AR165,"T"))))))))))</f>
        <v>A</v>
      </c>
    </row>
    <row r="176" spans="1:44" ht="18.75" hidden="1" customHeight="1" x14ac:dyDescent="0.25">
      <c r="A176" s="77"/>
      <c r="C176" s="78" t="s">
        <v>197</v>
      </c>
      <c r="D176" s="79"/>
      <c r="E176" s="79"/>
      <c r="F176" s="79"/>
      <c r="G176" s="80"/>
      <c r="H176" s="152"/>
      <c r="I176" s="152"/>
      <c r="J176" s="152"/>
      <c r="K176" s="152"/>
      <c r="L176" s="152"/>
      <c r="M176" s="152"/>
      <c r="N176" s="82">
        <f>SUMPRODUCT(N168:N175,$L168:$L175)</f>
        <v>0</v>
      </c>
      <c r="O176" s="82">
        <f t="shared" ref="O176:W176" si="77">SUMPRODUCT(O168:O175,$L168:$L175)</f>
        <v>0</v>
      </c>
      <c r="P176" s="82">
        <f t="shared" si="77"/>
        <v>0</v>
      </c>
      <c r="Q176" s="82">
        <f t="shared" si="77"/>
        <v>0</v>
      </c>
      <c r="R176" s="82">
        <f t="shared" si="77"/>
        <v>0</v>
      </c>
      <c r="S176" s="82">
        <f t="shared" si="77"/>
        <v>0</v>
      </c>
      <c r="T176" s="82">
        <f t="shared" si="77"/>
        <v>0</v>
      </c>
      <c r="U176" s="82">
        <f t="shared" si="77"/>
        <v>0</v>
      </c>
      <c r="V176" s="82">
        <f t="shared" si="77"/>
        <v>0</v>
      </c>
      <c r="W176" s="82">
        <f t="shared" si="77"/>
        <v>0</v>
      </c>
      <c r="X176" s="82">
        <f>SUMPRODUCT(X168:X175,$L168:$L175)</f>
        <v>0</v>
      </c>
      <c r="Y176" s="82">
        <f t="shared" ref="Y176:AL176" si="78">SUMPRODUCT(Y168:Y175,$L168:$L175)</f>
        <v>0</v>
      </c>
      <c r="Z176" s="82">
        <f t="shared" si="78"/>
        <v>0</v>
      </c>
      <c r="AA176" s="82">
        <f t="shared" si="78"/>
        <v>0</v>
      </c>
      <c r="AB176" s="82">
        <f t="shared" si="78"/>
        <v>0</v>
      </c>
      <c r="AC176" s="82">
        <f t="shared" si="78"/>
        <v>0</v>
      </c>
      <c r="AD176" s="82">
        <f t="shared" si="78"/>
        <v>0</v>
      </c>
      <c r="AE176" s="82">
        <f t="shared" si="78"/>
        <v>0</v>
      </c>
      <c r="AF176" s="82">
        <f t="shared" si="78"/>
        <v>0</v>
      </c>
      <c r="AG176" s="82">
        <f t="shared" si="78"/>
        <v>0</v>
      </c>
      <c r="AH176" s="82">
        <f t="shared" si="78"/>
        <v>0</v>
      </c>
      <c r="AI176" s="82">
        <f t="shared" si="78"/>
        <v>0</v>
      </c>
      <c r="AJ176" s="82">
        <f t="shared" si="78"/>
        <v>0</v>
      </c>
      <c r="AK176" s="82">
        <f t="shared" si="78"/>
        <v>0</v>
      </c>
      <c r="AL176" s="82">
        <f t="shared" si="78"/>
        <v>0</v>
      </c>
      <c r="AO176" s="30" t="str">
        <f t="shared" si="66"/>
        <v>N</v>
      </c>
    </row>
    <row r="177" spans="1:42" ht="18.75" hidden="1" customHeight="1" x14ac:dyDescent="0.25">
      <c r="A177" s="77"/>
      <c r="C177" s="84" t="s">
        <v>198</v>
      </c>
      <c r="D177" s="85"/>
      <c r="E177" s="85"/>
      <c r="F177" s="85"/>
      <c r="G177" s="86"/>
      <c r="H177" s="153"/>
      <c r="I177" s="153"/>
      <c r="J177" s="153"/>
      <c r="K177" s="153"/>
      <c r="L177" s="153"/>
      <c r="M177" s="153"/>
      <c r="N177" s="143">
        <f>N176</f>
        <v>0</v>
      </c>
      <c r="O177" s="143">
        <f t="shared" ref="O177:AK177" si="79">O176</f>
        <v>0</v>
      </c>
      <c r="P177" s="143">
        <f t="shared" si="79"/>
        <v>0</v>
      </c>
      <c r="Q177" s="143">
        <f t="shared" si="79"/>
        <v>0</v>
      </c>
      <c r="R177" s="143">
        <f t="shared" si="79"/>
        <v>0</v>
      </c>
      <c r="S177" s="143">
        <f t="shared" si="79"/>
        <v>0</v>
      </c>
      <c r="T177" s="143">
        <f t="shared" si="79"/>
        <v>0</v>
      </c>
      <c r="U177" s="143">
        <f t="shared" si="79"/>
        <v>0</v>
      </c>
      <c r="V177" s="143">
        <f t="shared" si="79"/>
        <v>0</v>
      </c>
      <c r="W177" s="143">
        <f t="shared" si="79"/>
        <v>0</v>
      </c>
      <c r="X177" s="143">
        <f t="shared" si="79"/>
        <v>0</v>
      </c>
      <c r="Y177" s="143">
        <f t="shared" si="79"/>
        <v>0</v>
      </c>
      <c r="Z177" s="143">
        <f t="shared" si="79"/>
        <v>0</v>
      </c>
      <c r="AA177" s="143">
        <f t="shared" si="79"/>
        <v>0</v>
      </c>
      <c r="AB177" s="143">
        <f t="shared" si="79"/>
        <v>0</v>
      </c>
      <c r="AC177" s="143">
        <f t="shared" si="79"/>
        <v>0</v>
      </c>
      <c r="AD177" s="143">
        <f t="shared" si="79"/>
        <v>0</v>
      </c>
      <c r="AE177" s="143">
        <f t="shared" si="79"/>
        <v>0</v>
      </c>
      <c r="AF177" s="143">
        <f t="shared" si="79"/>
        <v>0</v>
      </c>
      <c r="AG177" s="143">
        <f t="shared" si="79"/>
        <v>0</v>
      </c>
      <c r="AH177" s="143">
        <f t="shared" si="79"/>
        <v>0</v>
      </c>
      <c r="AI177" s="143">
        <f t="shared" si="79"/>
        <v>0</v>
      </c>
      <c r="AJ177" s="143">
        <f t="shared" si="79"/>
        <v>0</v>
      </c>
      <c r="AK177" s="143">
        <f t="shared" si="79"/>
        <v>0</v>
      </c>
      <c r="AL177" s="143">
        <v>5000000</v>
      </c>
      <c r="AO177" s="30" t="str">
        <f t="shared" si="66"/>
        <v>N</v>
      </c>
    </row>
    <row r="178" spans="1:42" ht="8.25" hidden="1" customHeight="1" x14ac:dyDescent="0.25">
      <c r="A178" s="41"/>
      <c r="H178" s="41"/>
      <c r="M178" s="41"/>
      <c r="AO178" s="30" t="str">
        <f t="shared" si="66"/>
        <v>N</v>
      </c>
    </row>
    <row r="179" spans="1:42" s="101" customFormat="1" ht="21" hidden="1" customHeight="1" x14ac:dyDescent="0.2">
      <c r="A179" s="31"/>
      <c r="C179" s="102" t="s">
        <v>217</v>
      </c>
      <c r="D179" s="103"/>
      <c r="E179" s="103"/>
      <c r="F179" s="104"/>
      <c r="G179" s="36" t="s">
        <v>218</v>
      </c>
      <c r="H179" s="105" t="s">
        <v>219</v>
      </c>
      <c r="I179" s="105" t="s">
        <v>219</v>
      </c>
      <c r="J179" s="105" t="s">
        <v>219</v>
      </c>
      <c r="K179" s="105" t="s">
        <v>219</v>
      </c>
      <c r="L179" s="105" t="s">
        <v>219</v>
      </c>
      <c r="M179" s="105" t="s">
        <v>219</v>
      </c>
      <c r="N179" s="36" t="s">
        <v>220</v>
      </c>
      <c r="O179" s="36" t="s">
        <v>220</v>
      </c>
      <c r="P179" s="36" t="s">
        <v>220</v>
      </c>
      <c r="Q179" s="36" t="s">
        <v>220</v>
      </c>
      <c r="R179" s="36" t="s">
        <v>220</v>
      </c>
      <c r="S179" s="36" t="s">
        <v>220</v>
      </c>
      <c r="T179" s="36" t="s">
        <v>220</v>
      </c>
      <c r="U179" s="36" t="s">
        <v>220</v>
      </c>
      <c r="V179" s="36" t="s">
        <v>220</v>
      </c>
      <c r="W179" s="36" t="s">
        <v>220</v>
      </c>
      <c r="X179" s="36" t="s">
        <v>220</v>
      </c>
      <c r="Y179" s="36" t="s">
        <v>220</v>
      </c>
      <c r="Z179" s="36" t="s">
        <v>220</v>
      </c>
      <c r="AA179" s="36" t="s">
        <v>220</v>
      </c>
      <c r="AB179" s="36" t="s">
        <v>220</v>
      </c>
      <c r="AC179" s="36" t="s">
        <v>220</v>
      </c>
      <c r="AD179" s="36" t="s">
        <v>220</v>
      </c>
      <c r="AE179" s="36" t="s">
        <v>220</v>
      </c>
      <c r="AF179" s="36" t="s">
        <v>220</v>
      </c>
      <c r="AG179" s="36" t="s">
        <v>220</v>
      </c>
      <c r="AH179" s="36" t="s">
        <v>220</v>
      </c>
      <c r="AI179" s="36" t="s">
        <v>220</v>
      </c>
      <c r="AJ179" s="36" t="s">
        <v>220</v>
      </c>
      <c r="AK179" s="36" t="s">
        <v>220</v>
      </c>
      <c r="AL179" s="36" t="s">
        <v>220</v>
      </c>
      <c r="AO179" s="30" t="str">
        <f t="shared" si="66"/>
        <v>N</v>
      </c>
      <c r="AP179" s="106"/>
    </row>
    <row r="180" spans="1:42" s="101" customFormat="1" ht="4.5" hidden="1" customHeight="1" x14ac:dyDescent="0.2">
      <c r="A180" s="107"/>
      <c r="C180" s="108"/>
      <c r="D180" s="109"/>
      <c r="E180" s="109"/>
      <c r="F180" s="110"/>
      <c r="G180" s="111"/>
      <c r="H180" s="112"/>
      <c r="I180" s="113"/>
      <c r="J180" s="114"/>
      <c r="K180" s="107"/>
      <c r="L180" s="112"/>
      <c r="M180" s="107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  <c r="AA180" s="115"/>
      <c r="AB180" s="115"/>
      <c r="AC180" s="115"/>
      <c r="AD180" s="115"/>
      <c r="AE180" s="115"/>
      <c r="AF180" s="115"/>
      <c r="AG180" s="115"/>
      <c r="AH180" s="115"/>
      <c r="AI180" s="115"/>
      <c r="AJ180" s="115"/>
      <c r="AK180" s="115"/>
      <c r="AL180" s="115"/>
      <c r="AO180" s="30" t="str">
        <f t="shared" si="66"/>
        <v>N</v>
      </c>
      <c r="AP180" s="106"/>
    </row>
    <row r="181" spans="1:42" s="101" customFormat="1" ht="15" hidden="1" x14ac:dyDescent="0.2">
      <c r="A181" s="107"/>
      <c r="C181" s="116" t="s">
        <v>221</v>
      </c>
      <c r="D181" s="117"/>
      <c r="E181" s="117"/>
      <c r="F181" s="118"/>
      <c r="G181" s="111" t="s">
        <v>222</v>
      </c>
      <c r="H181" s="144" t="s">
        <v>219</v>
      </c>
      <c r="I181" s="145" t="s">
        <v>219</v>
      </c>
      <c r="J181" s="111" t="s">
        <v>219</v>
      </c>
      <c r="K181" s="146" t="s">
        <v>219</v>
      </c>
      <c r="L181" s="144" t="s">
        <v>219</v>
      </c>
      <c r="M181" s="146" t="s">
        <v>219</v>
      </c>
      <c r="N181" s="119">
        <f>MIN([1]Rate_RG!I149,N$177)</f>
        <v>0</v>
      </c>
      <c r="O181" s="119">
        <f>MIN([1]Rate_RG!J149,O$177)</f>
        <v>0</v>
      </c>
      <c r="P181" s="119">
        <f>MIN([1]Rate_RG!K149,P$177)</f>
        <v>0</v>
      </c>
      <c r="Q181" s="119">
        <f>MIN([1]Rate_RG!L149,Q$177)</f>
        <v>0</v>
      </c>
      <c r="R181" s="119">
        <f>MIN([1]Rate_RG!M149,R$177)</f>
        <v>0</v>
      </c>
      <c r="S181" s="119">
        <f>MIN([1]Rate_RG!N149,S$177)</f>
        <v>0</v>
      </c>
      <c r="T181" s="119">
        <f>MIN([1]Rate_RG!O149,T$177)</f>
        <v>0</v>
      </c>
      <c r="U181" s="119">
        <f>MIN([1]Rate_RG!P149,U$177)</f>
        <v>0</v>
      </c>
      <c r="V181" s="119">
        <f>MIN([1]Rate_RG!Q149,V$177)</f>
        <v>0</v>
      </c>
      <c r="W181" s="119">
        <f>MIN([1]Rate_RG!R149,W$177)</f>
        <v>0</v>
      </c>
      <c r="X181" s="119">
        <f>MIN([1]Rate_RG!S149,X$177)</f>
        <v>0</v>
      </c>
      <c r="Y181" s="119">
        <f>MIN([1]Rate_RG!T149,Y$177)</f>
        <v>0</v>
      </c>
      <c r="Z181" s="119">
        <f>MIN([1]Rate_RG!U149,Z$177)</f>
        <v>0</v>
      </c>
      <c r="AA181" s="119">
        <f>MIN([1]Rate_RG!V149,AA$177)</f>
        <v>0</v>
      </c>
      <c r="AB181" s="119">
        <f>MIN([1]Rate_RG!W149,AB$177)</f>
        <v>0</v>
      </c>
      <c r="AC181" s="119">
        <f>MIN([1]Rate_RG!X149,AC$177)</f>
        <v>0</v>
      </c>
      <c r="AD181" s="119">
        <f>MIN([1]Rate_RG!Y149,AD$177)</f>
        <v>0</v>
      </c>
      <c r="AE181" s="119">
        <f>MIN([1]Rate_RG!Z149,AE$177)</f>
        <v>0</v>
      </c>
      <c r="AF181" s="119">
        <f>MIN([1]Rate_RG!AA149,AF$177)</f>
        <v>0</v>
      </c>
      <c r="AG181" s="119">
        <f>MIN([1]Rate_RG!AB149,AG$177)</f>
        <v>0</v>
      </c>
      <c r="AH181" s="119">
        <f>MIN([1]Rate_RG!AC149,AH$177)</f>
        <v>0</v>
      </c>
      <c r="AI181" s="119">
        <f>MIN([1]Rate_RG!AD149,AI$177)</f>
        <v>0</v>
      </c>
      <c r="AJ181" s="119">
        <f>MIN([1]Rate_RG!AE149,AJ$177)</f>
        <v>0</v>
      </c>
      <c r="AK181" s="119">
        <f>MIN([1]Rate_RG!AF149,AK$177)</f>
        <v>0</v>
      </c>
      <c r="AL181" s="119">
        <f>MIN([1]Rate_RG!AG149,AL$177)</f>
        <v>871900</v>
      </c>
      <c r="AO181" s="30" t="str">
        <f t="shared" si="66"/>
        <v>N</v>
      </c>
      <c r="AP181" s="106"/>
    </row>
    <row r="182" spans="1:42" s="101" customFormat="1" ht="15" hidden="1" x14ac:dyDescent="0.2">
      <c r="A182" s="107"/>
      <c r="C182" s="116"/>
      <c r="D182" s="117"/>
      <c r="E182" s="117"/>
      <c r="F182" s="118"/>
      <c r="G182" s="111" t="s">
        <v>223</v>
      </c>
      <c r="H182" s="144" t="s">
        <v>219</v>
      </c>
      <c r="I182" s="145" t="s">
        <v>219</v>
      </c>
      <c r="J182" s="111" t="s">
        <v>219</v>
      </c>
      <c r="K182" s="146" t="s">
        <v>219</v>
      </c>
      <c r="L182" s="144" t="s">
        <v>219</v>
      </c>
      <c r="M182" s="146" t="s">
        <v>219</v>
      </c>
      <c r="N182" s="119">
        <f>MIN([1]Rate_RG!I150,N$177)</f>
        <v>0</v>
      </c>
      <c r="O182" s="119">
        <f>MIN([1]Rate_RG!J150,O$177)</f>
        <v>0</v>
      </c>
      <c r="P182" s="119">
        <f>MIN([1]Rate_RG!K150,P$177)</f>
        <v>0</v>
      </c>
      <c r="Q182" s="119">
        <f>MIN([1]Rate_RG!L150,Q$177)</f>
        <v>0</v>
      </c>
      <c r="R182" s="119">
        <f>MIN([1]Rate_RG!M150,R$177)</f>
        <v>0</v>
      </c>
      <c r="S182" s="119">
        <f>MIN([1]Rate_RG!N150,S$177)</f>
        <v>0</v>
      </c>
      <c r="T182" s="119">
        <f>MIN([1]Rate_RG!O150,T$177)</f>
        <v>0</v>
      </c>
      <c r="U182" s="119">
        <f>MIN([1]Rate_RG!P150,U$177)</f>
        <v>0</v>
      </c>
      <c r="V182" s="119">
        <f>MIN([1]Rate_RG!Q150,V$177)</f>
        <v>0</v>
      </c>
      <c r="W182" s="119">
        <f>MIN([1]Rate_RG!R150,W$177)</f>
        <v>0</v>
      </c>
      <c r="X182" s="119">
        <f>MIN([1]Rate_RG!S150,X$177)</f>
        <v>0</v>
      </c>
      <c r="Y182" s="119">
        <f>MIN([1]Rate_RG!T150,Y$177)</f>
        <v>0</v>
      </c>
      <c r="Z182" s="119">
        <f>MIN([1]Rate_RG!U150,Z$177)</f>
        <v>0</v>
      </c>
      <c r="AA182" s="119">
        <f>MIN([1]Rate_RG!V150,AA$177)</f>
        <v>0</v>
      </c>
      <c r="AB182" s="119">
        <f>MIN([1]Rate_RG!W150,AB$177)</f>
        <v>0</v>
      </c>
      <c r="AC182" s="119">
        <f>MIN([1]Rate_RG!X150,AC$177)</f>
        <v>0</v>
      </c>
      <c r="AD182" s="119">
        <f>MIN([1]Rate_RG!Y150,AD$177)</f>
        <v>0</v>
      </c>
      <c r="AE182" s="119">
        <f>MIN([1]Rate_RG!Z150,AE$177)</f>
        <v>0</v>
      </c>
      <c r="AF182" s="119">
        <f>MIN([1]Rate_RG!AA150,AF$177)</f>
        <v>0</v>
      </c>
      <c r="AG182" s="119">
        <f>MIN([1]Rate_RG!AB150,AG$177)</f>
        <v>0</v>
      </c>
      <c r="AH182" s="119">
        <f>MIN([1]Rate_RG!AC150,AH$177)</f>
        <v>0</v>
      </c>
      <c r="AI182" s="119">
        <f>MIN([1]Rate_RG!AD150,AI$177)</f>
        <v>0</v>
      </c>
      <c r="AJ182" s="119">
        <f>MIN([1]Rate_RG!AE150,AJ$177)</f>
        <v>0</v>
      </c>
      <c r="AK182" s="119">
        <f>MIN([1]Rate_RG!AF150,AK$177)</f>
        <v>0</v>
      </c>
      <c r="AL182" s="119">
        <f>MIN([1]Rate_RG!AG150,AL$177)</f>
        <v>1046250</v>
      </c>
      <c r="AO182" s="30" t="str">
        <f t="shared" si="66"/>
        <v>N</v>
      </c>
      <c r="AP182" s="106"/>
    </row>
    <row r="183" spans="1:42" s="101" customFormat="1" ht="15" hidden="1" x14ac:dyDescent="0.2">
      <c r="A183" s="107"/>
      <c r="C183" s="116"/>
      <c r="D183" s="117"/>
      <c r="E183" s="117"/>
      <c r="F183" s="118"/>
      <c r="G183" s="111" t="s">
        <v>224</v>
      </c>
      <c r="H183" s="144" t="s">
        <v>219</v>
      </c>
      <c r="I183" s="145" t="s">
        <v>219</v>
      </c>
      <c r="J183" s="111" t="s">
        <v>219</v>
      </c>
      <c r="K183" s="146" t="s">
        <v>219</v>
      </c>
      <c r="L183" s="144" t="s">
        <v>219</v>
      </c>
      <c r="M183" s="146" t="s">
        <v>219</v>
      </c>
      <c r="N183" s="119">
        <f>MIN([1]Rate_RG!I151,N$177)</f>
        <v>0</v>
      </c>
      <c r="O183" s="119">
        <f>MIN([1]Rate_RG!J151,O$177)</f>
        <v>0</v>
      </c>
      <c r="P183" s="119">
        <f>MIN([1]Rate_RG!K151,P$177)</f>
        <v>0</v>
      </c>
      <c r="Q183" s="119">
        <f>MIN([1]Rate_RG!L151,Q$177)</f>
        <v>0</v>
      </c>
      <c r="R183" s="119">
        <f>MIN([1]Rate_RG!M151,R$177)</f>
        <v>0</v>
      </c>
      <c r="S183" s="119">
        <f>MIN([1]Rate_RG!N151,S$177)</f>
        <v>0</v>
      </c>
      <c r="T183" s="119">
        <f>MIN([1]Rate_RG!O151,T$177)</f>
        <v>0</v>
      </c>
      <c r="U183" s="119">
        <f>MIN([1]Rate_RG!P151,U$177)</f>
        <v>0</v>
      </c>
      <c r="V183" s="119">
        <f>MIN([1]Rate_RG!Q151,V$177)</f>
        <v>0</v>
      </c>
      <c r="W183" s="119">
        <f>MIN([1]Rate_RG!R151,W$177)</f>
        <v>0</v>
      </c>
      <c r="X183" s="119">
        <f>MIN([1]Rate_RG!S151,X$177)</f>
        <v>0</v>
      </c>
      <c r="Y183" s="119">
        <f>MIN([1]Rate_RG!T151,Y$177)</f>
        <v>0</v>
      </c>
      <c r="Z183" s="119">
        <f>MIN([1]Rate_RG!U151,Z$177)</f>
        <v>0</v>
      </c>
      <c r="AA183" s="119">
        <f>MIN([1]Rate_RG!V151,AA$177)</f>
        <v>0</v>
      </c>
      <c r="AB183" s="119">
        <f>MIN([1]Rate_RG!W151,AB$177)</f>
        <v>0</v>
      </c>
      <c r="AC183" s="119">
        <f>MIN([1]Rate_RG!X151,AC$177)</f>
        <v>0</v>
      </c>
      <c r="AD183" s="119">
        <f>MIN([1]Rate_RG!Y151,AD$177)</f>
        <v>0</v>
      </c>
      <c r="AE183" s="119">
        <f>MIN([1]Rate_RG!Z151,AE$177)</f>
        <v>0</v>
      </c>
      <c r="AF183" s="119">
        <f>MIN([1]Rate_RG!AA151,AF$177)</f>
        <v>0</v>
      </c>
      <c r="AG183" s="119">
        <f>MIN([1]Rate_RG!AB151,AG$177)</f>
        <v>0</v>
      </c>
      <c r="AH183" s="119">
        <f>MIN([1]Rate_RG!AC151,AH$177)</f>
        <v>0</v>
      </c>
      <c r="AI183" s="119">
        <f>MIN([1]Rate_RG!AD151,AI$177)</f>
        <v>0</v>
      </c>
      <c r="AJ183" s="119">
        <f>MIN([1]Rate_RG!AE151,AJ$177)</f>
        <v>0</v>
      </c>
      <c r="AK183" s="119">
        <f>MIN([1]Rate_RG!AF151,AK$177)</f>
        <v>0</v>
      </c>
      <c r="AL183" s="119">
        <f>MIN([1]Rate_RG!AG151,AL$177)</f>
        <v>544950</v>
      </c>
      <c r="AO183" s="30" t="str">
        <f t="shared" si="66"/>
        <v>N</v>
      </c>
      <c r="AP183" s="106"/>
    </row>
    <row r="184" spans="1:42" s="101" customFormat="1" ht="21.75" hidden="1" customHeight="1" x14ac:dyDescent="0.2">
      <c r="A184" s="107"/>
      <c r="C184" s="116" t="s">
        <v>225</v>
      </c>
      <c r="D184" s="117"/>
      <c r="E184" s="117"/>
      <c r="F184" s="118"/>
      <c r="G184" s="111" t="s">
        <v>222</v>
      </c>
      <c r="H184" s="144" t="s">
        <v>219</v>
      </c>
      <c r="I184" s="145" t="s">
        <v>219</v>
      </c>
      <c r="J184" s="111" t="s">
        <v>219</v>
      </c>
      <c r="K184" s="146" t="s">
        <v>219</v>
      </c>
      <c r="L184" s="144" t="s">
        <v>219</v>
      </c>
      <c r="M184" s="146" t="s">
        <v>219</v>
      </c>
      <c r="N184" s="119">
        <f>MIN([1]Rate_RG!I152,N$177)</f>
        <v>0</v>
      </c>
      <c r="O184" s="119">
        <f>MIN([1]Rate_RG!J152,O$177)</f>
        <v>0</v>
      </c>
      <c r="P184" s="119">
        <f>MIN([1]Rate_RG!K152,P$177)</f>
        <v>0</v>
      </c>
      <c r="Q184" s="119">
        <f>MIN([1]Rate_RG!L152,Q$177)</f>
        <v>0</v>
      </c>
      <c r="R184" s="119">
        <f>MIN([1]Rate_RG!M152,R$177)</f>
        <v>0</v>
      </c>
      <c r="S184" s="119">
        <f>MIN([1]Rate_RG!N152,S$177)</f>
        <v>0</v>
      </c>
      <c r="T184" s="119">
        <f>MIN([1]Rate_RG!O152,T$177)</f>
        <v>0</v>
      </c>
      <c r="U184" s="119">
        <f>MIN([1]Rate_RG!P152,U$177)</f>
        <v>0</v>
      </c>
      <c r="V184" s="119">
        <f>MIN([1]Rate_RG!Q152,V$177)</f>
        <v>0</v>
      </c>
      <c r="W184" s="119">
        <f>MIN([1]Rate_RG!R152,W$177)</f>
        <v>0</v>
      </c>
      <c r="X184" s="119">
        <f>MIN([1]Rate_RG!S152,X$177)</f>
        <v>0</v>
      </c>
      <c r="Y184" s="119">
        <f>MIN([1]Rate_RG!T152,Y$177)</f>
        <v>0</v>
      </c>
      <c r="Z184" s="119">
        <f>MIN([1]Rate_RG!U152,Z$177)</f>
        <v>0</v>
      </c>
      <c r="AA184" s="119">
        <f>MIN([1]Rate_RG!V152,AA$177)</f>
        <v>0</v>
      </c>
      <c r="AB184" s="119">
        <f>MIN([1]Rate_RG!W152,AB$177)</f>
        <v>0</v>
      </c>
      <c r="AC184" s="119">
        <f>MIN([1]Rate_RG!X152,AC$177)</f>
        <v>0</v>
      </c>
      <c r="AD184" s="119">
        <f>MIN([1]Rate_RG!Y152,AD$177)</f>
        <v>0</v>
      </c>
      <c r="AE184" s="119">
        <f>MIN([1]Rate_RG!Z152,AE$177)</f>
        <v>0</v>
      </c>
      <c r="AF184" s="119">
        <f>MIN([1]Rate_RG!AA152,AF$177)</f>
        <v>0</v>
      </c>
      <c r="AG184" s="119">
        <f>MIN([1]Rate_RG!AB152,AG$177)</f>
        <v>0</v>
      </c>
      <c r="AH184" s="119">
        <f>MIN([1]Rate_RG!AC152,AH$177)</f>
        <v>0</v>
      </c>
      <c r="AI184" s="119">
        <f>MIN([1]Rate_RG!AD152,AI$177)</f>
        <v>0</v>
      </c>
      <c r="AJ184" s="119">
        <f>MIN([1]Rate_RG!AE152,AJ$177)</f>
        <v>0</v>
      </c>
      <c r="AK184" s="119">
        <f>MIN([1]Rate_RG!AF152,AK$177)</f>
        <v>0</v>
      </c>
      <c r="AL184" s="119">
        <f>MIN([1]Rate_RG!AG152,AL$177)</f>
        <v>1394000</v>
      </c>
      <c r="AO184" s="30" t="str">
        <f t="shared" si="66"/>
        <v>N</v>
      </c>
      <c r="AP184" s="106"/>
    </row>
    <row r="185" spans="1:42" s="101" customFormat="1" ht="15" hidden="1" x14ac:dyDescent="0.2">
      <c r="A185" s="107"/>
      <c r="C185" s="116"/>
      <c r="D185" s="117"/>
      <c r="E185" s="117"/>
      <c r="F185" s="118"/>
      <c r="G185" s="111" t="s">
        <v>223</v>
      </c>
      <c r="H185" s="144" t="s">
        <v>219</v>
      </c>
      <c r="I185" s="145" t="s">
        <v>219</v>
      </c>
      <c r="J185" s="111" t="s">
        <v>219</v>
      </c>
      <c r="K185" s="146" t="s">
        <v>219</v>
      </c>
      <c r="L185" s="144" t="s">
        <v>219</v>
      </c>
      <c r="M185" s="146" t="s">
        <v>219</v>
      </c>
      <c r="N185" s="119">
        <f>MIN([1]Rate_RG!I153,N$177)</f>
        <v>0</v>
      </c>
      <c r="O185" s="119">
        <f>MIN([1]Rate_RG!J153,O$177)</f>
        <v>0</v>
      </c>
      <c r="P185" s="119">
        <f>MIN([1]Rate_RG!K153,P$177)</f>
        <v>0</v>
      </c>
      <c r="Q185" s="119">
        <f>MIN([1]Rate_RG!L153,Q$177)</f>
        <v>0</v>
      </c>
      <c r="R185" s="119">
        <f>MIN([1]Rate_RG!M153,R$177)</f>
        <v>0</v>
      </c>
      <c r="S185" s="119">
        <f>MIN([1]Rate_RG!N153,S$177)</f>
        <v>0</v>
      </c>
      <c r="T185" s="119">
        <f>MIN([1]Rate_RG!O153,T$177)</f>
        <v>0</v>
      </c>
      <c r="U185" s="119">
        <f>MIN([1]Rate_RG!P153,U$177)</f>
        <v>0</v>
      </c>
      <c r="V185" s="119">
        <f>MIN([1]Rate_RG!Q153,V$177)</f>
        <v>0</v>
      </c>
      <c r="W185" s="119">
        <f>MIN([1]Rate_RG!R153,W$177)</f>
        <v>0</v>
      </c>
      <c r="X185" s="119">
        <f>MIN([1]Rate_RG!S153,X$177)</f>
        <v>0</v>
      </c>
      <c r="Y185" s="119">
        <f>MIN([1]Rate_RG!T153,Y$177)</f>
        <v>0</v>
      </c>
      <c r="Z185" s="119">
        <f>MIN([1]Rate_RG!U153,Z$177)</f>
        <v>0</v>
      </c>
      <c r="AA185" s="119">
        <f>MIN([1]Rate_RG!V153,AA$177)</f>
        <v>0</v>
      </c>
      <c r="AB185" s="119">
        <f>MIN([1]Rate_RG!W153,AB$177)</f>
        <v>0</v>
      </c>
      <c r="AC185" s="119">
        <f>MIN([1]Rate_RG!X153,AC$177)</f>
        <v>0</v>
      </c>
      <c r="AD185" s="119">
        <f>MIN([1]Rate_RG!Y153,AD$177)</f>
        <v>0</v>
      </c>
      <c r="AE185" s="119">
        <f>MIN([1]Rate_RG!Z153,AE$177)</f>
        <v>0</v>
      </c>
      <c r="AF185" s="119">
        <f>MIN([1]Rate_RG!AA153,AF$177)</f>
        <v>0</v>
      </c>
      <c r="AG185" s="119">
        <f>MIN([1]Rate_RG!AB153,AG$177)</f>
        <v>0</v>
      </c>
      <c r="AH185" s="119">
        <f>MIN([1]Rate_RG!AC153,AH$177)</f>
        <v>0</v>
      </c>
      <c r="AI185" s="119">
        <f>MIN([1]Rate_RG!AD153,AI$177)</f>
        <v>0</v>
      </c>
      <c r="AJ185" s="119">
        <f>MIN([1]Rate_RG!AE153,AJ$177)</f>
        <v>0</v>
      </c>
      <c r="AK185" s="119">
        <f>MIN([1]Rate_RG!AF153,AK$177)</f>
        <v>0</v>
      </c>
      <c r="AL185" s="119">
        <f>MIN([1]Rate_RG!AG153,AL$177)</f>
        <v>1672800</v>
      </c>
      <c r="AO185" s="30" t="str">
        <f t="shared" si="66"/>
        <v>N</v>
      </c>
      <c r="AP185" s="106"/>
    </row>
    <row r="186" spans="1:42" s="101" customFormat="1" ht="24" hidden="1" customHeight="1" x14ac:dyDescent="0.2">
      <c r="A186" s="107"/>
      <c r="C186" s="116" t="s">
        <v>226</v>
      </c>
      <c r="D186" s="117"/>
      <c r="E186" s="117"/>
      <c r="F186" s="118"/>
      <c r="G186" s="111" t="s">
        <v>222</v>
      </c>
      <c r="H186" s="144" t="s">
        <v>219</v>
      </c>
      <c r="I186" s="145" t="s">
        <v>219</v>
      </c>
      <c r="J186" s="111" t="s">
        <v>219</v>
      </c>
      <c r="K186" s="146" t="s">
        <v>219</v>
      </c>
      <c r="L186" s="144" t="s">
        <v>219</v>
      </c>
      <c r="M186" s="146" t="s">
        <v>219</v>
      </c>
      <c r="N186" s="119">
        <f>MIN([1]Rate_RG!I154,N$177)</f>
        <v>0</v>
      </c>
      <c r="O186" s="119">
        <f>MIN([1]Rate_RG!J154,O$177)</f>
        <v>0</v>
      </c>
      <c r="P186" s="119">
        <f>MIN([1]Rate_RG!K154,P$177)</f>
        <v>0</v>
      </c>
      <c r="Q186" s="119">
        <f>MIN([1]Rate_RG!L154,Q$177)</f>
        <v>0</v>
      </c>
      <c r="R186" s="119">
        <f>MIN([1]Rate_RG!M154,R$177)</f>
        <v>0</v>
      </c>
      <c r="S186" s="119">
        <f>MIN([1]Rate_RG!N154,S$177)</f>
        <v>0</v>
      </c>
      <c r="T186" s="119">
        <f>MIN([1]Rate_RG!O154,T$177)</f>
        <v>0</v>
      </c>
      <c r="U186" s="119">
        <f>MIN([1]Rate_RG!P154,U$177)</f>
        <v>0</v>
      </c>
      <c r="V186" s="119">
        <f>MIN([1]Rate_RG!Q154,V$177)</f>
        <v>0</v>
      </c>
      <c r="W186" s="119">
        <f>MIN([1]Rate_RG!R154,W$177)</f>
        <v>0</v>
      </c>
      <c r="X186" s="119">
        <f>MIN([1]Rate_RG!S154,X$177)</f>
        <v>0</v>
      </c>
      <c r="Y186" s="119">
        <f>MIN([1]Rate_RG!T154,Y$177)</f>
        <v>0</v>
      </c>
      <c r="Z186" s="119">
        <f>MIN([1]Rate_RG!U154,Z$177)</f>
        <v>0</v>
      </c>
      <c r="AA186" s="119">
        <f>MIN([1]Rate_RG!V154,AA$177)</f>
        <v>0</v>
      </c>
      <c r="AB186" s="119">
        <f>MIN([1]Rate_RG!W154,AB$177)</f>
        <v>0</v>
      </c>
      <c r="AC186" s="119">
        <f>MIN([1]Rate_RG!X154,AC$177)</f>
        <v>0</v>
      </c>
      <c r="AD186" s="119">
        <f>MIN([1]Rate_RG!Y154,AD$177)</f>
        <v>0</v>
      </c>
      <c r="AE186" s="119">
        <f>MIN([1]Rate_RG!Z154,AE$177)</f>
        <v>0</v>
      </c>
      <c r="AF186" s="119">
        <f>MIN([1]Rate_RG!AA154,AF$177)</f>
        <v>0</v>
      </c>
      <c r="AG186" s="119">
        <f>MIN([1]Rate_RG!AB154,AG$177)</f>
        <v>0</v>
      </c>
      <c r="AH186" s="119">
        <f>MIN([1]Rate_RG!AC154,AH$177)</f>
        <v>0</v>
      </c>
      <c r="AI186" s="119">
        <f>MIN([1]Rate_RG!AD154,AI$177)</f>
        <v>0</v>
      </c>
      <c r="AJ186" s="119">
        <f>MIN([1]Rate_RG!AE154,AJ$177)</f>
        <v>0</v>
      </c>
      <c r="AK186" s="119">
        <f>MIN([1]Rate_RG!AF154,AK$177)</f>
        <v>0</v>
      </c>
      <c r="AL186" s="119">
        <f>MIN([1]Rate_RG!AG154,AL$177)</f>
        <v>1678300</v>
      </c>
      <c r="AO186" s="30" t="str">
        <f t="shared" si="66"/>
        <v>N</v>
      </c>
      <c r="AP186" s="106"/>
    </row>
    <row r="187" spans="1:42" s="101" customFormat="1" ht="15" hidden="1" x14ac:dyDescent="0.2">
      <c r="A187" s="107"/>
      <c r="C187" s="116"/>
      <c r="D187" s="117"/>
      <c r="E187" s="117"/>
      <c r="F187" s="118"/>
      <c r="G187" s="111" t="s">
        <v>223</v>
      </c>
      <c r="H187" s="144" t="s">
        <v>219</v>
      </c>
      <c r="I187" s="145" t="s">
        <v>219</v>
      </c>
      <c r="J187" s="111" t="s">
        <v>219</v>
      </c>
      <c r="K187" s="146" t="s">
        <v>219</v>
      </c>
      <c r="L187" s="144" t="s">
        <v>219</v>
      </c>
      <c r="M187" s="146" t="s">
        <v>219</v>
      </c>
      <c r="N187" s="119">
        <f>MIN([1]Rate_RG!I155,N$177)</f>
        <v>0</v>
      </c>
      <c r="O187" s="119">
        <f>MIN([1]Rate_RG!J155,O$177)</f>
        <v>0</v>
      </c>
      <c r="P187" s="119">
        <f>MIN([1]Rate_RG!K155,P$177)</f>
        <v>0</v>
      </c>
      <c r="Q187" s="119">
        <f>MIN([1]Rate_RG!L155,Q$177)</f>
        <v>0</v>
      </c>
      <c r="R187" s="119">
        <f>MIN([1]Rate_RG!M155,R$177)</f>
        <v>0</v>
      </c>
      <c r="S187" s="119">
        <f>MIN([1]Rate_RG!N155,S$177)</f>
        <v>0</v>
      </c>
      <c r="T187" s="119">
        <f>MIN([1]Rate_RG!O155,T$177)</f>
        <v>0</v>
      </c>
      <c r="U187" s="119">
        <f>MIN([1]Rate_RG!P155,U$177)</f>
        <v>0</v>
      </c>
      <c r="V187" s="119">
        <f>MIN([1]Rate_RG!Q155,V$177)</f>
        <v>0</v>
      </c>
      <c r="W187" s="119">
        <f>MIN([1]Rate_RG!R155,W$177)</f>
        <v>0</v>
      </c>
      <c r="X187" s="119">
        <f>MIN([1]Rate_RG!S155,X$177)</f>
        <v>0</v>
      </c>
      <c r="Y187" s="119">
        <f>MIN([1]Rate_RG!T155,Y$177)</f>
        <v>0</v>
      </c>
      <c r="Z187" s="119">
        <f>MIN([1]Rate_RG!U155,Z$177)</f>
        <v>0</v>
      </c>
      <c r="AA187" s="119">
        <f>MIN([1]Rate_RG!V155,AA$177)</f>
        <v>0</v>
      </c>
      <c r="AB187" s="119">
        <f>MIN([1]Rate_RG!W155,AB$177)</f>
        <v>0</v>
      </c>
      <c r="AC187" s="119">
        <f>MIN([1]Rate_RG!X155,AC$177)</f>
        <v>0</v>
      </c>
      <c r="AD187" s="119">
        <f>MIN([1]Rate_RG!Y155,AD$177)</f>
        <v>0</v>
      </c>
      <c r="AE187" s="119">
        <f>MIN([1]Rate_RG!Z155,AE$177)</f>
        <v>0</v>
      </c>
      <c r="AF187" s="119">
        <f>MIN([1]Rate_RG!AA155,AF$177)</f>
        <v>0</v>
      </c>
      <c r="AG187" s="119">
        <f>MIN([1]Rate_RG!AB155,AG$177)</f>
        <v>0</v>
      </c>
      <c r="AH187" s="119">
        <f>MIN([1]Rate_RG!AC155,AH$177)</f>
        <v>0</v>
      </c>
      <c r="AI187" s="119">
        <f>MIN([1]Rate_RG!AD155,AI$177)</f>
        <v>0</v>
      </c>
      <c r="AJ187" s="119">
        <f>MIN([1]Rate_RG!AE155,AJ$177)</f>
        <v>0</v>
      </c>
      <c r="AK187" s="119">
        <f>MIN([1]Rate_RG!AF155,AK$177)</f>
        <v>0</v>
      </c>
      <c r="AL187" s="119">
        <f>MIN([1]Rate_RG!AG155,AL$177)</f>
        <v>2013950</v>
      </c>
      <c r="AO187" s="30" t="str">
        <f t="shared" si="66"/>
        <v>N</v>
      </c>
      <c r="AP187" s="106"/>
    </row>
    <row r="188" spans="1:42" s="101" customFormat="1" ht="25.5" hidden="1" customHeight="1" x14ac:dyDescent="0.2">
      <c r="A188" s="107"/>
      <c r="C188" s="116" t="s">
        <v>227</v>
      </c>
      <c r="D188" s="117"/>
      <c r="E188" s="117"/>
      <c r="F188" s="118"/>
      <c r="G188" s="111" t="s">
        <v>222</v>
      </c>
      <c r="H188" s="144" t="s">
        <v>219</v>
      </c>
      <c r="I188" s="145" t="s">
        <v>219</v>
      </c>
      <c r="J188" s="111" t="s">
        <v>219</v>
      </c>
      <c r="K188" s="146" t="s">
        <v>219</v>
      </c>
      <c r="L188" s="144" t="s">
        <v>219</v>
      </c>
      <c r="M188" s="146" t="s">
        <v>219</v>
      </c>
      <c r="N188" s="119">
        <f>MIN([1]Rate_RG!I156,N$177)</f>
        <v>0</v>
      </c>
      <c r="O188" s="119">
        <f>MIN([1]Rate_RG!J156,O$177)</f>
        <v>0</v>
      </c>
      <c r="P188" s="119">
        <f>MIN([1]Rate_RG!K156,P$177)</f>
        <v>0</v>
      </c>
      <c r="Q188" s="119">
        <f>MIN([1]Rate_RG!L156,Q$177)</f>
        <v>0</v>
      </c>
      <c r="R188" s="119">
        <f>MIN([1]Rate_RG!M156,R$177)</f>
        <v>0</v>
      </c>
      <c r="S188" s="119">
        <f>MIN([1]Rate_RG!N156,S$177)</f>
        <v>0</v>
      </c>
      <c r="T188" s="119">
        <f>MIN([1]Rate_RG!O156,T$177)</f>
        <v>0</v>
      </c>
      <c r="U188" s="119">
        <f>MIN([1]Rate_RG!P156,U$177)</f>
        <v>0</v>
      </c>
      <c r="V188" s="119">
        <f>MIN([1]Rate_RG!Q156,V$177)</f>
        <v>0</v>
      </c>
      <c r="W188" s="119">
        <f>MIN([1]Rate_RG!R156,W$177)</f>
        <v>0</v>
      </c>
      <c r="X188" s="119">
        <f>MIN([1]Rate_RG!S156,X$177)</f>
        <v>0</v>
      </c>
      <c r="Y188" s="119">
        <f>MIN([1]Rate_RG!T156,Y$177)</f>
        <v>0</v>
      </c>
      <c r="Z188" s="119">
        <f>MIN([1]Rate_RG!U156,Z$177)</f>
        <v>0</v>
      </c>
      <c r="AA188" s="119">
        <f>MIN([1]Rate_RG!V156,AA$177)</f>
        <v>0</v>
      </c>
      <c r="AB188" s="119">
        <f>MIN([1]Rate_RG!W156,AB$177)</f>
        <v>0</v>
      </c>
      <c r="AC188" s="119">
        <f>MIN([1]Rate_RG!X156,AC$177)</f>
        <v>0</v>
      </c>
      <c r="AD188" s="119">
        <f>MIN([1]Rate_RG!Y156,AD$177)</f>
        <v>0</v>
      </c>
      <c r="AE188" s="119">
        <f>MIN([1]Rate_RG!Z156,AE$177)</f>
        <v>0</v>
      </c>
      <c r="AF188" s="119">
        <f>MIN([1]Rate_RG!AA156,AF$177)</f>
        <v>0</v>
      </c>
      <c r="AG188" s="119">
        <f>MIN([1]Rate_RG!AB156,AG$177)</f>
        <v>0</v>
      </c>
      <c r="AH188" s="119">
        <f>MIN([1]Rate_RG!AC156,AH$177)</f>
        <v>0</v>
      </c>
      <c r="AI188" s="119">
        <f>MIN([1]Rate_RG!AD156,AI$177)</f>
        <v>0</v>
      </c>
      <c r="AJ188" s="119">
        <f>MIN([1]Rate_RG!AE156,AJ$177)</f>
        <v>0</v>
      </c>
      <c r="AK188" s="119">
        <f>MIN([1]Rate_RG!AF156,AK$177)</f>
        <v>0</v>
      </c>
      <c r="AL188" s="119">
        <f>MIN([1]Rate_RG!AG156,AL$177)</f>
        <v>2222700</v>
      </c>
      <c r="AO188" s="30" t="str">
        <f t="shared" si="66"/>
        <v>N</v>
      </c>
      <c r="AP188" s="106"/>
    </row>
    <row r="189" spans="1:42" s="101" customFormat="1" ht="15" hidden="1" x14ac:dyDescent="0.2">
      <c r="A189" s="107"/>
      <c r="C189" s="116"/>
      <c r="D189" s="117"/>
      <c r="E189" s="117"/>
      <c r="F189" s="118"/>
      <c r="G189" s="111" t="s">
        <v>223</v>
      </c>
      <c r="H189" s="144" t="s">
        <v>219</v>
      </c>
      <c r="I189" s="145" t="s">
        <v>219</v>
      </c>
      <c r="J189" s="111" t="s">
        <v>219</v>
      </c>
      <c r="K189" s="146" t="s">
        <v>219</v>
      </c>
      <c r="L189" s="144" t="s">
        <v>219</v>
      </c>
      <c r="M189" s="146" t="s">
        <v>219</v>
      </c>
      <c r="N189" s="119">
        <f>MIN([1]Rate_RG!I157,N$177)</f>
        <v>0</v>
      </c>
      <c r="O189" s="119">
        <f>MIN([1]Rate_RG!J157,O$177)</f>
        <v>0</v>
      </c>
      <c r="P189" s="119">
        <f>MIN([1]Rate_RG!K157,P$177)</f>
        <v>0</v>
      </c>
      <c r="Q189" s="119">
        <f>MIN([1]Rate_RG!L157,Q$177)</f>
        <v>0</v>
      </c>
      <c r="R189" s="119">
        <f>MIN([1]Rate_RG!M157,R$177)</f>
        <v>0</v>
      </c>
      <c r="S189" s="119">
        <f>MIN([1]Rate_RG!N157,S$177)</f>
        <v>0</v>
      </c>
      <c r="T189" s="119">
        <f>MIN([1]Rate_RG!O157,T$177)</f>
        <v>0</v>
      </c>
      <c r="U189" s="119">
        <f>MIN([1]Rate_RG!P157,U$177)</f>
        <v>0</v>
      </c>
      <c r="V189" s="119">
        <f>MIN([1]Rate_RG!Q157,V$177)</f>
        <v>0</v>
      </c>
      <c r="W189" s="119">
        <f>MIN([1]Rate_RG!R157,W$177)</f>
        <v>0</v>
      </c>
      <c r="X189" s="119">
        <f>MIN([1]Rate_RG!S157,X$177)</f>
        <v>0</v>
      </c>
      <c r="Y189" s="119">
        <f>MIN([1]Rate_RG!T157,Y$177)</f>
        <v>0</v>
      </c>
      <c r="Z189" s="119">
        <f>MIN([1]Rate_RG!U157,Z$177)</f>
        <v>0</v>
      </c>
      <c r="AA189" s="119">
        <f>MIN([1]Rate_RG!V157,AA$177)</f>
        <v>0</v>
      </c>
      <c r="AB189" s="119">
        <f>MIN([1]Rate_RG!W157,AB$177)</f>
        <v>0</v>
      </c>
      <c r="AC189" s="119">
        <f>MIN([1]Rate_RG!X157,AC$177)</f>
        <v>0</v>
      </c>
      <c r="AD189" s="119">
        <f>MIN([1]Rate_RG!Y157,AD$177)</f>
        <v>0</v>
      </c>
      <c r="AE189" s="119">
        <f>MIN([1]Rate_RG!Z157,AE$177)</f>
        <v>0</v>
      </c>
      <c r="AF189" s="119">
        <f>MIN([1]Rate_RG!AA157,AF$177)</f>
        <v>0</v>
      </c>
      <c r="AG189" s="119">
        <f>MIN([1]Rate_RG!AB157,AG$177)</f>
        <v>0</v>
      </c>
      <c r="AH189" s="119">
        <f>MIN([1]Rate_RG!AC157,AH$177)</f>
        <v>0</v>
      </c>
      <c r="AI189" s="119">
        <f>MIN([1]Rate_RG!AD157,AI$177)</f>
        <v>0</v>
      </c>
      <c r="AJ189" s="119">
        <f>MIN([1]Rate_RG!AE157,AJ$177)</f>
        <v>0</v>
      </c>
      <c r="AK189" s="119">
        <f>MIN([1]Rate_RG!AF157,AK$177)</f>
        <v>0</v>
      </c>
      <c r="AL189" s="119">
        <f>MIN([1]Rate_RG!AG157,AL$177)</f>
        <v>2667250</v>
      </c>
      <c r="AO189" s="30" t="str">
        <f t="shared" si="66"/>
        <v>N</v>
      </c>
      <c r="AP189" s="106"/>
    </row>
    <row r="190" spans="1:42" s="101" customFormat="1" ht="24" hidden="1" customHeight="1" x14ac:dyDescent="0.2">
      <c r="A190" s="107"/>
      <c r="C190" s="116" t="s">
        <v>228</v>
      </c>
      <c r="D190" s="117"/>
      <c r="E190" s="117"/>
      <c r="F190" s="118"/>
      <c r="G190" s="111" t="s">
        <v>222</v>
      </c>
      <c r="H190" s="111" t="s">
        <v>219</v>
      </c>
      <c r="I190" s="145" t="s">
        <v>219</v>
      </c>
      <c r="J190" s="111" t="s">
        <v>219</v>
      </c>
      <c r="K190" s="147" t="s">
        <v>219</v>
      </c>
      <c r="L190" s="111" t="s">
        <v>219</v>
      </c>
      <c r="M190" s="147" t="s">
        <v>219</v>
      </c>
      <c r="N190" s="119">
        <f>MIN([1]Rate_RG!I158,N$177)</f>
        <v>0</v>
      </c>
      <c r="O190" s="119">
        <f>MIN([1]Rate_RG!J158,O$177)</f>
        <v>0</v>
      </c>
      <c r="P190" s="119">
        <f>MIN([1]Rate_RG!K158,P$177)</f>
        <v>0</v>
      </c>
      <c r="Q190" s="119">
        <f>MIN([1]Rate_RG!L158,Q$177)</f>
        <v>0</v>
      </c>
      <c r="R190" s="119">
        <f>MIN([1]Rate_RG!M158,R$177)</f>
        <v>0</v>
      </c>
      <c r="S190" s="119">
        <f>MIN([1]Rate_RG!N158,S$177)</f>
        <v>0</v>
      </c>
      <c r="T190" s="119">
        <f>MIN([1]Rate_RG!O158,T$177)</f>
        <v>0</v>
      </c>
      <c r="U190" s="119">
        <f>MIN([1]Rate_RG!P158,U$177)</f>
        <v>0</v>
      </c>
      <c r="V190" s="119">
        <f>MIN([1]Rate_RG!Q158,V$177)</f>
        <v>0</v>
      </c>
      <c r="W190" s="119">
        <f>MIN([1]Rate_RG!R158,W$177)</f>
        <v>0</v>
      </c>
      <c r="X190" s="119">
        <f>MIN([1]Rate_RG!S158,X$177)</f>
        <v>0</v>
      </c>
      <c r="Y190" s="119">
        <f>MIN([1]Rate_RG!T158,Y$177)</f>
        <v>0</v>
      </c>
      <c r="Z190" s="119">
        <f>MIN([1]Rate_RG!U158,Z$177)</f>
        <v>0</v>
      </c>
      <c r="AA190" s="119">
        <f>MIN([1]Rate_RG!V158,AA$177)</f>
        <v>0</v>
      </c>
      <c r="AB190" s="119">
        <f>MIN([1]Rate_RG!W158,AB$177)</f>
        <v>0</v>
      </c>
      <c r="AC190" s="119">
        <f>MIN([1]Rate_RG!X158,AC$177)</f>
        <v>0</v>
      </c>
      <c r="AD190" s="119">
        <f>MIN([1]Rate_RG!Y158,AD$177)</f>
        <v>0</v>
      </c>
      <c r="AE190" s="119">
        <f>MIN([1]Rate_RG!Z158,AE$177)</f>
        <v>0</v>
      </c>
      <c r="AF190" s="119">
        <f>MIN([1]Rate_RG!AA158,AF$177)</f>
        <v>0</v>
      </c>
      <c r="AG190" s="119">
        <f>MIN([1]Rate_RG!AB158,AG$177)</f>
        <v>0</v>
      </c>
      <c r="AH190" s="119">
        <f>MIN([1]Rate_RG!AC158,AH$177)</f>
        <v>0</v>
      </c>
      <c r="AI190" s="119">
        <f>MIN([1]Rate_RG!AD158,AI$177)</f>
        <v>0</v>
      </c>
      <c r="AJ190" s="119">
        <f>MIN([1]Rate_RG!AE158,AJ$177)</f>
        <v>0</v>
      </c>
      <c r="AK190" s="119">
        <f>MIN([1]Rate_RG!AF158,AK$177)</f>
        <v>0</v>
      </c>
      <c r="AL190" s="119">
        <f>MIN([1]Rate_RG!AG158,AL$177)</f>
        <v>3028050</v>
      </c>
      <c r="AO190" s="30" t="str">
        <f t="shared" si="66"/>
        <v>N</v>
      </c>
      <c r="AP190" s="106"/>
    </row>
    <row r="191" spans="1:42" s="101" customFormat="1" ht="15" hidden="1" x14ac:dyDescent="0.2">
      <c r="A191" s="107"/>
      <c r="C191" s="116"/>
      <c r="D191" s="117"/>
      <c r="E191" s="117"/>
      <c r="F191" s="118"/>
      <c r="G191" s="111" t="s">
        <v>223</v>
      </c>
      <c r="H191" s="111" t="s">
        <v>219</v>
      </c>
      <c r="I191" s="145" t="s">
        <v>219</v>
      </c>
      <c r="J191" s="111" t="s">
        <v>219</v>
      </c>
      <c r="K191" s="147" t="s">
        <v>219</v>
      </c>
      <c r="L191" s="111" t="s">
        <v>219</v>
      </c>
      <c r="M191" s="147" t="s">
        <v>219</v>
      </c>
      <c r="N191" s="119">
        <f>MIN([1]Rate_RG!I159,N$177)</f>
        <v>0</v>
      </c>
      <c r="O191" s="119">
        <f>MIN([1]Rate_RG!J159,O$177)</f>
        <v>0</v>
      </c>
      <c r="P191" s="119">
        <f>MIN([1]Rate_RG!K159,P$177)</f>
        <v>0</v>
      </c>
      <c r="Q191" s="119">
        <f>MIN([1]Rate_RG!L159,Q$177)</f>
        <v>0</v>
      </c>
      <c r="R191" s="119">
        <f>MIN([1]Rate_RG!M159,R$177)</f>
        <v>0</v>
      </c>
      <c r="S191" s="119">
        <f>MIN([1]Rate_RG!N159,S$177)</f>
        <v>0</v>
      </c>
      <c r="T191" s="119">
        <f>MIN([1]Rate_RG!O159,T$177)</f>
        <v>0</v>
      </c>
      <c r="U191" s="119">
        <f>MIN([1]Rate_RG!P159,U$177)</f>
        <v>0</v>
      </c>
      <c r="V191" s="119">
        <f>MIN([1]Rate_RG!Q159,V$177)</f>
        <v>0</v>
      </c>
      <c r="W191" s="119">
        <f>MIN([1]Rate_RG!R159,W$177)</f>
        <v>0</v>
      </c>
      <c r="X191" s="119">
        <f>MIN([1]Rate_RG!S159,X$177)</f>
        <v>0</v>
      </c>
      <c r="Y191" s="119">
        <f>MIN([1]Rate_RG!T159,Y$177)</f>
        <v>0</v>
      </c>
      <c r="Z191" s="119">
        <f>MIN([1]Rate_RG!U159,Z$177)</f>
        <v>0</v>
      </c>
      <c r="AA191" s="119">
        <f>MIN([1]Rate_RG!V159,AA$177)</f>
        <v>0</v>
      </c>
      <c r="AB191" s="119">
        <f>MIN([1]Rate_RG!W159,AB$177)</f>
        <v>0</v>
      </c>
      <c r="AC191" s="119">
        <f>MIN([1]Rate_RG!X159,AC$177)</f>
        <v>0</v>
      </c>
      <c r="AD191" s="119">
        <f>MIN([1]Rate_RG!Y159,AD$177)</f>
        <v>0</v>
      </c>
      <c r="AE191" s="119">
        <f>MIN([1]Rate_RG!Z159,AE$177)</f>
        <v>0</v>
      </c>
      <c r="AF191" s="119">
        <f>MIN([1]Rate_RG!AA159,AF$177)</f>
        <v>0</v>
      </c>
      <c r="AG191" s="119">
        <f>MIN([1]Rate_RG!AB159,AG$177)</f>
        <v>0</v>
      </c>
      <c r="AH191" s="119">
        <f>MIN([1]Rate_RG!AC159,AH$177)</f>
        <v>0</v>
      </c>
      <c r="AI191" s="119">
        <f>MIN([1]Rate_RG!AD159,AI$177)</f>
        <v>0</v>
      </c>
      <c r="AJ191" s="119">
        <f>MIN([1]Rate_RG!AE159,AJ$177)</f>
        <v>0</v>
      </c>
      <c r="AK191" s="119">
        <f>MIN([1]Rate_RG!AF159,AK$177)</f>
        <v>0</v>
      </c>
      <c r="AL191" s="119">
        <f>MIN([1]Rate_RG!AG159,AL$177)</f>
        <v>3633650</v>
      </c>
      <c r="AO191" s="30" t="str">
        <f t="shared" si="66"/>
        <v>N</v>
      </c>
      <c r="AP191" s="106"/>
    </row>
    <row r="192" spans="1:42" s="101" customFormat="1" ht="4.5" hidden="1" customHeight="1" x14ac:dyDescent="0.2">
      <c r="A192" s="107"/>
      <c r="C192" s="120"/>
      <c r="D192" s="121"/>
      <c r="E192" s="121"/>
      <c r="F192" s="122"/>
      <c r="G192" s="123"/>
      <c r="H192" s="124"/>
      <c r="I192" s="125"/>
      <c r="J192" s="126"/>
      <c r="K192" s="127"/>
      <c r="L192" s="124"/>
      <c r="M192" s="127"/>
      <c r="N192" s="128"/>
      <c r="O192" s="128"/>
      <c r="P192" s="128"/>
      <c r="Q192" s="128"/>
      <c r="R192" s="128"/>
      <c r="S192" s="128"/>
      <c r="T192" s="128"/>
      <c r="U192" s="129"/>
      <c r="V192" s="129"/>
      <c r="W192" s="129"/>
      <c r="X192" s="128"/>
      <c r="Y192" s="128"/>
      <c r="Z192" s="128"/>
      <c r="AA192" s="128"/>
      <c r="AB192" s="128"/>
      <c r="AC192" s="128"/>
      <c r="AD192" s="128"/>
      <c r="AE192" s="129"/>
      <c r="AF192" s="129"/>
      <c r="AG192" s="129"/>
      <c r="AH192" s="129"/>
      <c r="AI192" s="129"/>
      <c r="AJ192" s="129"/>
      <c r="AK192" s="129"/>
      <c r="AL192" s="129"/>
      <c r="AO192" s="30" t="str">
        <f t="shared" si="66"/>
        <v>N</v>
      </c>
      <c r="AP192" s="106"/>
    </row>
    <row r="193" spans="1:44" s="101" customFormat="1" ht="28.5" hidden="1" customHeight="1" x14ac:dyDescent="0.2">
      <c r="A193" s="148"/>
      <c r="H193" s="148"/>
      <c r="M193" s="148"/>
      <c r="N193" s="131"/>
      <c r="O193" s="131"/>
      <c r="P193" s="131"/>
      <c r="Q193" s="131"/>
      <c r="R193" s="131"/>
      <c r="S193" s="131"/>
      <c r="T193" s="131"/>
      <c r="U193" s="132"/>
      <c r="V193" s="132"/>
      <c r="W193" s="132"/>
      <c r="X193" s="131"/>
      <c r="Y193" s="131"/>
      <c r="Z193" s="131"/>
      <c r="AA193" s="131"/>
      <c r="AB193" s="131"/>
      <c r="AC193" s="131"/>
      <c r="AD193" s="131"/>
      <c r="AE193" s="132"/>
      <c r="AF193" s="132"/>
      <c r="AG193" s="132"/>
      <c r="AH193" s="132"/>
      <c r="AI193" s="132"/>
      <c r="AJ193" s="132"/>
      <c r="AK193" s="132"/>
      <c r="AL193" s="132"/>
      <c r="AO193" s="30" t="str">
        <f t="shared" si="66"/>
        <v>N</v>
      </c>
      <c r="AP193" s="106"/>
    </row>
    <row r="194" spans="1:44" s="5" customFormat="1" ht="18.75" hidden="1" customHeight="1" x14ac:dyDescent="0.25">
      <c r="A194" s="24"/>
      <c r="C194" s="154" t="str">
        <f>[1]Hidden!$C$31&amp;". KACAMATA"</f>
        <v>1. KACAMATA</v>
      </c>
      <c r="D194" s="154"/>
      <c r="E194" s="155"/>
      <c r="H194" s="24"/>
      <c r="M194" s="24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>
        <v>0</v>
      </c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O194" s="30" t="str">
        <f>IF(AP194=1,"Y","N")</f>
        <v>N</v>
      </c>
      <c r="AP194" s="8">
        <v>0</v>
      </c>
      <c r="AQ194" s="5" t="str">
        <f t="shared" ref="AQ194" si="80">IF(AP194=0,"N","Y")</f>
        <v>N</v>
      </c>
      <c r="AR194" s="2"/>
    </row>
    <row r="195" spans="1:44" s="5" customFormat="1" ht="15.75" hidden="1" customHeight="1" x14ac:dyDescent="0.25">
      <c r="A195" s="31"/>
      <c r="C195" s="32" t="s">
        <v>6</v>
      </c>
      <c r="D195" s="32" t="s">
        <v>7</v>
      </c>
      <c r="E195" s="33" t="s">
        <v>8</v>
      </c>
      <c r="F195" s="33"/>
      <c r="G195" s="33" t="s">
        <v>9</v>
      </c>
      <c r="H195" s="32" t="s">
        <v>10</v>
      </c>
      <c r="I195" s="34" t="s">
        <v>11</v>
      </c>
      <c r="J195" s="34" t="s">
        <v>9</v>
      </c>
      <c r="K195" s="35" t="s">
        <v>12</v>
      </c>
      <c r="L195" s="35" t="s">
        <v>13</v>
      </c>
      <c r="M195" s="35" t="s">
        <v>14</v>
      </c>
      <c r="N195" s="149" t="str">
        <f>N$9</f>
        <v>PLAN A</v>
      </c>
      <c r="O195" s="36" t="str">
        <f t="shared" ref="O195:AL195" si="81">O$9</f>
        <v>PLAN B</v>
      </c>
      <c r="P195" s="36" t="str">
        <f t="shared" si="81"/>
        <v>PLAN C</v>
      </c>
      <c r="Q195" s="36" t="str">
        <f t="shared" si="81"/>
        <v>PLAN D</v>
      </c>
      <c r="R195" s="36" t="str">
        <f t="shared" si="81"/>
        <v>PLAN E</v>
      </c>
      <c r="S195" s="36" t="str">
        <f t="shared" si="81"/>
        <v>PLAN F</v>
      </c>
      <c r="T195" s="36" t="str">
        <f t="shared" si="81"/>
        <v>PLAN G</v>
      </c>
      <c r="U195" s="36" t="str">
        <f t="shared" si="81"/>
        <v>PLAN H</v>
      </c>
      <c r="V195" s="36" t="str">
        <f t="shared" si="81"/>
        <v>PLAN I</v>
      </c>
      <c r="W195" s="36" t="str">
        <f t="shared" si="81"/>
        <v>PLAN J</v>
      </c>
      <c r="X195" s="149" t="str">
        <f>X$9</f>
        <v>PLAN K</v>
      </c>
      <c r="Y195" s="36" t="str">
        <f t="shared" si="81"/>
        <v>PLAN L</v>
      </c>
      <c r="Z195" s="36" t="str">
        <f t="shared" si="81"/>
        <v>PLAN M</v>
      </c>
      <c r="AA195" s="36" t="str">
        <f t="shared" si="81"/>
        <v>PLAN N</v>
      </c>
      <c r="AB195" s="36" t="str">
        <f t="shared" si="81"/>
        <v>PLAN O</v>
      </c>
      <c r="AC195" s="36" t="str">
        <f t="shared" si="81"/>
        <v>PLAN P</v>
      </c>
      <c r="AD195" s="36" t="str">
        <f t="shared" si="81"/>
        <v>PLAN Q</v>
      </c>
      <c r="AE195" s="36" t="str">
        <f t="shared" si="81"/>
        <v>PLAN R</v>
      </c>
      <c r="AF195" s="36" t="str">
        <f t="shared" si="81"/>
        <v>PLAN S</v>
      </c>
      <c r="AG195" s="36" t="str">
        <f t="shared" si="81"/>
        <v>PLAN T</v>
      </c>
      <c r="AH195" s="36" t="str">
        <f t="shared" si="81"/>
        <v>PLAN U</v>
      </c>
      <c r="AI195" s="36" t="str">
        <f t="shared" si="81"/>
        <v>PLAN V</v>
      </c>
      <c r="AJ195" s="36" t="str">
        <f t="shared" si="81"/>
        <v>PLAN W</v>
      </c>
      <c r="AK195" s="36" t="str">
        <f t="shared" si="81"/>
        <v>PLAN X</v>
      </c>
      <c r="AL195" s="36" t="str">
        <f t="shared" si="81"/>
        <v>PLAN Y</v>
      </c>
      <c r="AO195" s="30" t="str">
        <f>$AO$194</f>
        <v>N</v>
      </c>
      <c r="AP195" s="8"/>
    </row>
    <row r="196" spans="1:44" s="5" customFormat="1" ht="15.75" hidden="1" customHeight="1" x14ac:dyDescent="0.25">
      <c r="A196" s="31"/>
      <c r="C196" s="37"/>
      <c r="D196" s="37"/>
      <c r="E196" s="38"/>
      <c r="F196" s="38"/>
      <c r="G196" s="38"/>
      <c r="H196" s="37"/>
      <c r="I196" s="39"/>
      <c r="J196" s="39"/>
      <c r="K196" s="40"/>
      <c r="L196" s="40"/>
      <c r="M196" s="40"/>
      <c r="N196" s="149" t="str">
        <f>N$10</f>
        <v>IP-1000</v>
      </c>
      <c r="O196" s="36" t="str">
        <f t="shared" ref="O196:AL196" si="82">O$10</f>
        <v>IP-1000</v>
      </c>
      <c r="P196" s="36" t="str">
        <f t="shared" si="82"/>
        <v>IP-1000</v>
      </c>
      <c r="Q196" s="36" t="str">
        <f t="shared" si="82"/>
        <v>IP-1000</v>
      </c>
      <c r="R196" s="36" t="str">
        <f t="shared" si="82"/>
        <v>IP-1000</v>
      </c>
      <c r="S196" s="36" t="str">
        <f t="shared" si="82"/>
        <v>IP-1000</v>
      </c>
      <c r="T196" s="36" t="str">
        <f t="shared" si="82"/>
        <v>IP-1000</v>
      </c>
      <c r="U196" s="36" t="str">
        <f t="shared" si="82"/>
        <v>IP-1000</v>
      </c>
      <c r="V196" s="36" t="str">
        <f t="shared" si="82"/>
        <v>IP-1000</v>
      </c>
      <c r="W196" s="36" t="str">
        <f t="shared" si="82"/>
        <v>IP-1000</v>
      </c>
      <c r="X196" s="149" t="str">
        <f>X$10</f>
        <v>IP-1000</v>
      </c>
      <c r="Y196" s="36" t="str">
        <f t="shared" si="82"/>
        <v>IP-1000</v>
      </c>
      <c r="Z196" s="36" t="str">
        <f t="shared" si="82"/>
        <v>IP-1000</v>
      </c>
      <c r="AA196" s="36" t="str">
        <f t="shared" si="82"/>
        <v>IP-1000</v>
      </c>
      <c r="AB196" s="36" t="str">
        <f t="shared" si="82"/>
        <v>IP-1000</v>
      </c>
      <c r="AC196" s="36" t="str">
        <f t="shared" si="82"/>
        <v>IP-1000</v>
      </c>
      <c r="AD196" s="36" t="str">
        <f t="shared" si="82"/>
        <v>IP-1000</v>
      </c>
      <c r="AE196" s="36" t="str">
        <f t="shared" si="82"/>
        <v>IP-1000</v>
      </c>
      <c r="AF196" s="36" t="str">
        <f t="shared" si="82"/>
        <v>IP-1000</v>
      </c>
      <c r="AG196" s="36" t="str">
        <f t="shared" si="82"/>
        <v>IP-1000</v>
      </c>
      <c r="AH196" s="36" t="str">
        <f t="shared" si="82"/>
        <v>IP-1000</v>
      </c>
      <c r="AI196" s="36" t="str">
        <f t="shared" si="82"/>
        <v>IP-1000</v>
      </c>
      <c r="AJ196" s="36" t="str">
        <f t="shared" si="82"/>
        <v>IP-1000</v>
      </c>
      <c r="AK196" s="36" t="str">
        <f t="shared" si="82"/>
        <v>IP-1000</v>
      </c>
      <c r="AL196" s="36" t="str">
        <f t="shared" si="82"/>
        <v>IP-1000</v>
      </c>
      <c r="AO196" s="30" t="str">
        <f t="shared" ref="AO196:AO223" si="83">$AO$194</f>
        <v>N</v>
      </c>
      <c r="AP196" s="8"/>
    </row>
    <row r="197" spans="1:44" ht="5.25" hidden="1" customHeight="1" x14ac:dyDescent="0.25">
      <c r="A197" s="41"/>
      <c r="H197" s="41"/>
      <c r="M197" s="41"/>
      <c r="AO197" s="30" t="str">
        <f t="shared" si="83"/>
        <v>N</v>
      </c>
    </row>
    <row r="198" spans="1:44" ht="5.25" hidden="1" customHeight="1" x14ac:dyDescent="0.25">
      <c r="A198" s="41"/>
      <c r="C198" s="42"/>
      <c r="D198" s="42"/>
      <c r="E198" s="43"/>
      <c r="F198" s="44"/>
      <c r="G198" s="42"/>
      <c r="H198" s="133"/>
      <c r="I198" s="42"/>
      <c r="J198" s="42"/>
      <c r="K198" s="42"/>
      <c r="L198" s="42"/>
      <c r="M198" s="133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O198" s="30" t="str">
        <f t="shared" si="83"/>
        <v>N</v>
      </c>
      <c r="AP198" s="4">
        <f>AP199</f>
        <v>1</v>
      </c>
      <c r="AQ198" s="2" t="s">
        <v>40</v>
      </c>
      <c r="AR198" s="2" t="str">
        <f>IF(AP199=1,AR199,IF(AP200=1,AR200,IF(AP201=1,AR201,IF(AP202=1,AR202,IF(AP203=1,AR203,IF(AP204=1,AR204,IF(AP205=1,AR205,IF(AP206=1,AR206,IF(AP207=1,AR207,IF(AP208=1,AR208,"T"))))))))))</f>
        <v>A</v>
      </c>
    </row>
    <row r="199" spans="1:44" ht="18.75" hidden="1" customHeight="1" x14ac:dyDescent="0.2">
      <c r="A199" s="134"/>
      <c r="C199" s="47">
        <f t="shared" ref="C199:C204" si="84">IF(AND(I199="Y",J199&lt;&gt;"-"),C198+1,C198)</f>
        <v>1</v>
      </c>
      <c r="D199" s="48" t="s">
        <v>292</v>
      </c>
      <c r="E199" s="49" t="s">
        <v>293</v>
      </c>
      <c r="G199" s="50" t="str">
        <f t="shared" ref="G199:G204" si="85">IF(I199="Y",IF(OR(J199="per tahun",J199="per ketidakmampuan",J199="per kasus penyakit"),J199,J199&amp;IF(K199="-",""," (maks. "&amp;TEXT(K199,"0")&amp;" hari)")),"-")</f>
        <v>per tahun</v>
      </c>
      <c r="H199" s="51" t="s">
        <v>237</v>
      </c>
      <c r="I199" s="52" t="str">
        <f t="shared" ref="I199:I204" si="86">IF(IFERROR(IF(SEARCH("Tidak Dijamin",H199),"N"),"Y")="N","N","Y")</f>
        <v>Y</v>
      </c>
      <c r="J199" s="53" t="str">
        <f t="shared" ref="J199:J204" si="87">IFERROR(IF(SEARCH("per hari",H199),"per hari","per kasus penyakit"),IFERROR(IF(SEARCH("per kasus penyakit",H199),"per kasus penyakit","per tahun"),IFERROR(IF(SEARCH("per tahun",H199),"per tahun","per kunjungan"),IFERROR(IF(SEARCH("per kunjungan",H199),"per kunjungan","per kejadian"),IFERROR(IF(SEARCH("per kejadian",H199),"per kejadian"),"-")))))</f>
        <v>per tahun</v>
      </c>
      <c r="K199" s="53" t="str">
        <f ca="1">IF(J199="per hari",IF(SUM(LEN(H199)-LEN(SUBSTITUTE(H199,{"0";"1";"2";"3";"4";"5";"6";"7";"8";"9"},"")))&gt;0, SUMPRODUCT(MID(0&amp;H199, LARGE(INDEX(ISNUMBER(--MID(H199, ROW(INDIRECT("$1:$"&amp;LEN(H199))),1))* ROW(INDIRECT("$1:$"&amp;LEN(H199))),0), ROW(INDIRECT("$1:$"&amp;LEN(H199))))+1,1)* 10^ROW(INDIRECT("$1:$"&amp;LEN(H199)))/10),""),"-")</f>
        <v>-</v>
      </c>
      <c r="L199" s="54">
        <v>1</v>
      </c>
      <c r="M199" s="156"/>
      <c r="N199" s="56">
        <v>0</v>
      </c>
      <c r="O199" s="56">
        <v>0</v>
      </c>
      <c r="P199" s="56">
        <v>0</v>
      </c>
      <c r="Q199" s="56">
        <v>0</v>
      </c>
      <c r="R199" s="56">
        <v>0</v>
      </c>
      <c r="S199" s="56">
        <v>0</v>
      </c>
      <c r="T199" s="56">
        <v>0</v>
      </c>
      <c r="U199" s="56">
        <v>0</v>
      </c>
      <c r="V199" s="56">
        <v>0</v>
      </c>
      <c r="W199" s="56">
        <v>0</v>
      </c>
      <c r="X199" s="56">
        <v>0</v>
      </c>
      <c r="Y199" s="56">
        <v>0</v>
      </c>
      <c r="Z199" s="56">
        <v>0</v>
      </c>
      <c r="AA199" s="56">
        <v>0</v>
      </c>
      <c r="AB199" s="56">
        <v>0</v>
      </c>
      <c r="AC199" s="56">
        <v>0</v>
      </c>
      <c r="AD199" s="56">
        <v>0</v>
      </c>
      <c r="AE199" s="56">
        <v>0</v>
      </c>
      <c r="AF199" s="56">
        <v>0</v>
      </c>
      <c r="AG199" s="56">
        <v>0</v>
      </c>
      <c r="AH199" s="56">
        <v>0</v>
      </c>
      <c r="AI199" s="56">
        <v>0</v>
      </c>
      <c r="AJ199" s="56">
        <v>0</v>
      </c>
      <c r="AK199" s="56">
        <v>0</v>
      </c>
      <c r="AL199" s="56">
        <v>0</v>
      </c>
      <c r="AO199" s="30" t="str">
        <f t="shared" si="83"/>
        <v>N</v>
      </c>
      <c r="AP199" s="4">
        <f t="shared" ref="AP199:AP204" si="88">IF(G199&lt;&gt;"-",1,0)</f>
        <v>1</v>
      </c>
      <c r="AQ199" s="5" t="str">
        <f t="shared" ref="AQ199:AQ204" si="89">IF(AP199=0,"N","Y")</f>
        <v>Y</v>
      </c>
      <c r="AR199" s="2" t="str">
        <f t="shared" ref="AR199:AR204" si="90">IF(AND(G199&lt;&gt;"-",N199=0),"A","T")</f>
        <v>A</v>
      </c>
    </row>
    <row r="200" spans="1:44" ht="18.75" hidden="1" customHeight="1" x14ac:dyDescent="0.2">
      <c r="A200" s="137"/>
      <c r="C200" s="47">
        <f t="shared" si="84"/>
        <v>2</v>
      </c>
      <c r="D200" s="48" t="s">
        <v>294</v>
      </c>
      <c r="E200" s="49" t="s">
        <v>295</v>
      </c>
      <c r="G200" s="50" t="str">
        <f t="shared" si="85"/>
        <v>per tahun</v>
      </c>
      <c r="H200" s="51" t="s">
        <v>237</v>
      </c>
      <c r="I200" s="52" t="str">
        <f t="shared" si="86"/>
        <v>Y</v>
      </c>
      <c r="J200" s="53" t="str">
        <f t="shared" si="87"/>
        <v>per tahun</v>
      </c>
      <c r="K200" s="53" t="str">
        <f ca="1">IF(J200="per hari",IF(SUM(LEN(H200)-LEN(SUBSTITUTE(H200,{"0";"1";"2";"3";"4";"5";"6";"7";"8";"9"},"")))&gt;0, SUMPRODUCT(MID(0&amp;H200, LARGE(INDEX(ISNUMBER(--MID(H200, ROW(INDIRECT("$1:$"&amp;LEN(H200))),1))* ROW(INDIRECT("$1:$"&amp;LEN(H200))),0), ROW(INDIRECT("$1:$"&amp;LEN(H200))))+1,1)* 10^ROW(INDIRECT("$1:$"&amp;LEN(H200)))/10),""),"-")</f>
        <v>-</v>
      </c>
      <c r="L200" s="54">
        <v>1</v>
      </c>
      <c r="M200" s="156">
        <v>1</v>
      </c>
      <c r="N200" s="58">
        <f t="shared" ref="N200:AL200" si="91">N$199</f>
        <v>0</v>
      </c>
      <c r="O200" s="58">
        <f t="shared" si="91"/>
        <v>0</v>
      </c>
      <c r="P200" s="58">
        <f t="shared" si="91"/>
        <v>0</v>
      </c>
      <c r="Q200" s="58">
        <f t="shared" si="91"/>
        <v>0</v>
      </c>
      <c r="R200" s="58">
        <f t="shared" si="91"/>
        <v>0</v>
      </c>
      <c r="S200" s="58">
        <f t="shared" si="91"/>
        <v>0</v>
      </c>
      <c r="T200" s="58">
        <f t="shared" si="91"/>
        <v>0</v>
      </c>
      <c r="U200" s="58">
        <f t="shared" si="91"/>
        <v>0</v>
      </c>
      <c r="V200" s="58">
        <f t="shared" si="91"/>
        <v>0</v>
      </c>
      <c r="W200" s="58">
        <f t="shared" si="91"/>
        <v>0</v>
      </c>
      <c r="X200" s="58">
        <f t="shared" si="91"/>
        <v>0</v>
      </c>
      <c r="Y200" s="58">
        <f t="shared" si="91"/>
        <v>0</v>
      </c>
      <c r="Z200" s="58">
        <f t="shared" si="91"/>
        <v>0</v>
      </c>
      <c r="AA200" s="58">
        <f t="shared" si="91"/>
        <v>0</v>
      </c>
      <c r="AB200" s="58">
        <f t="shared" si="91"/>
        <v>0</v>
      </c>
      <c r="AC200" s="58">
        <f t="shared" si="91"/>
        <v>0</v>
      </c>
      <c r="AD200" s="58">
        <f t="shared" si="91"/>
        <v>0</v>
      </c>
      <c r="AE200" s="58">
        <f t="shared" si="91"/>
        <v>0</v>
      </c>
      <c r="AF200" s="58">
        <f t="shared" si="91"/>
        <v>0</v>
      </c>
      <c r="AG200" s="58">
        <f t="shared" si="91"/>
        <v>0</v>
      </c>
      <c r="AH200" s="58">
        <f t="shared" si="91"/>
        <v>0</v>
      </c>
      <c r="AI200" s="58">
        <f t="shared" si="91"/>
        <v>0</v>
      </c>
      <c r="AJ200" s="58">
        <f t="shared" si="91"/>
        <v>0</v>
      </c>
      <c r="AK200" s="58">
        <f t="shared" si="91"/>
        <v>0</v>
      </c>
      <c r="AL200" s="58">
        <f t="shared" si="91"/>
        <v>0</v>
      </c>
      <c r="AO200" s="30" t="str">
        <f t="shared" si="83"/>
        <v>N</v>
      </c>
      <c r="AP200" s="4">
        <f t="shared" si="88"/>
        <v>1</v>
      </c>
      <c r="AQ200" s="5" t="str">
        <f t="shared" si="89"/>
        <v>Y</v>
      </c>
      <c r="AR200" s="2" t="str">
        <f t="shared" si="90"/>
        <v>A</v>
      </c>
    </row>
    <row r="201" spans="1:44" ht="18.75" hidden="1" customHeight="1" x14ac:dyDescent="0.2">
      <c r="A201" s="137"/>
      <c r="C201" s="47">
        <f t="shared" si="84"/>
        <v>2</v>
      </c>
      <c r="D201" s="48" t="s">
        <v>296</v>
      </c>
      <c r="E201" s="49" t="s">
        <v>297</v>
      </c>
      <c r="G201" s="50" t="str">
        <f t="shared" si="85"/>
        <v>-</v>
      </c>
      <c r="H201" s="51" t="s">
        <v>244</v>
      </c>
      <c r="I201" s="52" t="str">
        <f t="shared" si="86"/>
        <v>N</v>
      </c>
      <c r="J201" s="53" t="str">
        <f t="shared" si="87"/>
        <v>-</v>
      </c>
      <c r="K201" s="53" t="str">
        <f ca="1">IF(J201="per hari",IF(SUM(LEN(H201)-LEN(SUBSTITUTE(H201,{"0";"1";"2";"3";"4";"5";"6";"7";"8";"9"},"")))&gt;0, SUMPRODUCT(MID(0&amp;H201, LARGE(INDEX(ISNUMBER(--MID(H201, ROW(INDIRECT("$1:$"&amp;LEN(H201))),1))* ROW(INDIRECT("$1:$"&amp;LEN(H201))),0), ROW(INDIRECT("$1:$"&amp;LEN(H201))))+1,1)* 10^ROW(INDIRECT("$1:$"&amp;LEN(H201)))/10),""),"-")</f>
        <v>-</v>
      </c>
      <c r="L201" s="54">
        <v>1</v>
      </c>
      <c r="M201" s="156">
        <v>1</v>
      </c>
      <c r="N201" s="58">
        <v>0</v>
      </c>
      <c r="O201" s="58">
        <v>0</v>
      </c>
      <c r="P201" s="58">
        <v>0</v>
      </c>
      <c r="Q201" s="58">
        <v>0</v>
      </c>
      <c r="R201" s="58">
        <v>0</v>
      </c>
      <c r="S201" s="58">
        <v>0</v>
      </c>
      <c r="T201" s="58">
        <v>0</v>
      </c>
      <c r="U201" s="58">
        <v>0</v>
      </c>
      <c r="V201" s="58">
        <v>0</v>
      </c>
      <c r="W201" s="58">
        <v>0</v>
      </c>
      <c r="X201" s="58">
        <v>0</v>
      </c>
      <c r="Y201" s="58">
        <v>0</v>
      </c>
      <c r="Z201" s="58">
        <v>0</v>
      </c>
      <c r="AA201" s="58">
        <v>0</v>
      </c>
      <c r="AB201" s="58">
        <v>0</v>
      </c>
      <c r="AC201" s="58">
        <v>0</v>
      </c>
      <c r="AD201" s="58">
        <v>0</v>
      </c>
      <c r="AE201" s="58">
        <v>0</v>
      </c>
      <c r="AF201" s="58">
        <v>0</v>
      </c>
      <c r="AG201" s="58">
        <v>0</v>
      </c>
      <c r="AH201" s="58">
        <v>0</v>
      </c>
      <c r="AI201" s="58">
        <v>0</v>
      </c>
      <c r="AJ201" s="58">
        <v>0</v>
      </c>
      <c r="AK201" s="58">
        <v>0</v>
      </c>
      <c r="AL201" s="58">
        <v>0</v>
      </c>
      <c r="AO201" s="30" t="str">
        <f t="shared" si="83"/>
        <v>N</v>
      </c>
      <c r="AP201" s="4">
        <f t="shared" si="88"/>
        <v>0</v>
      </c>
      <c r="AQ201" s="5" t="str">
        <f t="shared" si="89"/>
        <v>N</v>
      </c>
      <c r="AR201" s="2" t="str">
        <f t="shared" si="90"/>
        <v>T</v>
      </c>
    </row>
    <row r="202" spans="1:44" ht="18.75" hidden="1" customHeight="1" x14ac:dyDescent="0.2">
      <c r="A202" s="137"/>
      <c r="C202" s="47">
        <f t="shared" si="84"/>
        <v>2</v>
      </c>
      <c r="D202" s="48" t="s">
        <v>298</v>
      </c>
      <c r="E202" s="49" t="s">
        <v>299</v>
      </c>
      <c r="G202" s="50" t="str">
        <f t="shared" si="85"/>
        <v>-</v>
      </c>
      <c r="H202" s="51" t="s">
        <v>244</v>
      </c>
      <c r="I202" s="52" t="str">
        <f t="shared" si="86"/>
        <v>N</v>
      </c>
      <c r="J202" s="53" t="str">
        <f t="shared" si="87"/>
        <v>-</v>
      </c>
      <c r="K202" s="53" t="str">
        <f ca="1">IF(J202="per hari",IF(SUM(LEN(H202)-LEN(SUBSTITUTE(H202,{"0";"1";"2";"3";"4";"5";"6";"7";"8";"9"},"")))&gt;0, SUMPRODUCT(MID(0&amp;H202, LARGE(INDEX(ISNUMBER(--MID(H202, ROW(INDIRECT("$1:$"&amp;LEN(H202))),1))* ROW(INDIRECT("$1:$"&amp;LEN(H202))),0), ROW(INDIRECT("$1:$"&amp;LEN(H202))))+1,1)* 10^ROW(INDIRECT("$1:$"&amp;LEN(H202)))/10),""),"-")</f>
        <v>-</v>
      </c>
      <c r="L202" s="54">
        <v>1</v>
      </c>
      <c r="M202" s="156">
        <v>1</v>
      </c>
      <c r="N202" s="58">
        <v>0</v>
      </c>
      <c r="O202" s="58">
        <v>0</v>
      </c>
      <c r="P202" s="58">
        <v>0</v>
      </c>
      <c r="Q202" s="58">
        <v>0</v>
      </c>
      <c r="R202" s="58">
        <v>0</v>
      </c>
      <c r="S202" s="58">
        <v>0</v>
      </c>
      <c r="T202" s="58">
        <v>0</v>
      </c>
      <c r="U202" s="58">
        <v>0</v>
      </c>
      <c r="V202" s="58">
        <v>0</v>
      </c>
      <c r="W202" s="58">
        <v>0</v>
      </c>
      <c r="X202" s="58">
        <v>0</v>
      </c>
      <c r="Y202" s="58">
        <v>0</v>
      </c>
      <c r="Z202" s="58">
        <v>0</v>
      </c>
      <c r="AA202" s="58">
        <v>0</v>
      </c>
      <c r="AB202" s="58">
        <v>0</v>
      </c>
      <c r="AC202" s="58">
        <v>0</v>
      </c>
      <c r="AD202" s="58">
        <v>0</v>
      </c>
      <c r="AE202" s="58">
        <v>0</v>
      </c>
      <c r="AF202" s="58">
        <v>0</v>
      </c>
      <c r="AG202" s="58">
        <v>0</v>
      </c>
      <c r="AH202" s="58">
        <v>0</v>
      </c>
      <c r="AI202" s="58">
        <v>0</v>
      </c>
      <c r="AJ202" s="58">
        <v>0</v>
      </c>
      <c r="AK202" s="58">
        <v>0</v>
      </c>
      <c r="AL202" s="58">
        <v>0</v>
      </c>
      <c r="AO202" s="30" t="str">
        <f t="shared" si="83"/>
        <v>N</v>
      </c>
      <c r="AP202" s="4">
        <f t="shared" si="88"/>
        <v>0</v>
      </c>
      <c r="AQ202" s="5" t="str">
        <f t="shared" si="89"/>
        <v>N</v>
      </c>
      <c r="AR202" s="2" t="str">
        <f t="shared" si="90"/>
        <v>T</v>
      </c>
    </row>
    <row r="203" spans="1:44" ht="18.75" hidden="1" customHeight="1" x14ac:dyDescent="0.2">
      <c r="A203" s="137"/>
      <c r="C203" s="47">
        <f t="shared" si="84"/>
        <v>2</v>
      </c>
      <c r="D203" s="48" t="s">
        <v>300</v>
      </c>
      <c r="E203" s="49" t="s">
        <v>269</v>
      </c>
      <c r="G203" s="50" t="str">
        <f t="shared" si="85"/>
        <v>-</v>
      </c>
      <c r="H203" s="51" t="s">
        <v>244</v>
      </c>
      <c r="I203" s="52" t="str">
        <f t="shared" si="86"/>
        <v>N</v>
      </c>
      <c r="J203" s="53" t="str">
        <f t="shared" si="87"/>
        <v>-</v>
      </c>
      <c r="K203" s="53" t="str">
        <f ca="1">IF(J203="per hari",IF(SUM(LEN(H203)-LEN(SUBSTITUTE(H203,{"0";"1";"2";"3";"4";"5";"6";"7";"8";"9"},"")))&gt;0, SUMPRODUCT(MID(0&amp;H203, LARGE(INDEX(ISNUMBER(--MID(H203, ROW(INDIRECT("$1:$"&amp;LEN(H203))),1))* ROW(INDIRECT("$1:$"&amp;LEN(H203))),0), ROW(INDIRECT("$1:$"&amp;LEN(H203))))+1,1)* 10^ROW(INDIRECT("$1:$"&amp;LEN(H203)))/10),""),"-")</f>
        <v>-</v>
      </c>
      <c r="L203" s="54">
        <v>1</v>
      </c>
      <c r="M203" s="156">
        <v>1</v>
      </c>
      <c r="N203" s="58">
        <v>0</v>
      </c>
      <c r="O203" s="58">
        <v>0</v>
      </c>
      <c r="P203" s="58">
        <v>0</v>
      </c>
      <c r="Q203" s="58">
        <v>0</v>
      </c>
      <c r="R203" s="58">
        <v>0</v>
      </c>
      <c r="S203" s="58">
        <v>0</v>
      </c>
      <c r="T203" s="58">
        <v>0</v>
      </c>
      <c r="U203" s="58">
        <v>0</v>
      </c>
      <c r="V203" s="58">
        <v>0</v>
      </c>
      <c r="W203" s="58">
        <v>0</v>
      </c>
      <c r="X203" s="58">
        <v>0</v>
      </c>
      <c r="Y203" s="58">
        <v>0</v>
      </c>
      <c r="Z203" s="58">
        <v>0</v>
      </c>
      <c r="AA203" s="58">
        <v>0</v>
      </c>
      <c r="AB203" s="58">
        <v>0</v>
      </c>
      <c r="AC203" s="58">
        <v>0</v>
      </c>
      <c r="AD203" s="58">
        <v>0</v>
      </c>
      <c r="AE203" s="58">
        <v>0</v>
      </c>
      <c r="AF203" s="58">
        <v>0</v>
      </c>
      <c r="AG203" s="58">
        <v>0</v>
      </c>
      <c r="AH203" s="58">
        <v>0</v>
      </c>
      <c r="AI203" s="58">
        <v>0</v>
      </c>
      <c r="AJ203" s="58">
        <v>0</v>
      </c>
      <c r="AK203" s="58">
        <v>0</v>
      </c>
      <c r="AL203" s="58">
        <v>0</v>
      </c>
      <c r="AO203" s="30" t="str">
        <f t="shared" si="83"/>
        <v>N</v>
      </c>
      <c r="AP203" s="4">
        <f t="shared" si="88"/>
        <v>0</v>
      </c>
      <c r="AQ203" s="5" t="str">
        <f t="shared" si="89"/>
        <v>N</v>
      </c>
      <c r="AR203" s="2" t="str">
        <f t="shared" si="90"/>
        <v>T</v>
      </c>
    </row>
    <row r="204" spans="1:44" ht="18.75" hidden="1" customHeight="1" x14ac:dyDescent="0.2">
      <c r="A204" s="137"/>
      <c r="C204" s="47">
        <f t="shared" si="84"/>
        <v>2</v>
      </c>
      <c r="D204" s="48" t="s">
        <v>301</v>
      </c>
      <c r="E204" s="49" t="s">
        <v>302</v>
      </c>
      <c r="G204" s="50" t="str">
        <f t="shared" si="85"/>
        <v>-</v>
      </c>
      <c r="H204" s="51" t="s">
        <v>244</v>
      </c>
      <c r="I204" s="52" t="str">
        <f t="shared" si="86"/>
        <v>N</v>
      </c>
      <c r="J204" s="53" t="str">
        <f t="shared" si="87"/>
        <v>-</v>
      </c>
      <c r="K204" s="53" t="str">
        <f ca="1">IF(J204="per hari",IF(SUM(LEN(H204)-LEN(SUBSTITUTE(H204,{"0";"1";"2";"3";"4";"5";"6";"7";"8";"9"},"")))&gt;0, SUMPRODUCT(MID(0&amp;H204, LARGE(INDEX(ISNUMBER(--MID(H204, ROW(INDIRECT("$1:$"&amp;LEN(H204))),1))* ROW(INDIRECT("$1:$"&amp;LEN(H204))),0), ROW(INDIRECT("$1:$"&amp;LEN(H204))))+1,1)* 10^ROW(INDIRECT("$1:$"&amp;LEN(H204)))/10),""),"-")</f>
        <v>-</v>
      </c>
      <c r="L204" s="54">
        <v>1</v>
      </c>
      <c r="M204" s="156">
        <v>1</v>
      </c>
      <c r="N204" s="58">
        <v>0</v>
      </c>
      <c r="O204" s="58">
        <v>0</v>
      </c>
      <c r="P204" s="58">
        <v>0</v>
      </c>
      <c r="Q204" s="58">
        <v>0</v>
      </c>
      <c r="R204" s="58">
        <v>0</v>
      </c>
      <c r="S204" s="58">
        <v>0</v>
      </c>
      <c r="T204" s="58">
        <v>0</v>
      </c>
      <c r="U204" s="58">
        <v>0</v>
      </c>
      <c r="V204" s="58">
        <v>0</v>
      </c>
      <c r="W204" s="58">
        <v>0</v>
      </c>
      <c r="X204" s="58">
        <v>0</v>
      </c>
      <c r="Y204" s="58">
        <v>0</v>
      </c>
      <c r="Z204" s="58">
        <v>0</v>
      </c>
      <c r="AA204" s="58">
        <v>0</v>
      </c>
      <c r="AB204" s="58">
        <v>0</v>
      </c>
      <c r="AC204" s="58">
        <v>0</v>
      </c>
      <c r="AD204" s="58">
        <v>0</v>
      </c>
      <c r="AE204" s="58">
        <v>0</v>
      </c>
      <c r="AF204" s="58">
        <v>0</v>
      </c>
      <c r="AG204" s="58">
        <v>0</v>
      </c>
      <c r="AH204" s="58">
        <v>0</v>
      </c>
      <c r="AI204" s="58">
        <v>0</v>
      </c>
      <c r="AJ204" s="58">
        <v>0</v>
      </c>
      <c r="AK204" s="58">
        <v>0</v>
      </c>
      <c r="AL204" s="58">
        <v>0</v>
      </c>
      <c r="AO204" s="30" t="str">
        <f t="shared" si="83"/>
        <v>N</v>
      </c>
      <c r="AP204" s="4">
        <f t="shared" si="88"/>
        <v>0</v>
      </c>
      <c r="AQ204" s="5" t="str">
        <f t="shared" si="89"/>
        <v>N</v>
      </c>
      <c r="AR204" s="2" t="str">
        <f t="shared" si="90"/>
        <v>T</v>
      </c>
    </row>
    <row r="205" spans="1:44" ht="6" hidden="1" customHeight="1" x14ac:dyDescent="0.25">
      <c r="A205" s="41"/>
      <c r="C205" s="73"/>
      <c r="D205" s="73"/>
      <c r="E205" s="74"/>
      <c r="F205" s="75"/>
      <c r="G205" s="73"/>
      <c r="H205" s="76"/>
      <c r="I205" s="73"/>
      <c r="J205" s="73"/>
      <c r="K205" s="73"/>
      <c r="L205" s="73"/>
      <c r="M205" s="76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  <c r="AO205" s="30" t="str">
        <f t="shared" si="83"/>
        <v>N</v>
      </c>
      <c r="AP205" s="4">
        <f>AP204</f>
        <v>0</v>
      </c>
      <c r="AQ205" s="2" t="s">
        <v>40</v>
      </c>
      <c r="AR205" s="2" t="str">
        <f>IF(AP204=1,AR204,IF(AP203=1,AR203,IF(AP202=1,AR202,IF(AP201=1,AR201,IF(AP200=1,AR200,IF(AP199=1,AR199,IF(AP198=1,AR198,IF(AP197=1,AR197,IF(AP196=1,AR196,IF(AP195=1,AR195,"T"))))))))))</f>
        <v>A</v>
      </c>
    </row>
    <row r="206" spans="1:44" ht="22.5" hidden="1" customHeight="1" x14ac:dyDescent="0.25">
      <c r="A206" s="77"/>
      <c r="C206" s="78" t="s">
        <v>197</v>
      </c>
      <c r="D206" s="79"/>
      <c r="E206" s="79"/>
      <c r="F206" s="79"/>
      <c r="G206" s="80"/>
      <c r="H206" s="81"/>
      <c r="I206" s="81"/>
      <c r="J206" s="81"/>
      <c r="K206" s="81"/>
      <c r="L206" s="81"/>
      <c r="M206" s="81"/>
      <c r="N206" s="82">
        <f>SUMPRODUCT(N199:N205,$L199:$L205)</f>
        <v>0</v>
      </c>
      <c r="O206" s="82">
        <f t="shared" ref="O206:W206" si="92">SUMPRODUCT(O199:O205,$L199:$L205)</f>
        <v>0</v>
      </c>
      <c r="P206" s="82">
        <f t="shared" si="92"/>
        <v>0</v>
      </c>
      <c r="Q206" s="82">
        <f t="shared" si="92"/>
        <v>0</v>
      </c>
      <c r="R206" s="82">
        <f t="shared" si="92"/>
        <v>0</v>
      </c>
      <c r="S206" s="82">
        <f t="shared" si="92"/>
        <v>0</v>
      </c>
      <c r="T206" s="82">
        <f t="shared" si="92"/>
        <v>0</v>
      </c>
      <c r="U206" s="82">
        <f t="shared" si="92"/>
        <v>0</v>
      </c>
      <c r="V206" s="82">
        <f t="shared" si="92"/>
        <v>0</v>
      </c>
      <c r="W206" s="82">
        <f t="shared" si="92"/>
        <v>0</v>
      </c>
      <c r="X206" s="82">
        <f>SUMPRODUCT(X199:X205,$L199:$L205)</f>
        <v>0</v>
      </c>
      <c r="Y206" s="82">
        <f t="shared" ref="Y206:AL206" si="93">SUMPRODUCT(Y199:Y205,$L199:$L205)</f>
        <v>0</v>
      </c>
      <c r="Z206" s="82">
        <f t="shared" si="93"/>
        <v>0</v>
      </c>
      <c r="AA206" s="82">
        <f t="shared" si="93"/>
        <v>0</v>
      </c>
      <c r="AB206" s="82">
        <f t="shared" si="93"/>
        <v>0</v>
      </c>
      <c r="AC206" s="82">
        <f t="shared" si="93"/>
        <v>0</v>
      </c>
      <c r="AD206" s="82">
        <f t="shared" si="93"/>
        <v>0</v>
      </c>
      <c r="AE206" s="82">
        <f t="shared" si="93"/>
        <v>0</v>
      </c>
      <c r="AF206" s="82">
        <f t="shared" si="93"/>
        <v>0</v>
      </c>
      <c r="AG206" s="82">
        <f t="shared" si="93"/>
        <v>0</v>
      </c>
      <c r="AH206" s="82">
        <f t="shared" si="93"/>
        <v>0</v>
      </c>
      <c r="AI206" s="82">
        <f t="shared" si="93"/>
        <v>0</v>
      </c>
      <c r="AJ206" s="82">
        <f t="shared" si="93"/>
        <v>0</v>
      </c>
      <c r="AK206" s="82">
        <f t="shared" si="93"/>
        <v>0</v>
      </c>
      <c r="AL206" s="82">
        <f t="shared" si="93"/>
        <v>0</v>
      </c>
      <c r="AO206" s="30" t="str">
        <f t="shared" si="83"/>
        <v>N</v>
      </c>
    </row>
    <row r="207" spans="1:44" ht="22.5" hidden="1" customHeight="1" x14ac:dyDescent="0.25">
      <c r="A207" s="77"/>
      <c r="C207" s="84" t="s">
        <v>198</v>
      </c>
      <c r="D207" s="85"/>
      <c r="E207" s="85"/>
      <c r="F207" s="85"/>
      <c r="G207" s="86"/>
      <c r="H207" s="142"/>
      <c r="I207" s="142"/>
      <c r="J207" s="142"/>
      <c r="K207" s="142"/>
      <c r="L207" s="142"/>
      <c r="M207" s="142"/>
      <c r="N207" s="143">
        <v>10000000</v>
      </c>
      <c r="O207" s="143">
        <v>10000000</v>
      </c>
      <c r="P207" s="143">
        <v>10000000</v>
      </c>
      <c r="Q207" s="143">
        <v>10000000</v>
      </c>
      <c r="R207" s="143">
        <v>10000000</v>
      </c>
      <c r="S207" s="143">
        <v>10000000</v>
      </c>
      <c r="T207" s="143">
        <v>10000000</v>
      </c>
      <c r="U207" s="143">
        <v>10000000</v>
      </c>
      <c r="V207" s="143">
        <v>10000000</v>
      </c>
      <c r="W207" s="143">
        <v>10000000</v>
      </c>
      <c r="X207" s="143">
        <v>10000000</v>
      </c>
      <c r="Y207" s="143">
        <v>10000000</v>
      </c>
      <c r="Z207" s="143">
        <v>10000000</v>
      </c>
      <c r="AA207" s="143">
        <v>10000000</v>
      </c>
      <c r="AB207" s="143">
        <v>10000000</v>
      </c>
      <c r="AC207" s="143">
        <v>10000000</v>
      </c>
      <c r="AD207" s="143">
        <v>10000000</v>
      </c>
      <c r="AE207" s="143">
        <v>10000000</v>
      </c>
      <c r="AF207" s="143">
        <v>10000000</v>
      </c>
      <c r="AG207" s="143">
        <v>10000000</v>
      </c>
      <c r="AH207" s="143">
        <v>10000000</v>
      </c>
      <c r="AI207" s="143">
        <v>10000000</v>
      </c>
      <c r="AJ207" s="143">
        <v>10000000</v>
      </c>
      <c r="AK207" s="143">
        <v>10000000</v>
      </c>
      <c r="AL207" s="143">
        <v>10000000</v>
      </c>
      <c r="AO207" s="30" t="str">
        <f t="shared" si="83"/>
        <v>N</v>
      </c>
    </row>
    <row r="208" spans="1:44" ht="6.75" hidden="1" customHeight="1" x14ac:dyDescent="0.25">
      <c r="AO208" s="30" t="str">
        <f t="shared" si="83"/>
        <v>N</v>
      </c>
    </row>
    <row r="209" spans="1:44" s="101" customFormat="1" ht="21" hidden="1" customHeight="1" x14ac:dyDescent="0.2">
      <c r="A209" s="31"/>
      <c r="C209" s="102" t="s">
        <v>217</v>
      </c>
      <c r="D209" s="103"/>
      <c r="E209" s="103"/>
      <c r="F209" s="104"/>
      <c r="G209" s="36" t="s">
        <v>218</v>
      </c>
      <c r="H209" s="105" t="s">
        <v>219</v>
      </c>
      <c r="I209" s="105" t="s">
        <v>219</v>
      </c>
      <c r="J209" s="105" t="s">
        <v>219</v>
      </c>
      <c r="K209" s="105" t="s">
        <v>219</v>
      </c>
      <c r="L209" s="105" t="s">
        <v>219</v>
      </c>
      <c r="M209" s="105" t="s">
        <v>219</v>
      </c>
      <c r="N209" s="36" t="s">
        <v>220</v>
      </c>
      <c r="O209" s="36" t="s">
        <v>220</v>
      </c>
      <c r="P209" s="36" t="s">
        <v>220</v>
      </c>
      <c r="Q209" s="36" t="s">
        <v>220</v>
      </c>
      <c r="R209" s="36" t="s">
        <v>220</v>
      </c>
      <c r="S209" s="36" t="s">
        <v>220</v>
      </c>
      <c r="T209" s="36" t="s">
        <v>220</v>
      </c>
      <c r="U209" s="36" t="s">
        <v>220</v>
      </c>
      <c r="V209" s="36" t="s">
        <v>220</v>
      </c>
      <c r="W209" s="36" t="s">
        <v>220</v>
      </c>
      <c r="X209" s="36" t="s">
        <v>220</v>
      </c>
      <c r="Y209" s="36" t="s">
        <v>220</v>
      </c>
      <c r="Z209" s="36" t="s">
        <v>220</v>
      </c>
      <c r="AA209" s="36" t="s">
        <v>220</v>
      </c>
      <c r="AB209" s="36" t="s">
        <v>220</v>
      </c>
      <c r="AC209" s="36" t="s">
        <v>220</v>
      </c>
      <c r="AD209" s="36" t="s">
        <v>220</v>
      </c>
      <c r="AE209" s="36" t="s">
        <v>220</v>
      </c>
      <c r="AF209" s="36" t="s">
        <v>220</v>
      </c>
      <c r="AG209" s="36" t="s">
        <v>220</v>
      </c>
      <c r="AH209" s="36" t="s">
        <v>220</v>
      </c>
      <c r="AI209" s="36" t="s">
        <v>220</v>
      </c>
      <c r="AJ209" s="36" t="s">
        <v>220</v>
      </c>
      <c r="AK209" s="36" t="s">
        <v>220</v>
      </c>
      <c r="AL209" s="36" t="s">
        <v>220</v>
      </c>
      <c r="AO209" s="30" t="str">
        <f t="shared" si="83"/>
        <v>N</v>
      </c>
      <c r="AP209" s="106"/>
    </row>
    <row r="210" spans="1:44" s="101" customFormat="1" ht="4.5" hidden="1" customHeight="1" x14ac:dyDescent="0.2">
      <c r="A210" s="107"/>
      <c r="C210" s="108"/>
      <c r="D210" s="109"/>
      <c r="E210" s="109"/>
      <c r="F210" s="110"/>
      <c r="G210" s="111"/>
      <c r="H210" s="112"/>
      <c r="I210" s="113"/>
      <c r="J210" s="114"/>
      <c r="K210" s="107"/>
      <c r="L210" s="112"/>
      <c r="M210" s="107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  <c r="AA210" s="115"/>
      <c r="AB210" s="115"/>
      <c r="AC210" s="115"/>
      <c r="AD210" s="115"/>
      <c r="AE210" s="115"/>
      <c r="AF210" s="115"/>
      <c r="AG210" s="115"/>
      <c r="AH210" s="115"/>
      <c r="AI210" s="115"/>
      <c r="AJ210" s="115"/>
      <c r="AK210" s="115"/>
      <c r="AL210" s="115"/>
      <c r="AO210" s="30" t="str">
        <f t="shared" si="83"/>
        <v>N</v>
      </c>
      <c r="AP210" s="106"/>
    </row>
    <row r="211" spans="1:44" s="101" customFormat="1" ht="15" hidden="1" x14ac:dyDescent="0.2">
      <c r="A211" s="107"/>
      <c r="C211" s="116" t="s">
        <v>221</v>
      </c>
      <c r="D211" s="117"/>
      <c r="E211" s="117"/>
      <c r="F211" s="118"/>
      <c r="G211" s="111" t="s">
        <v>222</v>
      </c>
      <c r="H211" s="144" t="s">
        <v>219</v>
      </c>
      <c r="I211" s="145" t="s">
        <v>219</v>
      </c>
      <c r="J211" s="111" t="s">
        <v>219</v>
      </c>
      <c r="K211" s="146" t="s">
        <v>219</v>
      </c>
      <c r="L211" s="144" t="s">
        <v>219</v>
      </c>
      <c r="M211" s="146" t="s">
        <v>219</v>
      </c>
      <c r="N211" s="119">
        <f>MIN([1]Rate_KM!I147,N$207)</f>
        <v>5625000</v>
      </c>
      <c r="O211" s="119">
        <f>MIN([1]Rate_KM!J147,O$207)</f>
        <v>5625000</v>
      </c>
      <c r="P211" s="119">
        <f>MIN([1]Rate_KM!K147,P$207)</f>
        <v>5625000</v>
      </c>
      <c r="Q211" s="119">
        <f>MIN([1]Rate_KM!L147,Q$207)</f>
        <v>5625000</v>
      </c>
      <c r="R211" s="119">
        <f>MIN([1]Rate_KM!M147,R$207)</f>
        <v>5625000</v>
      </c>
      <c r="S211" s="119">
        <f>MIN([1]Rate_KM!N147,S$207)</f>
        <v>5625000</v>
      </c>
      <c r="T211" s="119">
        <f>MIN([1]Rate_KM!O147,T$207)</f>
        <v>5625000</v>
      </c>
      <c r="U211" s="119">
        <f>MIN([1]Rate_KM!P147,U$207)</f>
        <v>5625000</v>
      </c>
      <c r="V211" s="119">
        <f>MIN([1]Rate_KM!Q147,V$207)</f>
        <v>5625000</v>
      </c>
      <c r="W211" s="119">
        <f>MIN([1]Rate_KM!R147,W$207)</f>
        <v>5625000</v>
      </c>
      <c r="X211" s="119">
        <f>MIN([1]Rate_KM!S147,X$207)</f>
        <v>5625000</v>
      </c>
      <c r="Y211" s="119">
        <f>MIN([1]Rate_KM!T147,Y$207)</f>
        <v>5625000</v>
      </c>
      <c r="Z211" s="119">
        <f>MIN([1]Rate_KM!U147,Z$207)</f>
        <v>5625000</v>
      </c>
      <c r="AA211" s="119">
        <f>MIN([1]Rate_KM!V147,AA$207)</f>
        <v>5625000</v>
      </c>
      <c r="AB211" s="119">
        <f>MIN([1]Rate_KM!W147,AB$207)</f>
        <v>5625000</v>
      </c>
      <c r="AC211" s="119">
        <f>MIN([1]Rate_KM!X147,AC$207)</f>
        <v>5625000</v>
      </c>
      <c r="AD211" s="119">
        <f>MIN([1]Rate_KM!Y147,AD$207)</f>
        <v>5625000</v>
      </c>
      <c r="AE211" s="119">
        <f>MIN([1]Rate_KM!Z147,AE$207)</f>
        <v>5625000</v>
      </c>
      <c r="AF211" s="119">
        <f>MIN([1]Rate_KM!AA147,AF$207)</f>
        <v>5625000</v>
      </c>
      <c r="AG211" s="119">
        <f>MIN([1]Rate_KM!AB147,AG$207)</f>
        <v>5625000</v>
      </c>
      <c r="AH211" s="119">
        <f>MIN([1]Rate_KM!AC147,AH$207)</f>
        <v>5625000</v>
      </c>
      <c r="AI211" s="119">
        <f>MIN([1]Rate_KM!AD147,AI$207)</f>
        <v>5625000</v>
      </c>
      <c r="AJ211" s="119">
        <f>MIN([1]Rate_KM!AE147,AJ$207)</f>
        <v>5625000</v>
      </c>
      <c r="AK211" s="119">
        <f>MIN([1]Rate_KM!AF147,AK$207)</f>
        <v>5625000</v>
      </c>
      <c r="AL211" s="119">
        <f>MIN([1]Rate_KM!AG147,AL$207)</f>
        <v>5625000</v>
      </c>
      <c r="AO211" s="30" t="str">
        <f t="shared" si="83"/>
        <v>N</v>
      </c>
      <c r="AP211" s="106"/>
    </row>
    <row r="212" spans="1:44" s="101" customFormat="1" ht="15" hidden="1" x14ac:dyDescent="0.2">
      <c r="A212" s="107"/>
      <c r="C212" s="116"/>
      <c r="D212" s="117"/>
      <c r="E212" s="117"/>
      <c r="F212" s="118"/>
      <c r="G212" s="111" t="s">
        <v>223</v>
      </c>
      <c r="H212" s="144" t="s">
        <v>219</v>
      </c>
      <c r="I212" s="145" t="s">
        <v>219</v>
      </c>
      <c r="J212" s="111" t="s">
        <v>219</v>
      </c>
      <c r="K212" s="146" t="s">
        <v>219</v>
      </c>
      <c r="L212" s="144" t="s">
        <v>219</v>
      </c>
      <c r="M212" s="146" t="s">
        <v>219</v>
      </c>
      <c r="N212" s="119">
        <f>MIN([1]Rate_KM!I148,N$207)</f>
        <v>6750000</v>
      </c>
      <c r="O212" s="119">
        <f>MIN([1]Rate_KM!J148,O$207)</f>
        <v>6750000</v>
      </c>
      <c r="P212" s="119">
        <f>MIN([1]Rate_KM!K148,P$207)</f>
        <v>6750000</v>
      </c>
      <c r="Q212" s="119">
        <f>MIN([1]Rate_KM!L148,Q$207)</f>
        <v>6750000</v>
      </c>
      <c r="R212" s="119">
        <f>MIN([1]Rate_KM!M148,R$207)</f>
        <v>6750000</v>
      </c>
      <c r="S212" s="119">
        <f>MIN([1]Rate_KM!N148,S$207)</f>
        <v>6750000</v>
      </c>
      <c r="T212" s="119">
        <f>MIN([1]Rate_KM!O148,T$207)</f>
        <v>6750000</v>
      </c>
      <c r="U212" s="119">
        <f>MIN([1]Rate_KM!P148,U$207)</f>
        <v>6750000</v>
      </c>
      <c r="V212" s="119">
        <f>MIN([1]Rate_KM!Q148,V$207)</f>
        <v>6750000</v>
      </c>
      <c r="W212" s="119">
        <f>MIN([1]Rate_KM!R148,W$207)</f>
        <v>6750000</v>
      </c>
      <c r="X212" s="119">
        <f>MIN([1]Rate_KM!S148,X$207)</f>
        <v>6750000</v>
      </c>
      <c r="Y212" s="119">
        <f>MIN([1]Rate_KM!T148,Y$207)</f>
        <v>6750000</v>
      </c>
      <c r="Z212" s="119">
        <f>MIN([1]Rate_KM!U148,Z$207)</f>
        <v>6750000</v>
      </c>
      <c r="AA212" s="119">
        <f>MIN([1]Rate_KM!V148,AA$207)</f>
        <v>6750000</v>
      </c>
      <c r="AB212" s="119">
        <f>MIN([1]Rate_KM!W148,AB$207)</f>
        <v>6750000</v>
      </c>
      <c r="AC212" s="119">
        <f>MIN([1]Rate_KM!X148,AC$207)</f>
        <v>6750000</v>
      </c>
      <c r="AD212" s="119">
        <f>MIN([1]Rate_KM!Y148,AD$207)</f>
        <v>6750000</v>
      </c>
      <c r="AE212" s="119">
        <f>MIN([1]Rate_KM!Z148,AE$207)</f>
        <v>6750000</v>
      </c>
      <c r="AF212" s="119">
        <f>MIN([1]Rate_KM!AA148,AF$207)</f>
        <v>6750000</v>
      </c>
      <c r="AG212" s="119">
        <f>MIN([1]Rate_KM!AB148,AG$207)</f>
        <v>6750000</v>
      </c>
      <c r="AH212" s="119">
        <f>MIN([1]Rate_KM!AC148,AH$207)</f>
        <v>6750000</v>
      </c>
      <c r="AI212" s="119">
        <f>MIN([1]Rate_KM!AD148,AI$207)</f>
        <v>6750000</v>
      </c>
      <c r="AJ212" s="119">
        <f>MIN([1]Rate_KM!AE148,AJ$207)</f>
        <v>6750000</v>
      </c>
      <c r="AK212" s="119">
        <f>MIN([1]Rate_KM!AF148,AK$207)</f>
        <v>6750000</v>
      </c>
      <c r="AL212" s="119">
        <f>MIN([1]Rate_KM!AG148,AL$207)</f>
        <v>6750000</v>
      </c>
      <c r="AO212" s="30" t="str">
        <f t="shared" si="83"/>
        <v>N</v>
      </c>
      <c r="AP212" s="106"/>
    </row>
    <row r="213" spans="1:44" s="101" customFormat="1" ht="15" hidden="1" x14ac:dyDescent="0.2">
      <c r="A213" s="107"/>
      <c r="C213" s="116"/>
      <c r="D213" s="117"/>
      <c r="E213" s="117"/>
      <c r="F213" s="118"/>
      <c r="G213" s="111" t="s">
        <v>224</v>
      </c>
      <c r="H213" s="144" t="s">
        <v>219</v>
      </c>
      <c r="I213" s="145" t="s">
        <v>219</v>
      </c>
      <c r="J213" s="111" t="s">
        <v>219</v>
      </c>
      <c r="K213" s="146" t="s">
        <v>219</v>
      </c>
      <c r="L213" s="144" t="s">
        <v>219</v>
      </c>
      <c r="M213" s="146" t="s">
        <v>219</v>
      </c>
      <c r="N213" s="119">
        <f>MIN([1]Rate_KM!I149,N$207)</f>
        <v>3515650</v>
      </c>
      <c r="O213" s="119">
        <f>MIN([1]Rate_KM!J149,O$207)</f>
        <v>3515650</v>
      </c>
      <c r="P213" s="119">
        <f>MIN([1]Rate_KM!K149,P$207)</f>
        <v>3515650</v>
      </c>
      <c r="Q213" s="119">
        <f>MIN([1]Rate_KM!L149,Q$207)</f>
        <v>3515650</v>
      </c>
      <c r="R213" s="119">
        <f>MIN([1]Rate_KM!M149,R$207)</f>
        <v>3515650</v>
      </c>
      <c r="S213" s="119">
        <f>MIN([1]Rate_KM!N149,S$207)</f>
        <v>3515650</v>
      </c>
      <c r="T213" s="119">
        <f>MIN([1]Rate_KM!O149,T$207)</f>
        <v>3515650</v>
      </c>
      <c r="U213" s="119">
        <f>MIN([1]Rate_KM!P149,U$207)</f>
        <v>3515650</v>
      </c>
      <c r="V213" s="119">
        <f>MIN([1]Rate_KM!Q149,V$207)</f>
        <v>3515650</v>
      </c>
      <c r="W213" s="119">
        <f>MIN([1]Rate_KM!R149,W$207)</f>
        <v>3515650</v>
      </c>
      <c r="X213" s="119">
        <f>MIN([1]Rate_KM!S149,X$207)</f>
        <v>3515650</v>
      </c>
      <c r="Y213" s="119">
        <f>MIN([1]Rate_KM!T149,Y$207)</f>
        <v>3515650</v>
      </c>
      <c r="Z213" s="119">
        <f>MIN([1]Rate_KM!U149,Z$207)</f>
        <v>3515650</v>
      </c>
      <c r="AA213" s="119">
        <f>MIN([1]Rate_KM!V149,AA$207)</f>
        <v>3515650</v>
      </c>
      <c r="AB213" s="119">
        <f>MIN([1]Rate_KM!W149,AB$207)</f>
        <v>3515650</v>
      </c>
      <c r="AC213" s="119">
        <f>MIN([1]Rate_KM!X149,AC$207)</f>
        <v>3515650</v>
      </c>
      <c r="AD213" s="119">
        <f>MIN([1]Rate_KM!Y149,AD$207)</f>
        <v>3515650</v>
      </c>
      <c r="AE213" s="119">
        <f>MIN([1]Rate_KM!Z149,AE$207)</f>
        <v>3515650</v>
      </c>
      <c r="AF213" s="119">
        <f>MIN([1]Rate_KM!AA149,AF$207)</f>
        <v>3515650</v>
      </c>
      <c r="AG213" s="119">
        <f>MIN([1]Rate_KM!AB149,AG$207)</f>
        <v>3515650</v>
      </c>
      <c r="AH213" s="119">
        <f>MIN([1]Rate_KM!AC149,AH$207)</f>
        <v>3515650</v>
      </c>
      <c r="AI213" s="119">
        <f>MIN([1]Rate_KM!AD149,AI$207)</f>
        <v>3515650</v>
      </c>
      <c r="AJ213" s="119">
        <f>MIN([1]Rate_KM!AE149,AJ$207)</f>
        <v>3515650</v>
      </c>
      <c r="AK213" s="119">
        <f>MIN([1]Rate_KM!AF149,AK$207)</f>
        <v>3515650</v>
      </c>
      <c r="AL213" s="119">
        <f>MIN([1]Rate_KM!AG149,AL$207)</f>
        <v>3515650</v>
      </c>
      <c r="AO213" s="30" t="str">
        <f t="shared" si="83"/>
        <v>N</v>
      </c>
      <c r="AP213" s="106"/>
    </row>
    <row r="214" spans="1:44" s="101" customFormat="1" ht="21.75" hidden="1" customHeight="1" x14ac:dyDescent="0.2">
      <c r="A214" s="107"/>
      <c r="C214" s="116" t="s">
        <v>225</v>
      </c>
      <c r="D214" s="117"/>
      <c r="E214" s="117"/>
      <c r="F214" s="118"/>
      <c r="G214" s="111" t="s">
        <v>222</v>
      </c>
      <c r="H214" s="144" t="s">
        <v>219</v>
      </c>
      <c r="I214" s="145" t="s">
        <v>219</v>
      </c>
      <c r="J214" s="111" t="s">
        <v>219</v>
      </c>
      <c r="K214" s="146" t="s">
        <v>219</v>
      </c>
      <c r="L214" s="144" t="s">
        <v>219</v>
      </c>
      <c r="M214" s="146" t="s">
        <v>219</v>
      </c>
      <c r="N214" s="119">
        <f>MIN([1]Rate_KM!I150,N$207)</f>
        <v>8993250</v>
      </c>
      <c r="O214" s="119">
        <f>MIN([1]Rate_KM!J150,O$207)</f>
        <v>8993250</v>
      </c>
      <c r="P214" s="119">
        <f>MIN([1]Rate_KM!K150,P$207)</f>
        <v>8993250</v>
      </c>
      <c r="Q214" s="119">
        <f>MIN([1]Rate_KM!L150,Q$207)</f>
        <v>8993250</v>
      </c>
      <c r="R214" s="119">
        <f>MIN([1]Rate_KM!M150,R$207)</f>
        <v>8993250</v>
      </c>
      <c r="S214" s="119">
        <f>MIN([1]Rate_KM!N150,S$207)</f>
        <v>8993250</v>
      </c>
      <c r="T214" s="119">
        <f>MIN([1]Rate_KM!O150,T$207)</f>
        <v>8993250</v>
      </c>
      <c r="U214" s="119">
        <f>MIN([1]Rate_KM!P150,U$207)</f>
        <v>8993250</v>
      </c>
      <c r="V214" s="119">
        <f>MIN([1]Rate_KM!Q150,V$207)</f>
        <v>8993250</v>
      </c>
      <c r="W214" s="119">
        <f>MIN([1]Rate_KM!R150,W$207)</f>
        <v>8993250</v>
      </c>
      <c r="X214" s="119">
        <f>MIN([1]Rate_KM!S150,X$207)</f>
        <v>8993250</v>
      </c>
      <c r="Y214" s="119">
        <f>MIN([1]Rate_KM!T150,Y$207)</f>
        <v>8993250</v>
      </c>
      <c r="Z214" s="119">
        <f>MIN([1]Rate_KM!U150,Z$207)</f>
        <v>8993250</v>
      </c>
      <c r="AA214" s="119">
        <f>MIN([1]Rate_KM!V150,AA$207)</f>
        <v>8993250</v>
      </c>
      <c r="AB214" s="119">
        <f>MIN([1]Rate_KM!W150,AB$207)</f>
        <v>8993250</v>
      </c>
      <c r="AC214" s="119">
        <f>MIN([1]Rate_KM!X150,AC$207)</f>
        <v>8993250</v>
      </c>
      <c r="AD214" s="119">
        <f>MIN([1]Rate_KM!Y150,AD$207)</f>
        <v>8993250</v>
      </c>
      <c r="AE214" s="119">
        <f>MIN([1]Rate_KM!Z150,AE$207)</f>
        <v>8993250</v>
      </c>
      <c r="AF214" s="119">
        <f>MIN([1]Rate_KM!AA150,AF$207)</f>
        <v>8993250</v>
      </c>
      <c r="AG214" s="119">
        <f>MIN([1]Rate_KM!AB150,AG$207)</f>
        <v>8993250</v>
      </c>
      <c r="AH214" s="119">
        <f>MIN([1]Rate_KM!AC150,AH$207)</f>
        <v>8993250</v>
      </c>
      <c r="AI214" s="119">
        <f>MIN([1]Rate_KM!AD150,AI$207)</f>
        <v>8993250</v>
      </c>
      <c r="AJ214" s="119">
        <f>MIN([1]Rate_KM!AE150,AJ$207)</f>
        <v>8993250</v>
      </c>
      <c r="AK214" s="119">
        <f>MIN([1]Rate_KM!AF150,AK$207)</f>
        <v>8993250</v>
      </c>
      <c r="AL214" s="119">
        <f>MIN([1]Rate_KM!AG150,AL$207)</f>
        <v>8993250</v>
      </c>
      <c r="AO214" s="30" t="str">
        <f t="shared" si="83"/>
        <v>N</v>
      </c>
      <c r="AP214" s="106"/>
    </row>
    <row r="215" spans="1:44" s="101" customFormat="1" ht="15" hidden="1" x14ac:dyDescent="0.2">
      <c r="A215" s="107"/>
      <c r="C215" s="116"/>
      <c r="D215" s="117"/>
      <c r="E215" s="117"/>
      <c r="F215" s="118"/>
      <c r="G215" s="111" t="s">
        <v>223</v>
      </c>
      <c r="H215" s="144" t="s">
        <v>219</v>
      </c>
      <c r="I215" s="145" t="s">
        <v>219</v>
      </c>
      <c r="J215" s="111" t="s">
        <v>219</v>
      </c>
      <c r="K215" s="146" t="s">
        <v>219</v>
      </c>
      <c r="L215" s="144" t="s">
        <v>219</v>
      </c>
      <c r="M215" s="146" t="s">
        <v>219</v>
      </c>
      <c r="N215" s="119">
        <f>MIN([1]Rate_KM!I151,N$207)</f>
        <v>10000000</v>
      </c>
      <c r="O215" s="119">
        <f>MIN([1]Rate_KM!J151,O$207)</f>
        <v>10000000</v>
      </c>
      <c r="P215" s="119">
        <f>MIN([1]Rate_KM!K151,P$207)</f>
        <v>10000000</v>
      </c>
      <c r="Q215" s="119">
        <f>MIN([1]Rate_KM!L151,Q$207)</f>
        <v>10000000</v>
      </c>
      <c r="R215" s="119">
        <f>MIN([1]Rate_KM!M151,R$207)</f>
        <v>10000000</v>
      </c>
      <c r="S215" s="119">
        <f>MIN([1]Rate_KM!N151,S$207)</f>
        <v>10000000</v>
      </c>
      <c r="T215" s="119">
        <f>MIN([1]Rate_KM!O151,T$207)</f>
        <v>10000000</v>
      </c>
      <c r="U215" s="119">
        <f>MIN([1]Rate_KM!P151,U$207)</f>
        <v>10000000</v>
      </c>
      <c r="V215" s="119">
        <f>MIN([1]Rate_KM!Q151,V$207)</f>
        <v>10000000</v>
      </c>
      <c r="W215" s="119">
        <f>MIN([1]Rate_KM!R151,W$207)</f>
        <v>10000000</v>
      </c>
      <c r="X215" s="119">
        <f>MIN([1]Rate_KM!S151,X$207)</f>
        <v>10000000</v>
      </c>
      <c r="Y215" s="119">
        <f>MIN([1]Rate_KM!T151,Y$207)</f>
        <v>10000000</v>
      </c>
      <c r="Z215" s="119">
        <f>MIN([1]Rate_KM!U151,Z$207)</f>
        <v>10000000</v>
      </c>
      <c r="AA215" s="119">
        <f>MIN([1]Rate_KM!V151,AA$207)</f>
        <v>10000000</v>
      </c>
      <c r="AB215" s="119">
        <f>MIN([1]Rate_KM!W151,AB$207)</f>
        <v>10000000</v>
      </c>
      <c r="AC215" s="119">
        <f>MIN([1]Rate_KM!X151,AC$207)</f>
        <v>10000000</v>
      </c>
      <c r="AD215" s="119">
        <f>MIN([1]Rate_KM!Y151,AD$207)</f>
        <v>10000000</v>
      </c>
      <c r="AE215" s="119">
        <f>MIN([1]Rate_KM!Z151,AE$207)</f>
        <v>10000000</v>
      </c>
      <c r="AF215" s="119">
        <f>MIN([1]Rate_KM!AA151,AF$207)</f>
        <v>10000000</v>
      </c>
      <c r="AG215" s="119">
        <f>MIN([1]Rate_KM!AB151,AG$207)</f>
        <v>10000000</v>
      </c>
      <c r="AH215" s="119">
        <f>MIN([1]Rate_KM!AC151,AH$207)</f>
        <v>10000000</v>
      </c>
      <c r="AI215" s="119">
        <f>MIN([1]Rate_KM!AD151,AI$207)</f>
        <v>10000000</v>
      </c>
      <c r="AJ215" s="119">
        <f>MIN([1]Rate_KM!AE151,AJ$207)</f>
        <v>10000000</v>
      </c>
      <c r="AK215" s="119">
        <f>MIN([1]Rate_KM!AF151,AK$207)</f>
        <v>10000000</v>
      </c>
      <c r="AL215" s="119">
        <f>MIN([1]Rate_KM!AG151,AL$207)</f>
        <v>10000000</v>
      </c>
      <c r="AO215" s="30" t="str">
        <f t="shared" si="83"/>
        <v>N</v>
      </c>
      <c r="AP215" s="106"/>
    </row>
    <row r="216" spans="1:44" s="101" customFormat="1" ht="24" hidden="1" customHeight="1" x14ac:dyDescent="0.2">
      <c r="A216" s="107"/>
      <c r="C216" s="116" t="s">
        <v>226</v>
      </c>
      <c r="D216" s="117"/>
      <c r="E216" s="117"/>
      <c r="F216" s="118"/>
      <c r="G216" s="111" t="s">
        <v>222</v>
      </c>
      <c r="H216" s="144" t="s">
        <v>219</v>
      </c>
      <c r="I216" s="145" t="s">
        <v>219</v>
      </c>
      <c r="J216" s="111" t="s">
        <v>219</v>
      </c>
      <c r="K216" s="146" t="s">
        <v>219</v>
      </c>
      <c r="L216" s="144" t="s">
        <v>219</v>
      </c>
      <c r="M216" s="146" t="s">
        <v>219</v>
      </c>
      <c r="N216" s="119">
        <f>MIN([1]Rate_KM!I152,N$207)</f>
        <v>8993250</v>
      </c>
      <c r="O216" s="119">
        <f>MIN([1]Rate_KM!J152,O$207)</f>
        <v>8993250</v>
      </c>
      <c r="P216" s="119">
        <f>MIN([1]Rate_KM!K152,P$207)</f>
        <v>8993250</v>
      </c>
      <c r="Q216" s="119">
        <f>MIN([1]Rate_KM!L152,Q$207)</f>
        <v>8993250</v>
      </c>
      <c r="R216" s="119">
        <f>MIN([1]Rate_KM!M152,R$207)</f>
        <v>8993250</v>
      </c>
      <c r="S216" s="119">
        <f>MIN([1]Rate_KM!N152,S$207)</f>
        <v>8993250</v>
      </c>
      <c r="T216" s="119">
        <f>MIN([1]Rate_KM!O152,T$207)</f>
        <v>8993250</v>
      </c>
      <c r="U216" s="119">
        <f>MIN([1]Rate_KM!P152,U$207)</f>
        <v>8993250</v>
      </c>
      <c r="V216" s="119">
        <f>MIN([1]Rate_KM!Q152,V$207)</f>
        <v>8993250</v>
      </c>
      <c r="W216" s="119">
        <f>MIN([1]Rate_KM!R152,W$207)</f>
        <v>8993250</v>
      </c>
      <c r="X216" s="119">
        <f>MIN([1]Rate_KM!S152,X$207)</f>
        <v>8993250</v>
      </c>
      <c r="Y216" s="119">
        <f>MIN([1]Rate_KM!T152,Y$207)</f>
        <v>8993250</v>
      </c>
      <c r="Z216" s="119">
        <f>MIN([1]Rate_KM!U152,Z$207)</f>
        <v>8993250</v>
      </c>
      <c r="AA216" s="119">
        <f>MIN([1]Rate_KM!V152,AA$207)</f>
        <v>8993250</v>
      </c>
      <c r="AB216" s="119">
        <f>MIN([1]Rate_KM!W152,AB$207)</f>
        <v>8993250</v>
      </c>
      <c r="AC216" s="119">
        <f>MIN([1]Rate_KM!X152,AC$207)</f>
        <v>8993250</v>
      </c>
      <c r="AD216" s="119">
        <f>MIN([1]Rate_KM!Y152,AD$207)</f>
        <v>8993250</v>
      </c>
      <c r="AE216" s="119">
        <f>MIN([1]Rate_KM!Z152,AE$207)</f>
        <v>8993250</v>
      </c>
      <c r="AF216" s="119">
        <f>MIN([1]Rate_KM!AA152,AF$207)</f>
        <v>8993250</v>
      </c>
      <c r="AG216" s="119">
        <f>MIN([1]Rate_KM!AB152,AG$207)</f>
        <v>8993250</v>
      </c>
      <c r="AH216" s="119">
        <f>MIN([1]Rate_KM!AC152,AH$207)</f>
        <v>8993250</v>
      </c>
      <c r="AI216" s="119">
        <f>MIN([1]Rate_KM!AD152,AI$207)</f>
        <v>8993250</v>
      </c>
      <c r="AJ216" s="119">
        <f>MIN([1]Rate_KM!AE152,AJ$207)</f>
        <v>8993250</v>
      </c>
      <c r="AK216" s="119">
        <f>MIN([1]Rate_KM!AF152,AK$207)</f>
        <v>8993250</v>
      </c>
      <c r="AL216" s="119">
        <f>MIN([1]Rate_KM!AG152,AL$207)</f>
        <v>8993250</v>
      </c>
      <c r="AO216" s="30" t="str">
        <f t="shared" si="83"/>
        <v>N</v>
      </c>
      <c r="AP216" s="106"/>
    </row>
    <row r="217" spans="1:44" s="101" customFormat="1" ht="15" hidden="1" x14ac:dyDescent="0.2">
      <c r="A217" s="107"/>
      <c r="C217" s="116"/>
      <c r="D217" s="117"/>
      <c r="E217" s="117"/>
      <c r="F217" s="118"/>
      <c r="G217" s="111" t="s">
        <v>223</v>
      </c>
      <c r="H217" s="144" t="s">
        <v>219</v>
      </c>
      <c r="I217" s="145" t="s">
        <v>219</v>
      </c>
      <c r="J217" s="111" t="s">
        <v>219</v>
      </c>
      <c r="K217" s="146" t="s">
        <v>219</v>
      </c>
      <c r="L217" s="144" t="s">
        <v>219</v>
      </c>
      <c r="M217" s="146" t="s">
        <v>219</v>
      </c>
      <c r="N217" s="119">
        <f>MIN([1]Rate_KM!I153,N$207)</f>
        <v>10000000</v>
      </c>
      <c r="O217" s="119">
        <f>MIN([1]Rate_KM!J153,O$207)</f>
        <v>10000000</v>
      </c>
      <c r="P217" s="119">
        <f>MIN([1]Rate_KM!K153,P$207)</f>
        <v>10000000</v>
      </c>
      <c r="Q217" s="119">
        <f>MIN([1]Rate_KM!L153,Q$207)</f>
        <v>10000000</v>
      </c>
      <c r="R217" s="119">
        <f>MIN([1]Rate_KM!M153,R$207)</f>
        <v>10000000</v>
      </c>
      <c r="S217" s="119">
        <f>MIN([1]Rate_KM!N153,S$207)</f>
        <v>10000000</v>
      </c>
      <c r="T217" s="119">
        <f>MIN([1]Rate_KM!O153,T$207)</f>
        <v>10000000</v>
      </c>
      <c r="U217" s="119">
        <f>MIN([1]Rate_KM!P153,U$207)</f>
        <v>10000000</v>
      </c>
      <c r="V217" s="119">
        <f>MIN([1]Rate_KM!Q153,V$207)</f>
        <v>10000000</v>
      </c>
      <c r="W217" s="119">
        <f>MIN([1]Rate_KM!R153,W$207)</f>
        <v>10000000</v>
      </c>
      <c r="X217" s="119">
        <f>MIN([1]Rate_KM!S153,X$207)</f>
        <v>10000000</v>
      </c>
      <c r="Y217" s="119">
        <f>MIN([1]Rate_KM!T153,Y$207)</f>
        <v>10000000</v>
      </c>
      <c r="Z217" s="119">
        <f>MIN([1]Rate_KM!U153,Z$207)</f>
        <v>10000000</v>
      </c>
      <c r="AA217" s="119">
        <f>MIN([1]Rate_KM!V153,AA$207)</f>
        <v>10000000</v>
      </c>
      <c r="AB217" s="119">
        <f>MIN([1]Rate_KM!W153,AB$207)</f>
        <v>10000000</v>
      </c>
      <c r="AC217" s="119">
        <f>MIN([1]Rate_KM!X153,AC$207)</f>
        <v>10000000</v>
      </c>
      <c r="AD217" s="119">
        <f>MIN([1]Rate_KM!Y153,AD$207)</f>
        <v>10000000</v>
      </c>
      <c r="AE217" s="119">
        <f>MIN([1]Rate_KM!Z153,AE$207)</f>
        <v>10000000</v>
      </c>
      <c r="AF217" s="119">
        <f>MIN([1]Rate_KM!AA153,AF$207)</f>
        <v>10000000</v>
      </c>
      <c r="AG217" s="119">
        <f>MIN([1]Rate_KM!AB153,AG$207)</f>
        <v>10000000</v>
      </c>
      <c r="AH217" s="119">
        <f>MIN([1]Rate_KM!AC153,AH$207)</f>
        <v>10000000</v>
      </c>
      <c r="AI217" s="119">
        <f>MIN([1]Rate_KM!AD153,AI$207)</f>
        <v>10000000</v>
      </c>
      <c r="AJ217" s="119">
        <f>MIN([1]Rate_KM!AE153,AJ$207)</f>
        <v>10000000</v>
      </c>
      <c r="AK217" s="119">
        <f>MIN([1]Rate_KM!AF153,AK$207)</f>
        <v>10000000</v>
      </c>
      <c r="AL217" s="119">
        <f>MIN([1]Rate_KM!AG153,AL$207)</f>
        <v>10000000</v>
      </c>
      <c r="AO217" s="30" t="str">
        <f t="shared" si="83"/>
        <v>N</v>
      </c>
      <c r="AP217" s="106"/>
    </row>
    <row r="218" spans="1:44" s="101" customFormat="1" ht="25.5" hidden="1" customHeight="1" x14ac:dyDescent="0.2">
      <c r="A218" s="107"/>
      <c r="C218" s="116" t="s">
        <v>227</v>
      </c>
      <c r="D218" s="117"/>
      <c r="E218" s="117"/>
      <c r="F218" s="118"/>
      <c r="G218" s="111" t="s">
        <v>222</v>
      </c>
      <c r="H218" s="144" t="s">
        <v>219</v>
      </c>
      <c r="I218" s="145" t="s">
        <v>219</v>
      </c>
      <c r="J218" s="111" t="s">
        <v>219</v>
      </c>
      <c r="K218" s="146" t="s">
        <v>219</v>
      </c>
      <c r="L218" s="144" t="s">
        <v>219</v>
      </c>
      <c r="M218" s="146" t="s">
        <v>219</v>
      </c>
      <c r="N218" s="119">
        <f>MIN([1]Rate_KM!I154,N$207)</f>
        <v>8993250</v>
      </c>
      <c r="O218" s="119">
        <f>MIN([1]Rate_KM!J154,O$207)</f>
        <v>8993250</v>
      </c>
      <c r="P218" s="119">
        <f>MIN([1]Rate_KM!K154,P$207)</f>
        <v>8993250</v>
      </c>
      <c r="Q218" s="119">
        <f>MIN([1]Rate_KM!L154,Q$207)</f>
        <v>8993250</v>
      </c>
      <c r="R218" s="119">
        <f>MIN([1]Rate_KM!M154,R$207)</f>
        <v>8993250</v>
      </c>
      <c r="S218" s="119">
        <f>MIN([1]Rate_KM!N154,S$207)</f>
        <v>8993250</v>
      </c>
      <c r="T218" s="119">
        <f>MIN([1]Rate_KM!O154,T$207)</f>
        <v>8993250</v>
      </c>
      <c r="U218" s="119">
        <f>MIN([1]Rate_KM!P154,U$207)</f>
        <v>8993250</v>
      </c>
      <c r="V218" s="119">
        <f>MIN([1]Rate_KM!Q154,V$207)</f>
        <v>8993250</v>
      </c>
      <c r="W218" s="119">
        <f>MIN([1]Rate_KM!R154,W$207)</f>
        <v>8993250</v>
      </c>
      <c r="X218" s="119">
        <f>MIN([1]Rate_KM!S154,X$207)</f>
        <v>8993250</v>
      </c>
      <c r="Y218" s="119">
        <f>MIN([1]Rate_KM!T154,Y$207)</f>
        <v>8993250</v>
      </c>
      <c r="Z218" s="119">
        <f>MIN([1]Rate_KM!U154,Z$207)</f>
        <v>8993250</v>
      </c>
      <c r="AA218" s="119">
        <f>MIN([1]Rate_KM!V154,AA$207)</f>
        <v>8993250</v>
      </c>
      <c r="AB218" s="119">
        <f>MIN([1]Rate_KM!W154,AB$207)</f>
        <v>8993250</v>
      </c>
      <c r="AC218" s="119">
        <f>MIN([1]Rate_KM!X154,AC$207)</f>
        <v>8993250</v>
      </c>
      <c r="AD218" s="119">
        <f>MIN([1]Rate_KM!Y154,AD$207)</f>
        <v>8993250</v>
      </c>
      <c r="AE218" s="119">
        <f>MIN([1]Rate_KM!Z154,AE$207)</f>
        <v>8993250</v>
      </c>
      <c r="AF218" s="119">
        <f>MIN([1]Rate_KM!AA154,AF$207)</f>
        <v>8993250</v>
      </c>
      <c r="AG218" s="119">
        <f>MIN([1]Rate_KM!AB154,AG$207)</f>
        <v>8993250</v>
      </c>
      <c r="AH218" s="119">
        <f>MIN([1]Rate_KM!AC154,AH$207)</f>
        <v>8993250</v>
      </c>
      <c r="AI218" s="119">
        <f>MIN([1]Rate_KM!AD154,AI$207)</f>
        <v>8993250</v>
      </c>
      <c r="AJ218" s="119">
        <f>MIN([1]Rate_KM!AE154,AJ$207)</f>
        <v>8993250</v>
      </c>
      <c r="AK218" s="119">
        <f>MIN([1]Rate_KM!AF154,AK$207)</f>
        <v>8993250</v>
      </c>
      <c r="AL218" s="119">
        <f>MIN([1]Rate_KM!AG154,AL$207)</f>
        <v>8993250</v>
      </c>
      <c r="AO218" s="30" t="str">
        <f t="shared" si="83"/>
        <v>N</v>
      </c>
      <c r="AP218" s="106"/>
    </row>
    <row r="219" spans="1:44" s="101" customFormat="1" ht="15" hidden="1" x14ac:dyDescent="0.2">
      <c r="A219" s="107"/>
      <c r="C219" s="116"/>
      <c r="D219" s="117"/>
      <c r="E219" s="117"/>
      <c r="F219" s="118"/>
      <c r="G219" s="111" t="s">
        <v>223</v>
      </c>
      <c r="H219" s="144" t="s">
        <v>219</v>
      </c>
      <c r="I219" s="145" t="s">
        <v>219</v>
      </c>
      <c r="J219" s="111" t="s">
        <v>219</v>
      </c>
      <c r="K219" s="146" t="s">
        <v>219</v>
      </c>
      <c r="L219" s="144" t="s">
        <v>219</v>
      </c>
      <c r="M219" s="146" t="s">
        <v>219</v>
      </c>
      <c r="N219" s="119">
        <f>MIN([1]Rate_KM!I155,N$207)</f>
        <v>10000000</v>
      </c>
      <c r="O219" s="119">
        <f>MIN([1]Rate_KM!J155,O$207)</f>
        <v>10000000</v>
      </c>
      <c r="P219" s="119">
        <f>MIN([1]Rate_KM!K155,P$207)</f>
        <v>10000000</v>
      </c>
      <c r="Q219" s="119">
        <f>MIN([1]Rate_KM!L155,Q$207)</f>
        <v>10000000</v>
      </c>
      <c r="R219" s="119">
        <f>MIN([1]Rate_KM!M155,R$207)</f>
        <v>10000000</v>
      </c>
      <c r="S219" s="119">
        <f>MIN([1]Rate_KM!N155,S$207)</f>
        <v>10000000</v>
      </c>
      <c r="T219" s="119">
        <f>MIN([1]Rate_KM!O155,T$207)</f>
        <v>10000000</v>
      </c>
      <c r="U219" s="119">
        <f>MIN([1]Rate_KM!P155,U$207)</f>
        <v>10000000</v>
      </c>
      <c r="V219" s="119">
        <f>MIN([1]Rate_KM!Q155,V$207)</f>
        <v>10000000</v>
      </c>
      <c r="W219" s="119">
        <f>MIN([1]Rate_KM!R155,W$207)</f>
        <v>10000000</v>
      </c>
      <c r="X219" s="119">
        <f>MIN([1]Rate_KM!S155,X$207)</f>
        <v>10000000</v>
      </c>
      <c r="Y219" s="119">
        <f>MIN([1]Rate_KM!T155,Y$207)</f>
        <v>10000000</v>
      </c>
      <c r="Z219" s="119">
        <f>MIN([1]Rate_KM!U155,Z$207)</f>
        <v>10000000</v>
      </c>
      <c r="AA219" s="119">
        <f>MIN([1]Rate_KM!V155,AA$207)</f>
        <v>10000000</v>
      </c>
      <c r="AB219" s="119">
        <f>MIN([1]Rate_KM!W155,AB$207)</f>
        <v>10000000</v>
      </c>
      <c r="AC219" s="119">
        <f>MIN([1]Rate_KM!X155,AC$207)</f>
        <v>10000000</v>
      </c>
      <c r="AD219" s="119">
        <f>MIN([1]Rate_KM!Y155,AD$207)</f>
        <v>10000000</v>
      </c>
      <c r="AE219" s="119">
        <f>MIN([1]Rate_KM!Z155,AE$207)</f>
        <v>10000000</v>
      </c>
      <c r="AF219" s="119">
        <f>MIN([1]Rate_KM!AA155,AF$207)</f>
        <v>10000000</v>
      </c>
      <c r="AG219" s="119">
        <f>MIN([1]Rate_KM!AB155,AG$207)</f>
        <v>10000000</v>
      </c>
      <c r="AH219" s="119">
        <f>MIN([1]Rate_KM!AC155,AH$207)</f>
        <v>10000000</v>
      </c>
      <c r="AI219" s="119">
        <f>MIN([1]Rate_KM!AD155,AI$207)</f>
        <v>10000000</v>
      </c>
      <c r="AJ219" s="119">
        <f>MIN([1]Rate_KM!AE155,AJ$207)</f>
        <v>10000000</v>
      </c>
      <c r="AK219" s="119">
        <f>MIN([1]Rate_KM!AF155,AK$207)</f>
        <v>10000000</v>
      </c>
      <c r="AL219" s="119">
        <f>MIN([1]Rate_KM!AG155,AL$207)</f>
        <v>10000000</v>
      </c>
      <c r="AO219" s="30" t="str">
        <f t="shared" si="83"/>
        <v>N</v>
      </c>
      <c r="AP219" s="106"/>
    </row>
    <row r="220" spans="1:44" s="101" customFormat="1" ht="24" hidden="1" customHeight="1" x14ac:dyDescent="0.2">
      <c r="A220" s="107"/>
      <c r="C220" s="116" t="s">
        <v>228</v>
      </c>
      <c r="D220" s="117"/>
      <c r="E220" s="117"/>
      <c r="F220" s="118"/>
      <c r="G220" s="111" t="s">
        <v>222</v>
      </c>
      <c r="H220" s="111" t="s">
        <v>219</v>
      </c>
      <c r="I220" s="145" t="s">
        <v>219</v>
      </c>
      <c r="J220" s="111" t="s">
        <v>219</v>
      </c>
      <c r="K220" s="147" t="s">
        <v>219</v>
      </c>
      <c r="L220" s="111" t="s">
        <v>219</v>
      </c>
      <c r="M220" s="147" t="s">
        <v>219</v>
      </c>
      <c r="N220" s="119">
        <f>MIN([1]Rate_KM!I156,N$207)</f>
        <v>8993250</v>
      </c>
      <c r="O220" s="119">
        <f>MIN([1]Rate_KM!J156,O$207)</f>
        <v>8993250</v>
      </c>
      <c r="P220" s="119">
        <f>MIN([1]Rate_KM!K156,P$207)</f>
        <v>8993250</v>
      </c>
      <c r="Q220" s="119">
        <f>MIN([1]Rate_KM!L156,Q$207)</f>
        <v>8993250</v>
      </c>
      <c r="R220" s="119">
        <f>MIN([1]Rate_KM!M156,R$207)</f>
        <v>8993250</v>
      </c>
      <c r="S220" s="119">
        <f>MIN([1]Rate_KM!N156,S$207)</f>
        <v>8993250</v>
      </c>
      <c r="T220" s="119">
        <f>MIN([1]Rate_KM!O156,T$207)</f>
        <v>8993250</v>
      </c>
      <c r="U220" s="119">
        <f>MIN([1]Rate_KM!P156,U$207)</f>
        <v>8993250</v>
      </c>
      <c r="V220" s="119">
        <f>MIN([1]Rate_KM!Q156,V$207)</f>
        <v>8993250</v>
      </c>
      <c r="W220" s="119">
        <f>MIN([1]Rate_KM!R156,W$207)</f>
        <v>8993250</v>
      </c>
      <c r="X220" s="119">
        <f>MIN([1]Rate_KM!S156,X$207)</f>
        <v>8993250</v>
      </c>
      <c r="Y220" s="119">
        <f>MIN([1]Rate_KM!T156,Y$207)</f>
        <v>8993250</v>
      </c>
      <c r="Z220" s="119">
        <f>MIN([1]Rate_KM!U156,Z$207)</f>
        <v>8993250</v>
      </c>
      <c r="AA220" s="119">
        <f>MIN([1]Rate_KM!V156,AA$207)</f>
        <v>8993250</v>
      </c>
      <c r="AB220" s="119">
        <f>MIN([1]Rate_KM!W156,AB$207)</f>
        <v>8993250</v>
      </c>
      <c r="AC220" s="119">
        <f>MIN([1]Rate_KM!X156,AC$207)</f>
        <v>8993250</v>
      </c>
      <c r="AD220" s="119">
        <f>MIN([1]Rate_KM!Y156,AD$207)</f>
        <v>8993250</v>
      </c>
      <c r="AE220" s="119">
        <f>MIN([1]Rate_KM!Z156,AE$207)</f>
        <v>8993250</v>
      </c>
      <c r="AF220" s="119">
        <f>MIN([1]Rate_KM!AA156,AF$207)</f>
        <v>8993250</v>
      </c>
      <c r="AG220" s="119">
        <f>MIN([1]Rate_KM!AB156,AG$207)</f>
        <v>8993250</v>
      </c>
      <c r="AH220" s="119">
        <f>MIN([1]Rate_KM!AC156,AH$207)</f>
        <v>8993250</v>
      </c>
      <c r="AI220" s="119">
        <f>MIN([1]Rate_KM!AD156,AI$207)</f>
        <v>8993250</v>
      </c>
      <c r="AJ220" s="119">
        <f>MIN([1]Rate_KM!AE156,AJ$207)</f>
        <v>8993250</v>
      </c>
      <c r="AK220" s="119">
        <f>MIN([1]Rate_KM!AF156,AK$207)</f>
        <v>8993250</v>
      </c>
      <c r="AL220" s="119">
        <f>MIN([1]Rate_KM!AG156,AL$207)</f>
        <v>8993250</v>
      </c>
      <c r="AO220" s="30" t="str">
        <f t="shared" si="83"/>
        <v>N</v>
      </c>
      <c r="AP220" s="106"/>
    </row>
    <row r="221" spans="1:44" s="101" customFormat="1" ht="15" hidden="1" x14ac:dyDescent="0.2">
      <c r="A221" s="107"/>
      <c r="C221" s="116"/>
      <c r="D221" s="117"/>
      <c r="E221" s="117"/>
      <c r="F221" s="118"/>
      <c r="G221" s="111" t="s">
        <v>223</v>
      </c>
      <c r="H221" s="111" t="s">
        <v>219</v>
      </c>
      <c r="I221" s="145" t="s">
        <v>219</v>
      </c>
      <c r="J221" s="111" t="s">
        <v>219</v>
      </c>
      <c r="K221" s="147" t="s">
        <v>219</v>
      </c>
      <c r="L221" s="111" t="s">
        <v>219</v>
      </c>
      <c r="M221" s="147" t="s">
        <v>219</v>
      </c>
      <c r="N221" s="119">
        <f>MIN([1]Rate_KM!I157,N$207)</f>
        <v>10000000</v>
      </c>
      <c r="O221" s="119">
        <f>MIN([1]Rate_KM!J157,O$207)</f>
        <v>10000000</v>
      </c>
      <c r="P221" s="119">
        <f>MIN([1]Rate_KM!K157,P$207)</f>
        <v>10000000</v>
      </c>
      <c r="Q221" s="119">
        <f>MIN([1]Rate_KM!L157,Q$207)</f>
        <v>10000000</v>
      </c>
      <c r="R221" s="119">
        <f>MIN([1]Rate_KM!M157,R$207)</f>
        <v>10000000</v>
      </c>
      <c r="S221" s="119">
        <f>MIN([1]Rate_KM!N157,S$207)</f>
        <v>10000000</v>
      </c>
      <c r="T221" s="119">
        <f>MIN([1]Rate_KM!O157,T$207)</f>
        <v>10000000</v>
      </c>
      <c r="U221" s="119">
        <f>MIN([1]Rate_KM!P157,U$207)</f>
        <v>10000000</v>
      </c>
      <c r="V221" s="119">
        <f>MIN([1]Rate_KM!Q157,V$207)</f>
        <v>10000000</v>
      </c>
      <c r="W221" s="119">
        <f>MIN([1]Rate_KM!R157,W$207)</f>
        <v>10000000</v>
      </c>
      <c r="X221" s="119">
        <f>MIN([1]Rate_KM!S157,X$207)</f>
        <v>10000000</v>
      </c>
      <c r="Y221" s="119">
        <f>MIN([1]Rate_KM!T157,Y$207)</f>
        <v>10000000</v>
      </c>
      <c r="Z221" s="119">
        <f>MIN([1]Rate_KM!U157,Z$207)</f>
        <v>10000000</v>
      </c>
      <c r="AA221" s="119">
        <f>MIN([1]Rate_KM!V157,AA$207)</f>
        <v>10000000</v>
      </c>
      <c r="AB221" s="119">
        <f>MIN([1]Rate_KM!W157,AB$207)</f>
        <v>10000000</v>
      </c>
      <c r="AC221" s="119">
        <f>MIN([1]Rate_KM!X157,AC$207)</f>
        <v>10000000</v>
      </c>
      <c r="AD221" s="119">
        <f>MIN([1]Rate_KM!Y157,AD$207)</f>
        <v>10000000</v>
      </c>
      <c r="AE221" s="119">
        <f>MIN([1]Rate_KM!Z157,AE$207)</f>
        <v>10000000</v>
      </c>
      <c r="AF221" s="119">
        <f>MIN([1]Rate_KM!AA157,AF$207)</f>
        <v>10000000</v>
      </c>
      <c r="AG221" s="119">
        <f>MIN([1]Rate_KM!AB157,AG$207)</f>
        <v>10000000</v>
      </c>
      <c r="AH221" s="119">
        <f>MIN([1]Rate_KM!AC157,AH$207)</f>
        <v>10000000</v>
      </c>
      <c r="AI221" s="119">
        <f>MIN([1]Rate_KM!AD157,AI$207)</f>
        <v>10000000</v>
      </c>
      <c r="AJ221" s="119">
        <f>MIN([1]Rate_KM!AE157,AJ$207)</f>
        <v>10000000</v>
      </c>
      <c r="AK221" s="119">
        <f>MIN([1]Rate_KM!AF157,AK$207)</f>
        <v>10000000</v>
      </c>
      <c r="AL221" s="119">
        <f>MIN([1]Rate_KM!AG157,AL$207)</f>
        <v>10000000</v>
      </c>
      <c r="AO221" s="30" t="str">
        <f t="shared" si="83"/>
        <v>N</v>
      </c>
      <c r="AP221" s="106"/>
    </row>
    <row r="222" spans="1:44" s="101" customFormat="1" ht="4.5" hidden="1" customHeight="1" x14ac:dyDescent="0.2">
      <c r="A222" s="107"/>
      <c r="C222" s="120"/>
      <c r="D222" s="121"/>
      <c r="E222" s="121"/>
      <c r="F222" s="122"/>
      <c r="G222" s="123"/>
      <c r="H222" s="124"/>
      <c r="I222" s="125"/>
      <c r="J222" s="126"/>
      <c r="K222" s="127"/>
      <c r="L222" s="124"/>
      <c r="M222" s="127"/>
      <c r="N222" s="128"/>
      <c r="O222" s="128"/>
      <c r="P222" s="128"/>
      <c r="Q222" s="128"/>
      <c r="R222" s="128"/>
      <c r="S222" s="128"/>
      <c r="T222" s="128"/>
      <c r="U222" s="129"/>
      <c r="V222" s="129"/>
      <c r="W222" s="129"/>
      <c r="X222" s="128"/>
      <c r="Y222" s="128"/>
      <c r="Z222" s="128"/>
      <c r="AA222" s="128"/>
      <c r="AB222" s="128"/>
      <c r="AC222" s="128"/>
      <c r="AD222" s="128"/>
      <c r="AE222" s="129"/>
      <c r="AF222" s="129"/>
      <c r="AG222" s="129"/>
      <c r="AH222" s="129"/>
      <c r="AI222" s="129"/>
      <c r="AJ222" s="129"/>
      <c r="AK222" s="129"/>
      <c r="AL222" s="129"/>
      <c r="AO222" s="30" t="str">
        <f t="shared" si="83"/>
        <v>N</v>
      </c>
      <c r="AP222" s="106"/>
    </row>
    <row r="223" spans="1:44" s="101" customFormat="1" ht="25.5" hidden="1" customHeight="1" x14ac:dyDescent="0.2">
      <c r="A223" s="148"/>
      <c r="H223" s="148"/>
      <c r="M223" s="148"/>
      <c r="P223" s="131"/>
      <c r="Q223" s="131"/>
      <c r="R223" s="131"/>
      <c r="S223" s="131"/>
      <c r="T223" s="131"/>
      <c r="U223" s="132"/>
      <c r="V223" s="132"/>
      <c r="W223" s="132"/>
      <c r="Z223" s="131"/>
      <c r="AA223" s="131"/>
      <c r="AB223" s="131"/>
      <c r="AC223" s="131"/>
      <c r="AD223" s="131"/>
      <c r="AE223" s="132"/>
      <c r="AF223" s="132"/>
      <c r="AG223" s="132"/>
      <c r="AH223" s="132"/>
      <c r="AI223" s="132"/>
      <c r="AJ223" s="132"/>
      <c r="AK223" s="132"/>
      <c r="AL223" s="132"/>
      <c r="AO223" s="30" t="str">
        <f t="shared" si="83"/>
        <v>N</v>
      </c>
      <c r="AP223" s="106"/>
    </row>
    <row r="224" spans="1:44" s="5" customFormat="1" ht="18.75" hidden="1" customHeight="1" x14ac:dyDescent="0.25">
      <c r="A224" s="24"/>
      <c r="C224" s="154" t="str">
        <f>[1]Hidden!$C$32&amp;". MELAHIRKAN"</f>
        <v>1. MELAHIRKAN</v>
      </c>
      <c r="D224" s="154"/>
      <c r="E224" s="155"/>
      <c r="H224" s="24"/>
      <c r="M224" s="24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>
        <v>0</v>
      </c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O224" s="30" t="str">
        <f>IF(AP224=1,"Y","N")</f>
        <v>N</v>
      </c>
      <c r="AP224" s="8">
        <v>0</v>
      </c>
      <c r="AQ224" s="5" t="str">
        <f t="shared" ref="AQ224" si="94">IF(AP224=0,"N","Y")</f>
        <v>N</v>
      </c>
      <c r="AR224" s="2"/>
    </row>
    <row r="225" spans="1:44" s="5" customFormat="1" ht="16.5" hidden="1" customHeight="1" x14ac:dyDescent="0.25">
      <c r="A225" s="31"/>
      <c r="C225" s="32" t="s">
        <v>6</v>
      </c>
      <c r="D225" s="32" t="s">
        <v>7</v>
      </c>
      <c r="E225" s="33" t="s">
        <v>8</v>
      </c>
      <c r="F225" s="33"/>
      <c r="G225" s="33" t="s">
        <v>9</v>
      </c>
      <c r="H225" s="32" t="s">
        <v>10</v>
      </c>
      <c r="I225" s="34" t="s">
        <v>11</v>
      </c>
      <c r="J225" s="34" t="s">
        <v>9</v>
      </c>
      <c r="K225" s="35" t="s">
        <v>12</v>
      </c>
      <c r="L225" s="35" t="s">
        <v>13</v>
      </c>
      <c r="M225" s="35" t="s">
        <v>14</v>
      </c>
      <c r="N225" s="149" t="str">
        <f>N$9</f>
        <v>PLAN A</v>
      </c>
      <c r="O225" s="36" t="str">
        <f t="shared" ref="O225:AL225" si="95">O$9</f>
        <v>PLAN B</v>
      </c>
      <c r="P225" s="36" t="str">
        <f t="shared" si="95"/>
        <v>PLAN C</v>
      </c>
      <c r="Q225" s="36" t="str">
        <f t="shared" si="95"/>
        <v>PLAN D</v>
      </c>
      <c r="R225" s="36" t="str">
        <f t="shared" si="95"/>
        <v>PLAN E</v>
      </c>
      <c r="S225" s="36" t="str">
        <f t="shared" si="95"/>
        <v>PLAN F</v>
      </c>
      <c r="T225" s="36" t="str">
        <f t="shared" si="95"/>
        <v>PLAN G</v>
      </c>
      <c r="U225" s="36" t="str">
        <f t="shared" si="95"/>
        <v>PLAN H</v>
      </c>
      <c r="V225" s="36" t="str">
        <f t="shared" si="95"/>
        <v>PLAN I</v>
      </c>
      <c r="W225" s="36" t="str">
        <f t="shared" si="95"/>
        <v>PLAN J</v>
      </c>
      <c r="X225" s="149" t="str">
        <f>X$9</f>
        <v>PLAN K</v>
      </c>
      <c r="Y225" s="36" t="str">
        <f t="shared" si="95"/>
        <v>PLAN L</v>
      </c>
      <c r="Z225" s="36" t="str">
        <f t="shared" si="95"/>
        <v>PLAN M</v>
      </c>
      <c r="AA225" s="36" t="str">
        <f t="shared" si="95"/>
        <v>PLAN N</v>
      </c>
      <c r="AB225" s="36" t="str">
        <f t="shared" si="95"/>
        <v>PLAN O</v>
      </c>
      <c r="AC225" s="36" t="str">
        <f t="shared" si="95"/>
        <v>PLAN P</v>
      </c>
      <c r="AD225" s="36" t="str">
        <f t="shared" si="95"/>
        <v>PLAN Q</v>
      </c>
      <c r="AE225" s="36" t="str">
        <f t="shared" si="95"/>
        <v>PLAN R</v>
      </c>
      <c r="AF225" s="36" t="str">
        <f t="shared" si="95"/>
        <v>PLAN S</v>
      </c>
      <c r="AG225" s="36" t="str">
        <f t="shared" si="95"/>
        <v>PLAN T</v>
      </c>
      <c r="AH225" s="36" t="str">
        <f t="shared" si="95"/>
        <v>PLAN U</v>
      </c>
      <c r="AI225" s="36" t="str">
        <f t="shared" si="95"/>
        <v>PLAN V</v>
      </c>
      <c r="AJ225" s="36" t="str">
        <f t="shared" si="95"/>
        <v>PLAN W</v>
      </c>
      <c r="AK225" s="36" t="str">
        <f t="shared" si="95"/>
        <v>PLAN X</v>
      </c>
      <c r="AL225" s="36" t="str">
        <f t="shared" si="95"/>
        <v>PLAN Y</v>
      </c>
      <c r="AO225" s="30" t="str">
        <f>$AO$224</f>
        <v>N</v>
      </c>
      <c r="AP225" s="8"/>
    </row>
    <row r="226" spans="1:44" s="5" customFormat="1" ht="16.5" hidden="1" customHeight="1" x14ac:dyDescent="0.25">
      <c r="A226" s="31"/>
      <c r="C226" s="37"/>
      <c r="D226" s="37"/>
      <c r="E226" s="38"/>
      <c r="F226" s="38"/>
      <c r="G226" s="38"/>
      <c r="H226" s="37"/>
      <c r="I226" s="39"/>
      <c r="J226" s="39"/>
      <c r="K226" s="40"/>
      <c r="L226" s="40"/>
      <c r="M226" s="40"/>
      <c r="N226" s="149" t="str">
        <f>N$10</f>
        <v>IP-1000</v>
      </c>
      <c r="O226" s="36" t="str">
        <f t="shared" ref="O226:AL226" si="96">O$10</f>
        <v>IP-1000</v>
      </c>
      <c r="P226" s="36" t="str">
        <f t="shared" si="96"/>
        <v>IP-1000</v>
      </c>
      <c r="Q226" s="36" t="str">
        <f t="shared" si="96"/>
        <v>IP-1000</v>
      </c>
      <c r="R226" s="36" t="str">
        <f t="shared" si="96"/>
        <v>IP-1000</v>
      </c>
      <c r="S226" s="36" t="str">
        <f t="shared" si="96"/>
        <v>IP-1000</v>
      </c>
      <c r="T226" s="36" t="str">
        <f t="shared" si="96"/>
        <v>IP-1000</v>
      </c>
      <c r="U226" s="36" t="str">
        <f t="shared" si="96"/>
        <v>IP-1000</v>
      </c>
      <c r="V226" s="36" t="str">
        <f t="shared" si="96"/>
        <v>IP-1000</v>
      </c>
      <c r="W226" s="36" t="str">
        <f t="shared" si="96"/>
        <v>IP-1000</v>
      </c>
      <c r="X226" s="149" t="str">
        <f>X$10</f>
        <v>IP-1000</v>
      </c>
      <c r="Y226" s="36" t="str">
        <f t="shared" si="96"/>
        <v>IP-1000</v>
      </c>
      <c r="Z226" s="36" t="str">
        <f t="shared" si="96"/>
        <v>IP-1000</v>
      </c>
      <c r="AA226" s="36" t="str">
        <f t="shared" si="96"/>
        <v>IP-1000</v>
      </c>
      <c r="AB226" s="36" t="str">
        <f t="shared" si="96"/>
        <v>IP-1000</v>
      </c>
      <c r="AC226" s="36" t="str">
        <f t="shared" si="96"/>
        <v>IP-1000</v>
      </c>
      <c r="AD226" s="36" t="str">
        <f t="shared" si="96"/>
        <v>IP-1000</v>
      </c>
      <c r="AE226" s="36" t="str">
        <f t="shared" si="96"/>
        <v>IP-1000</v>
      </c>
      <c r="AF226" s="36" t="str">
        <f t="shared" si="96"/>
        <v>IP-1000</v>
      </c>
      <c r="AG226" s="36" t="str">
        <f t="shared" si="96"/>
        <v>IP-1000</v>
      </c>
      <c r="AH226" s="36" t="str">
        <f t="shared" si="96"/>
        <v>IP-1000</v>
      </c>
      <c r="AI226" s="36" t="str">
        <f t="shared" si="96"/>
        <v>IP-1000</v>
      </c>
      <c r="AJ226" s="36" t="str">
        <f t="shared" si="96"/>
        <v>IP-1000</v>
      </c>
      <c r="AK226" s="36" t="str">
        <f t="shared" si="96"/>
        <v>IP-1000</v>
      </c>
      <c r="AL226" s="36" t="str">
        <f t="shared" si="96"/>
        <v>IP-1000</v>
      </c>
      <c r="AO226" s="30" t="str">
        <f t="shared" ref="AO226:AO251" si="97">$AO$224</f>
        <v>N</v>
      </c>
      <c r="AP226" s="8"/>
    </row>
    <row r="227" spans="1:44" ht="5.25" hidden="1" customHeight="1" x14ac:dyDescent="0.25">
      <c r="A227" s="41"/>
      <c r="H227" s="41"/>
      <c r="M227" s="41"/>
      <c r="AO227" s="30" t="str">
        <f t="shared" si="97"/>
        <v>N</v>
      </c>
    </row>
    <row r="228" spans="1:44" ht="5.25" hidden="1" customHeight="1" x14ac:dyDescent="0.25">
      <c r="A228" s="41"/>
      <c r="C228" s="42"/>
      <c r="D228" s="42"/>
      <c r="E228" s="43"/>
      <c r="F228" s="44"/>
      <c r="G228" s="42"/>
      <c r="H228" s="133"/>
      <c r="I228" s="42"/>
      <c r="J228" s="42"/>
      <c r="K228" s="157"/>
      <c r="L228" s="158"/>
      <c r="M228" s="45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O228" s="30" t="str">
        <f t="shared" si="97"/>
        <v>N</v>
      </c>
      <c r="AP228" s="4">
        <f>AP229</f>
        <v>1</v>
      </c>
      <c r="AQ228" s="2" t="s">
        <v>40</v>
      </c>
      <c r="AR228" s="2" t="str">
        <f>IF(AP229=1,AR229,IF(AP230=1,AR230,IF(AP231=1,AR231,IF(AP232=1,AR232,IF(AP233=1,AR233,IF(AP234=1,AR234,IF(AP235=1,AR235,IF(AP236=1,AR236,IF(AP237=1,AR237,IF(AP238=1,AR238,"T"))))))))))</f>
        <v>A</v>
      </c>
    </row>
    <row r="229" spans="1:44" ht="18.75" hidden="1" customHeight="1" x14ac:dyDescent="0.25">
      <c r="A229" s="134"/>
      <c r="C229" s="47">
        <f t="shared" ref="C229:C238" si="98">IF(AND(I229="Y",J229&lt;&gt;"-"),C228+1,C228)</f>
        <v>1</v>
      </c>
      <c r="D229" s="48" t="s">
        <v>303</v>
      </c>
      <c r="E229" s="49" t="s">
        <v>304</v>
      </c>
      <c r="G229" s="50" t="str">
        <f t="shared" ref="G229:G238" si="99">IF(I229="Y",IF(OR(J229="per tahun",J229="per ketidakmampuan",J229="per kasus penyakit"),J229,J229&amp;IF(K229="-",""," (maks. "&amp;TEXT(K229,"0")&amp;" hari)")),"-")</f>
        <v>per tahun</v>
      </c>
      <c r="H229" s="51" t="s">
        <v>237</v>
      </c>
      <c r="I229" s="52" t="str">
        <f t="shared" ref="I229:I238" si="100">IF(IFERROR(IF(SEARCH("Tidak Dijamin",H229),"N"),"Y")="N","N","Y")</f>
        <v>Y</v>
      </c>
      <c r="J229" s="53" t="str">
        <f t="shared" ref="J229:J238" si="101">IFERROR(IF(SEARCH("per hari",H229),"per hari","per kasus penyakit"),IFERROR(IF(SEARCH("per kasus penyakit",H229),"per kasus penyakit","per tahun"),IFERROR(IF(SEARCH("per tahun",H229),"per tahun","per kunjungan"),IFERROR(IF(SEARCH("per kunjungan",H229),"per kunjungan","per kejadian"),IFERROR(IF(SEARCH("per kejadian",H229),"per kejadian"),"-")))))</f>
        <v>per tahun</v>
      </c>
      <c r="K229" s="53" t="str">
        <f ca="1">IF(J229="per hari",IF(SUM(LEN(H229)-LEN(SUBSTITUTE(H229,{"0";"1";"2";"3";"4";"5";"6";"7";"8";"9"},"")))&gt;0, SUMPRODUCT(MID(0&amp;H229, LARGE(INDEX(ISNUMBER(--MID(H229, ROW(INDIRECT("$1:$"&amp;LEN(H229))),1))* ROW(INDIRECT("$1:$"&amp;LEN(H229))),0), ROW(INDIRECT("$1:$"&amp;LEN(H229))))+1,1)* 10^ROW(INDIRECT("$1:$"&amp;LEN(H229)))/10),""),"-")</f>
        <v>-</v>
      </c>
      <c r="L229" s="54">
        <v>0</v>
      </c>
      <c r="M229" s="159"/>
      <c r="N229" s="56">
        <v>0</v>
      </c>
      <c r="O229" s="56">
        <v>0</v>
      </c>
      <c r="P229" s="56">
        <v>0</v>
      </c>
      <c r="Q229" s="56">
        <v>0</v>
      </c>
      <c r="R229" s="56">
        <v>0</v>
      </c>
      <c r="S229" s="56">
        <v>0</v>
      </c>
      <c r="T229" s="56">
        <v>0</v>
      </c>
      <c r="U229" s="56">
        <v>0</v>
      </c>
      <c r="V229" s="56">
        <v>0</v>
      </c>
      <c r="W229" s="56">
        <v>0</v>
      </c>
      <c r="X229" s="56">
        <v>0</v>
      </c>
      <c r="Y229" s="56">
        <v>0</v>
      </c>
      <c r="Z229" s="56">
        <v>0</v>
      </c>
      <c r="AA229" s="56">
        <v>0</v>
      </c>
      <c r="AB229" s="56">
        <v>0</v>
      </c>
      <c r="AC229" s="56">
        <v>0</v>
      </c>
      <c r="AD229" s="56">
        <v>0</v>
      </c>
      <c r="AE229" s="56">
        <v>0</v>
      </c>
      <c r="AF229" s="56">
        <v>0</v>
      </c>
      <c r="AG229" s="56">
        <v>0</v>
      </c>
      <c r="AH229" s="56">
        <v>0</v>
      </c>
      <c r="AI229" s="56">
        <v>0</v>
      </c>
      <c r="AJ229" s="56">
        <v>0</v>
      </c>
      <c r="AK229" s="56">
        <v>0</v>
      </c>
      <c r="AL229" s="56">
        <v>0</v>
      </c>
      <c r="AO229" s="30" t="str">
        <f t="shared" si="97"/>
        <v>N</v>
      </c>
      <c r="AP229" s="4">
        <f t="shared" ref="AP229:AP238" si="102">IF(G229&lt;&gt;"-",1,0)</f>
        <v>1</v>
      </c>
      <c r="AQ229" s="5" t="str">
        <f t="shared" ref="AQ229:AQ238" si="103">IF(AP229=0,"N","Y")</f>
        <v>Y</v>
      </c>
      <c r="AR229" s="2" t="str">
        <f t="shared" ref="AR229:AR238" si="104">IF(AND(G229&lt;&gt;"-",N229=0),"A","T")</f>
        <v>A</v>
      </c>
    </row>
    <row r="230" spans="1:44" ht="18.75" hidden="1" customHeight="1" x14ac:dyDescent="0.25">
      <c r="A230" s="137"/>
      <c r="C230" s="47">
        <f t="shared" si="98"/>
        <v>2</v>
      </c>
      <c r="D230" s="48" t="s">
        <v>305</v>
      </c>
      <c r="E230" s="49" t="s">
        <v>306</v>
      </c>
      <c r="G230" s="50" t="str">
        <f t="shared" si="99"/>
        <v>per tahun</v>
      </c>
      <c r="H230" s="51" t="s">
        <v>237</v>
      </c>
      <c r="I230" s="52" t="str">
        <f t="shared" si="100"/>
        <v>Y</v>
      </c>
      <c r="J230" s="53" t="str">
        <f t="shared" si="101"/>
        <v>per tahun</v>
      </c>
      <c r="K230" s="53" t="str">
        <f ca="1">IF(J230="per hari",IF(SUM(LEN(H230)-LEN(SUBSTITUTE(H230,{"0";"1";"2";"3";"4";"5";"6";"7";"8";"9"},"")))&gt;0, SUMPRODUCT(MID(0&amp;H230, LARGE(INDEX(ISNUMBER(--MID(H230, ROW(INDIRECT("$1:$"&amp;LEN(H230))),1))* ROW(INDIRECT("$1:$"&amp;LEN(H230))),0), ROW(INDIRECT("$1:$"&amp;LEN(H230))))+1,1)* 10^ROW(INDIRECT("$1:$"&amp;LEN(H230)))/10),""),"-")</f>
        <v>-</v>
      </c>
      <c r="L230" s="54">
        <v>1</v>
      </c>
      <c r="M230" s="159">
        <v>2</v>
      </c>
      <c r="N230" s="58">
        <f t="shared" ref="N230:AC232" si="105">N$229*$M230</f>
        <v>0</v>
      </c>
      <c r="O230" s="58">
        <f t="shared" si="105"/>
        <v>0</v>
      </c>
      <c r="P230" s="58">
        <f t="shared" si="105"/>
        <v>0</v>
      </c>
      <c r="Q230" s="58">
        <f t="shared" si="105"/>
        <v>0</v>
      </c>
      <c r="R230" s="58">
        <f t="shared" si="105"/>
        <v>0</v>
      </c>
      <c r="S230" s="58">
        <f t="shared" si="105"/>
        <v>0</v>
      </c>
      <c r="T230" s="58">
        <f t="shared" si="105"/>
        <v>0</v>
      </c>
      <c r="U230" s="58">
        <f t="shared" si="105"/>
        <v>0</v>
      </c>
      <c r="V230" s="58">
        <f t="shared" si="105"/>
        <v>0</v>
      </c>
      <c r="W230" s="58">
        <f t="shared" si="105"/>
        <v>0</v>
      </c>
      <c r="X230" s="58">
        <f t="shared" si="105"/>
        <v>0</v>
      </c>
      <c r="Y230" s="58">
        <f t="shared" si="105"/>
        <v>0</v>
      </c>
      <c r="Z230" s="58">
        <f t="shared" si="105"/>
        <v>0</v>
      </c>
      <c r="AA230" s="58">
        <f t="shared" si="105"/>
        <v>0</v>
      </c>
      <c r="AB230" s="58">
        <f t="shared" si="105"/>
        <v>0</v>
      </c>
      <c r="AC230" s="58">
        <f t="shared" si="105"/>
        <v>0</v>
      </c>
      <c r="AD230" s="58">
        <f t="shared" ref="AD230:AR232" si="106">AD$229*$M230</f>
        <v>0</v>
      </c>
      <c r="AE230" s="58">
        <f t="shared" si="106"/>
        <v>0</v>
      </c>
      <c r="AF230" s="58">
        <f t="shared" si="106"/>
        <v>0</v>
      </c>
      <c r="AG230" s="58">
        <f t="shared" si="106"/>
        <v>0</v>
      </c>
      <c r="AH230" s="58">
        <f t="shared" si="106"/>
        <v>0</v>
      </c>
      <c r="AI230" s="58">
        <f t="shared" si="106"/>
        <v>0</v>
      </c>
      <c r="AJ230" s="58">
        <f t="shared" si="106"/>
        <v>0</v>
      </c>
      <c r="AK230" s="58">
        <f t="shared" si="106"/>
        <v>0</v>
      </c>
      <c r="AL230" s="58">
        <f t="shared" si="106"/>
        <v>0</v>
      </c>
      <c r="AO230" s="30" t="str">
        <f t="shared" si="97"/>
        <v>N</v>
      </c>
      <c r="AP230" s="4">
        <f t="shared" si="102"/>
        <v>1</v>
      </c>
      <c r="AQ230" s="5" t="str">
        <f t="shared" si="103"/>
        <v>Y</v>
      </c>
      <c r="AR230" s="2" t="str">
        <f t="shared" si="104"/>
        <v>A</v>
      </c>
    </row>
    <row r="231" spans="1:44" ht="18.75" hidden="1" customHeight="1" x14ac:dyDescent="0.25">
      <c r="A231" s="41"/>
      <c r="C231" s="47">
        <f t="shared" si="98"/>
        <v>3</v>
      </c>
      <c r="D231" s="48" t="s">
        <v>307</v>
      </c>
      <c r="E231" s="49" t="s">
        <v>308</v>
      </c>
      <c r="G231" s="50" t="str">
        <f t="shared" si="99"/>
        <v>per tahun</v>
      </c>
      <c r="H231" s="51" t="s">
        <v>237</v>
      </c>
      <c r="I231" s="52" t="str">
        <f t="shared" si="100"/>
        <v>Y</v>
      </c>
      <c r="J231" s="53" t="str">
        <f t="shared" si="101"/>
        <v>per tahun</v>
      </c>
      <c r="K231" s="53" t="str">
        <f ca="1">IF(J231="per hari",IF(SUM(LEN(H231)-LEN(SUBSTITUTE(H231,{"0";"1";"2";"3";"4";"5";"6";"7";"8";"9"},"")))&gt;0, SUMPRODUCT(MID(0&amp;H231, LARGE(INDEX(ISNUMBER(--MID(H231, ROW(INDIRECT("$1:$"&amp;LEN(H231))),1))* ROW(INDIRECT("$1:$"&amp;LEN(H231))),0), ROW(INDIRECT("$1:$"&amp;LEN(H231))))+1,1)* 10^ROW(INDIRECT("$1:$"&amp;LEN(H231)))/10),""),"-")</f>
        <v>-</v>
      </c>
      <c r="L231" s="54">
        <v>1</v>
      </c>
      <c r="M231" s="159">
        <v>0.75</v>
      </c>
      <c r="N231" s="58">
        <f t="shared" si="105"/>
        <v>0</v>
      </c>
      <c r="O231" s="58">
        <f t="shared" si="105"/>
        <v>0</v>
      </c>
      <c r="P231" s="58">
        <f t="shared" si="105"/>
        <v>0</v>
      </c>
      <c r="Q231" s="58">
        <f t="shared" si="105"/>
        <v>0</v>
      </c>
      <c r="R231" s="58">
        <f t="shared" si="105"/>
        <v>0</v>
      </c>
      <c r="S231" s="58">
        <f t="shared" si="105"/>
        <v>0</v>
      </c>
      <c r="T231" s="58">
        <f t="shared" si="105"/>
        <v>0</v>
      </c>
      <c r="U231" s="58">
        <f t="shared" si="105"/>
        <v>0</v>
      </c>
      <c r="V231" s="58">
        <f t="shared" si="105"/>
        <v>0</v>
      </c>
      <c r="W231" s="58">
        <f t="shared" si="105"/>
        <v>0</v>
      </c>
      <c r="X231" s="58">
        <f t="shared" si="105"/>
        <v>0</v>
      </c>
      <c r="Y231" s="58">
        <f t="shared" si="105"/>
        <v>0</v>
      </c>
      <c r="Z231" s="58">
        <f t="shared" si="105"/>
        <v>0</v>
      </c>
      <c r="AA231" s="58">
        <f t="shared" si="105"/>
        <v>0</v>
      </c>
      <c r="AB231" s="58">
        <f t="shared" si="105"/>
        <v>0</v>
      </c>
      <c r="AC231" s="58">
        <f t="shared" si="105"/>
        <v>0</v>
      </c>
      <c r="AD231" s="58">
        <f t="shared" si="106"/>
        <v>0</v>
      </c>
      <c r="AE231" s="58">
        <f t="shared" si="106"/>
        <v>0</v>
      </c>
      <c r="AF231" s="58">
        <f t="shared" si="106"/>
        <v>0</v>
      </c>
      <c r="AG231" s="58">
        <f t="shared" si="106"/>
        <v>0</v>
      </c>
      <c r="AH231" s="58">
        <f t="shared" si="106"/>
        <v>0</v>
      </c>
      <c r="AI231" s="58">
        <f t="shared" si="106"/>
        <v>0</v>
      </c>
      <c r="AJ231" s="58">
        <f t="shared" si="106"/>
        <v>0</v>
      </c>
      <c r="AK231" s="58">
        <f t="shared" si="106"/>
        <v>0</v>
      </c>
      <c r="AL231" s="58">
        <f t="shared" si="106"/>
        <v>0</v>
      </c>
      <c r="AO231" s="30" t="str">
        <f t="shared" si="97"/>
        <v>N</v>
      </c>
      <c r="AP231" s="4">
        <f t="shared" si="102"/>
        <v>1</v>
      </c>
      <c r="AQ231" s="5" t="str">
        <f t="shared" si="103"/>
        <v>Y</v>
      </c>
      <c r="AR231" s="2" t="str">
        <f t="shared" si="104"/>
        <v>A</v>
      </c>
    </row>
    <row r="232" spans="1:44" ht="18.75" hidden="1" customHeight="1" x14ac:dyDescent="0.25">
      <c r="A232" s="41"/>
      <c r="C232" s="47">
        <f t="shared" si="98"/>
        <v>3</v>
      </c>
      <c r="D232" s="48" t="s">
        <v>309</v>
      </c>
      <c r="E232" s="49" t="s">
        <v>310</v>
      </c>
      <c r="G232" s="50" t="str">
        <f t="shared" si="99"/>
        <v>-</v>
      </c>
      <c r="H232" s="51" t="s">
        <v>244</v>
      </c>
      <c r="I232" s="52" t="str">
        <f t="shared" si="100"/>
        <v>N</v>
      </c>
      <c r="J232" s="53" t="str">
        <f t="shared" si="101"/>
        <v>-</v>
      </c>
      <c r="K232" s="53" t="str">
        <f ca="1">IF(J232="per hari",IF(SUM(LEN(H232)-LEN(SUBSTITUTE(H232,{"0";"1";"2";"3";"4";"5";"6";"7";"8";"9"},"")))&gt;0, SUMPRODUCT(MID(0&amp;H232, LARGE(INDEX(ISNUMBER(--MID(H232, ROW(INDIRECT("$1:$"&amp;LEN(H232))),1))* ROW(INDIRECT("$1:$"&amp;LEN(H232))),0), ROW(INDIRECT("$1:$"&amp;LEN(H232))))+1,1)* 10^ROW(INDIRECT("$1:$"&amp;LEN(H232)))/10),""),"-")</f>
        <v>-</v>
      </c>
      <c r="L232" s="160">
        <f>IF(J232="per kunjungan",7,1)</f>
        <v>1</v>
      </c>
      <c r="M232" s="161">
        <f>IF(J232="per kunjungan",0.1,0.75)</f>
        <v>0.75</v>
      </c>
      <c r="N232" s="58">
        <f t="shared" si="105"/>
        <v>0</v>
      </c>
      <c r="O232" s="58">
        <f t="shared" si="105"/>
        <v>0</v>
      </c>
      <c r="P232" s="58">
        <f t="shared" si="105"/>
        <v>0</v>
      </c>
      <c r="Q232" s="58">
        <f t="shared" si="105"/>
        <v>0</v>
      </c>
      <c r="R232" s="58">
        <f t="shared" si="105"/>
        <v>0</v>
      </c>
      <c r="S232" s="58">
        <f t="shared" si="105"/>
        <v>0</v>
      </c>
      <c r="T232" s="58">
        <f t="shared" si="105"/>
        <v>0</v>
      </c>
      <c r="U232" s="58">
        <f t="shared" si="105"/>
        <v>0</v>
      </c>
      <c r="V232" s="58">
        <f t="shared" si="105"/>
        <v>0</v>
      </c>
      <c r="W232" s="58">
        <f t="shared" si="105"/>
        <v>0</v>
      </c>
      <c r="X232" s="58">
        <f t="shared" si="105"/>
        <v>0</v>
      </c>
      <c r="Y232" s="58">
        <f t="shared" si="105"/>
        <v>0</v>
      </c>
      <c r="Z232" s="58">
        <f t="shared" si="105"/>
        <v>0</v>
      </c>
      <c r="AA232" s="58">
        <f t="shared" si="105"/>
        <v>0</v>
      </c>
      <c r="AB232" s="58">
        <f t="shared" si="105"/>
        <v>0</v>
      </c>
      <c r="AC232" s="58">
        <f t="shared" si="105"/>
        <v>0</v>
      </c>
      <c r="AD232" s="58">
        <f t="shared" si="106"/>
        <v>0</v>
      </c>
      <c r="AE232" s="58">
        <f t="shared" si="106"/>
        <v>0</v>
      </c>
      <c r="AF232" s="58">
        <f t="shared" si="106"/>
        <v>0</v>
      </c>
      <c r="AG232" s="58">
        <f t="shared" si="106"/>
        <v>0</v>
      </c>
      <c r="AH232" s="58">
        <f t="shared" si="106"/>
        <v>0</v>
      </c>
      <c r="AI232" s="58">
        <f t="shared" si="106"/>
        <v>0</v>
      </c>
      <c r="AJ232" s="58">
        <f t="shared" si="106"/>
        <v>0</v>
      </c>
      <c r="AK232" s="58">
        <f t="shared" si="106"/>
        <v>0</v>
      </c>
      <c r="AL232" s="58">
        <f t="shared" si="106"/>
        <v>0</v>
      </c>
      <c r="AO232" s="30" t="str">
        <f t="shared" si="97"/>
        <v>N</v>
      </c>
      <c r="AP232" s="4">
        <f t="shared" si="102"/>
        <v>0</v>
      </c>
      <c r="AQ232" s="5" t="str">
        <f t="shared" si="103"/>
        <v>N</v>
      </c>
      <c r="AR232" s="2" t="str">
        <f t="shared" si="104"/>
        <v>T</v>
      </c>
    </row>
    <row r="233" spans="1:44" ht="18.75" hidden="1" customHeight="1" x14ac:dyDescent="0.25">
      <c r="A233" s="41"/>
      <c r="C233" s="47">
        <f t="shared" si="98"/>
        <v>3</v>
      </c>
      <c r="D233" s="48" t="s">
        <v>311</v>
      </c>
      <c r="E233" s="49" t="s">
        <v>312</v>
      </c>
      <c r="G233" s="50" t="str">
        <f t="shared" si="99"/>
        <v>-</v>
      </c>
      <c r="H233" s="51" t="s">
        <v>244</v>
      </c>
      <c r="I233" s="52" t="str">
        <f t="shared" si="100"/>
        <v>N</v>
      </c>
      <c r="J233" s="53" t="str">
        <f t="shared" si="101"/>
        <v>-</v>
      </c>
      <c r="K233" s="53" t="str">
        <f ca="1">IF(J233="per hari",IF(SUM(LEN(H233)-LEN(SUBSTITUTE(H233,{"0";"1";"2";"3";"4";"5";"6";"7";"8";"9"},"")))&gt;0, SUMPRODUCT(MID(0&amp;H233, LARGE(INDEX(ISNUMBER(--MID(H233, ROW(INDIRECT("$1:$"&amp;LEN(H233))),1))* ROW(INDIRECT("$1:$"&amp;LEN(H233))),0), ROW(INDIRECT("$1:$"&amp;LEN(H233))))+1,1)* 10^ROW(INDIRECT("$1:$"&amp;LEN(H233)))/10),""),"-")</f>
        <v>-</v>
      </c>
      <c r="L233" s="54">
        <v>1</v>
      </c>
      <c r="M233" s="159">
        <v>0.75</v>
      </c>
      <c r="N233" s="58">
        <v>0</v>
      </c>
      <c r="O233" s="58">
        <v>0</v>
      </c>
      <c r="P233" s="58">
        <v>0</v>
      </c>
      <c r="Q233" s="58">
        <v>0</v>
      </c>
      <c r="R233" s="58">
        <v>0</v>
      </c>
      <c r="S233" s="58">
        <v>0</v>
      </c>
      <c r="T233" s="58">
        <v>0</v>
      </c>
      <c r="U233" s="58">
        <v>0</v>
      </c>
      <c r="V233" s="58">
        <v>0</v>
      </c>
      <c r="W233" s="58">
        <v>0</v>
      </c>
      <c r="X233" s="58">
        <v>0</v>
      </c>
      <c r="Y233" s="58">
        <v>0</v>
      </c>
      <c r="Z233" s="58">
        <v>0</v>
      </c>
      <c r="AA233" s="58">
        <v>0</v>
      </c>
      <c r="AB233" s="58">
        <v>0</v>
      </c>
      <c r="AC233" s="58">
        <v>0</v>
      </c>
      <c r="AD233" s="58">
        <v>0</v>
      </c>
      <c r="AE233" s="58">
        <v>0</v>
      </c>
      <c r="AF233" s="58">
        <v>0</v>
      </c>
      <c r="AG233" s="58">
        <v>0</v>
      </c>
      <c r="AH233" s="58">
        <v>0</v>
      </c>
      <c r="AI233" s="58">
        <v>0</v>
      </c>
      <c r="AJ233" s="58">
        <v>0</v>
      </c>
      <c r="AK233" s="58">
        <v>0</v>
      </c>
      <c r="AL233" s="58">
        <v>0</v>
      </c>
      <c r="AO233" s="30" t="str">
        <f t="shared" si="97"/>
        <v>N</v>
      </c>
      <c r="AP233" s="4">
        <f t="shared" si="102"/>
        <v>0</v>
      </c>
      <c r="AQ233" s="5" t="str">
        <f t="shared" si="103"/>
        <v>N</v>
      </c>
      <c r="AR233" s="2" t="str">
        <f t="shared" si="104"/>
        <v>T</v>
      </c>
    </row>
    <row r="234" spans="1:44" ht="18.75" hidden="1" customHeight="1" x14ac:dyDescent="0.25">
      <c r="A234" s="41"/>
      <c r="C234" s="47">
        <f t="shared" si="98"/>
        <v>3</v>
      </c>
      <c r="D234" s="48" t="s">
        <v>313</v>
      </c>
      <c r="E234" s="49" t="s">
        <v>314</v>
      </c>
      <c r="G234" s="50" t="str">
        <f t="shared" si="99"/>
        <v>-</v>
      </c>
      <c r="H234" s="51" t="s">
        <v>244</v>
      </c>
      <c r="I234" s="52" t="str">
        <f t="shared" si="100"/>
        <v>N</v>
      </c>
      <c r="J234" s="53" t="str">
        <f t="shared" si="101"/>
        <v>-</v>
      </c>
      <c r="K234" s="53" t="str">
        <f ca="1">IF(J234="per hari",IF(SUM(LEN(H234)-LEN(SUBSTITUTE(H234,{"0";"1";"2";"3";"4";"5";"6";"7";"8";"9"},"")))&gt;0, SUMPRODUCT(MID(0&amp;H234, LARGE(INDEX(ISNUMBER(--MID(H234, ROW(INDIRECT("$1:$"&amp;LEN(H234))),1))* ROW(INDIRECT("$1:$"&amp;LEN(H234))),0), ROW(INDIRECT("$1:$"&amp;LEN(H234))))+1,1)* 10^ROW(INDIRECT("$1:$"&amp;LEN(H234)))/10),""),"-")</f>
        <v>-</v>
      </c>
      <c r="L234" s="54">
        <v>1</v>
      </c>
      <c r="M234" s="159">
        <v>0.75</v>
      </c>
      <c r="N234" s="58">
        <v>0</v>
      </c>
      <c r="O234" s="58">
        <v>0</v>
      </c>
      <c r="P234" s="58">
        <v>0</v>
      </c>
      <c r="Q234" s="58">
        <v>0</v>
      </c>
      <c r="R234" s="58">
        <v>0</v>
      </c>
      <c r="S234" s="58">
        <v>0</v>
      </c>
      <c r="T234" s="58">
        <v>0</v>
      </c>
      <c r="U234" s="58">
        <v>0</v>
      </c>
      <c r="V234" s="58">
        <v>0</v>
      </c>
      <c r="W234" s="58">
        <v>0</v>
      </c>
      <c r="X234" s="58">
        <v>0</v>
      </c>
      <c r="Y234" s="58">
        <v>0</v>
      </c>
      <c r="Z234" s="58">
        <v>0</v>
      </c>
      <c r="AA234" s="58">
        <v>0</v>
      </c>
      <c r="AB234" s="58">
        <v>0</v>
      </c>
      <c r="AC234" s="58">
        <v>0</v>
      </c>
      <c r="AD234" s="58">
        <v>0</v>
      </c>
      <c r="AE234" s="58">
        <v>0</v>
      </c>
      <c r="AF234" s="58">
        <v>0</v>
      </c>
      <c r="AG234" s="58">
        <v>0</v>
      </c>
      <c r="AH234" s="58">
        <v>0</v>
      </c>
      <c r="AI234" s="58">
        <v>0</v>
      </c>
      <c r="AJ234" s="58">
        <v>0</v>
      </c>
      <c r="AK234" s="58">
        <v>0</v>
      </c>
      <c r="AL234" s="58">
        <v>0</v>
      </c>
      <c r="AO234" s="30" t="str">
        <f t="shared" si="97"/>
        <v>N</v>
      </c>
      <c r="AP234" s="4">
        <f t="shared" si="102"/>
        <v>0</v>
      </c>
      <c r="AQ234" s="5" t="str">
        <f t="shared" si="103"/>
        <v>N</v>
      </c>
      <c r="AR234" s="2" t="str">
        <f t="shared" si="104"/>
        <v>T</v>
      </c>
    </row>
    <row r="235" spans="1:44" ht="18.75" hidden="1" customHeight="1" x14ac:dyDescent="0.25">
      <c r="A235" s="41"/>
      <c r="C235" s="47">
        <f t="shared" si="98"/>
        <v>3</v>
      </c>
      <c r="D235" s="48" t="s">
        <v>315</v>
      </c>
      <c r="E235" s="49" t="s">
        <v>316</v>
      </c>
      <c r="G235" s="50" t="str">
        <f t="shared" si="99"/>
        <v>-</v>
      </c>
      <c r="H235" s="51" t="s">
        <v>244</v>
      </c>
      <c r="I235" s="52" t="str">
        <f t="shared" si="100"/>
        <v>N</v>
      </c>
      <c r="J235" s="53" t="str">
        <f t="shared" si="101"/>
        <v>-</v>
      </c>
      <c r="K235" s="53" t="str">
        <f ca="1">IF(J235="per hari",IF(SUM(LEN(H235)-LEN(SUBSTITUTE(H235,{"0";"1";"2";"3";"4";"5";"6";"7";"8";"9"},"")))&gt;0, SUMPRODUCT(MID(0&amp;H235, LARGE(INDEX(ISNUMBER(--MID(H235, ROW(INDIRECT("$1:$"&amp;LEN(H235))),1))* ROW(INDIRECT("$1:$"&amp;LEN(H235))),0), ROW(INDIRECT("$1:$"&amp;LEN(H235))))+1,1)* 10^ROW(INDIRECT("$1:$"&amp;LEN(H235)))/10),""),"-")</f>
        <v>-</v>
      </c>
      <c r="L235" s="54">
        <v>0</v>
      </c>
      <c r="M235" s="159">
        <v>1</v>
      </c>
      <c r="N235" s="58">
        <v>0</v>
      </c>
      <c r="O235" s="58">
        <v>0</v>
      </c>
      <c r="P235" s="58">
        <v>0</v>
      </c>
      <c r="Q235" s="58">
        <v>0</v>
      </c>
      <c r="R235" s="58">
        <v>0</v>
      </c>
      <c r="S235" s="58">
        <v>0</v>
      </c>
      <c r="T235" s="58">
        <v>0</v>
      </c>
      <c r="U235" s="58">
        <v>0</v>
      </c>
      <c r="V235" s="58">
        <v>0</v>
      </c>
      <c r="W235" s="58">
        <v>0</v>
      </c>
      <c r="X235" s="58">
        <v>0</v>
      </c>
      <c r="Y235" s="58">
        <v>0</v>
      </c>
      <c r="Z235" s="58">
        <v>0</v>
      </c>
      <c r="AA235" s="58">
        <v>0</v>
      </c>
      <c r="AB235" s="58">
        <v>0</v>
      </c>
      <c r="AC235" s="58">
        <v>0</v>
      </c>
      <c r="AD235" s="58">
        <v>0</v>
      </c>
      <c r="AE235" s="58">
        <v>0</v>
      </c>
      <c r="AF235" s="58">
        <v>0</v>
      </c>
      <c r="AG235" s="58">
        <v>0</v>
      </c>
      <c r="AH235" s="58">
        <v>0</v>
      </c>
      <c r="AI235" s="58">
        <v>0</v>
      </c>
      <c r="AJ235" s="58">
        <v>0</v>
      </c>
      <c r="AK235" s="58">
        <v>0</v>
      </c>
      <c r="AL235" s="58">
        <v>0</v>
      </c>
      <c r="AO235" s="30" t="str">
        <f t="shared" si="97"/>
        <v>N</v>
      </c>
      <c r="AP235" s="4">
        <f t="shared" si="102"/>
        <v>0</v>
      </c>
      <c r="AQ235" s="5" t="str">
        <f t="shared" si="103"/>
        <v>N</v>
      </c>
      <c r="AR235" s="2" t="str">
        <f t="shared" si="104"/>
        <v>T</v>
      </c>
    </row>
    <row r="236" spans="1:44" ht="18.75" hidden="1" customHeight="1" x14ac:dyDescent="0.25">
      <c r="A236" s="41"/>
      <c r="C236" s="47">
        <f t="shared" si="98"/>
        <v>3</v>
      </c>
      <c r="D236" s="48" t="s">
        <v>317</v>
      </c>
      <c r="E236" s="49" t="s">
        <v>236</v>
      </c>
      <c r="G236" s="50" t="str">
        <f t="shared" si="99"/>
        <v>-</v>
      </c>
      <c r="H236" s="51" t="s">
        <v>244</v>
      </c>
      <c r="I236" s="52" t="str">
        <f t="shared" si="100"/>
        <v>N</v>
      </c>
      <c r="J236" s="53" t="str">
        <f t="shared" si="101"/>
        <v>-</v>
      </c>
      <c r="K236" s="53" t="str">
        <f ca="1">IF(J236="per hari",IF(SUM(LEN(H236)-LEN(SUBSTITUTE(H236,{"0";"1";"2";"3";"4";"5";"6";"7";"8";"9"},"")))&gt;0, SUMPRODUCT(MID(0&amp;H236, LARGE(INDEX(ISNUMBER(--MID(H236, ROW(INDIRECT("$1:$"&amp;LEN(H236))),1))* ROW(INDIRECT("$1:$"&amp;LEN(H236))),0), ROW(INDIRECT("$1:$"&amp;LEN(H236))))+1,1)* 10^ROW(INDIRECT("$1:$"&amp;LEN(H236)))/10),""),"-")</f>
        <v>-</v>
      </c>
      <c r="L236" s="54">
        <v>1</v>
      </c>
      <c r="M236" s="159">
        <v>1</v>
      </c>
      <c r="N236" s="58">
        <v>0</v>
      </c>
      <c r="O236" s="58">
        <v>0</v>
      </c>
      <c r="P236" s="58">
        <v>0</v>
      </c>
      <c r="Q236" s="58">
        <v>0</v>
      </c>
      <c r="R236" s="58">
        <v>0</v>
      </c>
      <c r="S236" s="58">
        <v>0</v>
      </c>
      <c r="T236" s="58">
        <v>0</v>
      </c>
      <c r="U236" s="58">
        <v>0</v>
      </c>
      <c r="V236" s="58">
        <v>0</v>
      </c>
      <c r="W236" s="58">
        <v>0</v>
      </c>
      <c r="X236" s="58">
        <v>0</v>
      </c>
      <c r="Y236" s="58">
        <v>0</v>
      </c>
      <c r="Z236" s="58">
        <v>0</v>
      </c>
      <c r="AA236" s="58">
        <v>0</v>
      </c>
      <c r="AB236" s="58">
        <v>0</v>
      </c>
      <c r="AC236" s="58">
        <v>0</v>
      </c>
      <c r="AD236" s="58">
        <v>0</v>
      </c>
      <c r="AE236" s="58">
        <v>0</v>
      </c>
      <c r="AF236" s="58">
        <v>0</v>
      </c>
      <c r="AG236" s="58">
        <v>0</v>
      </c>
      <c r="AH236" s="58">
        <v>0</v>
      </c>
      <c r="AI236" s="58">
        <v>0</v>
      </c>
      <c r="AJ236" s="58">
        <v>0</v>
      </c>
      <c r="AK236" s="58">
        <v>0</v>
      </c>
      <c r="AL236" s="58">
        <v>0</v>
      </c>
      <c r="AO236" s="30" t="str">
        <f t="shared" si="97"/>
        <v>N</v>
      </c>
      <c r="AP236" s="4">
        <f t="shared" si="102"/>
        <v>0</v>
      </c>
      <c r="AQ236" s="5" t="str">
        <f t="shared" si="103"/>
        <v>N</v>
      </c>
      <c r="AR236" s="2" t="str">
        <f t="shared" si="104"/>
        <v>T</v>
      </c>
    </row>
    <row r="237" spans="1:44" ht="18.75" hidden="1" customHeight="1" x14ac:dyDescent="0.25">
      <c r="A237" s="41"/>
      <c r="C237" s="47">
        <f t="shared" si="98"/>
        <v>3</v>
      </c>
      <c r="D237" s="48" t="s">
        <v>318</v>
      </c>
      <c r="E237" s="49" t="s">
        <v>319</v>
      </c>
      <c r="G237" s="50" t="str">
        <f t="shared" si="99"/>
        <v>-</v>
      </c>
      <c r="H237" s="51" t="s">
        <v>244</v>
      </c>
      <c r="I237" s="52" t="str">
        <f t="shared" si="100"/>
        <v>N</v>
      </c>
      <c r="J237" s="53" t="str">
        <f t="shared" si="101"/>
        <v>-</v>
      </c>
      <c r="K237" s="53" t="str">
        <f ca="1">IF(J237="per hari",IF(SUM(LEN(H237)-LEN(SUBSTITUTE(H237,{"0";"1";"2";"3";"4";"5";"6";"7";"8";"9"},"")))&gt;0, SUMPRODUCT(MID(0&amp;H237, LARGE(INDEX(ISNUMBER(--MID(H237, ROW(INDIRECT("$1:$"&amp;LEN(H237))),1))* ROW(INDIRECT("$1:$"&amp;LEN(H237))),0), ROW(INDIRECT("$1:$"&amp;LEN(H237))))+1,1)* 10^ROW(INDIRECT("$1:$"&amp;LEN(H237)))/10),""),"-")</f>
        <v>-</v>
      </c>
      <c r="L237" s="54">
        <v>1</v>
      </c>
      <c r="M237" s="159">
        <v>1</v>
      </c>
      <c r="N237" s="58">
        <v>0</v>
      </c>
      <c r="O237" s="58">
        <v>0</v>
      </c>
      <c r="P237" s="58">
        <v>0</v>
      </c>
      <c r="Q237" s="58">
        <v>0</v>
      </c>
      <c r="R237" s="58">
        <v>0</v>
      </c>
      <c r="S237" s="58">
        <v>0</v>
      </c>
      <c r="T237" s="58">
        <v>0</v>
      </c>
      <c r="U237" s="58">
        <v>0</v>
      </c>
      <c r="V237" s="58">
        <v>0</v>
      </c>
      <c r="W237" s="58">
        <v>0</v>
      </c>
      <c r="X237" s="58">
        <v>0</v>
      </c>
      <c r="Y237" s="58">
        <v>0</v>
      </c>
      <c r="Z237" s="58">
        <v>0</v>
      </c>
      <c r="AA237" s="58">
        <v>0</v>
      </c>
      <c r="AB237" s="58">
        <v>0</v>
      </c>
      <c r="AC237" s="58">
        <v>0</v>
      </c>
      <c r="AD237" s="58">
        <v>0</v>
      </c>
      <c r="AE237" s="58">
        <v>0</v>
      </c>
      <c r="AF237" s="58">
        <v>0</v>
      </c>
      <c r="AG237" s="58">
        <v>0</v>
      </c>
      <c r="AH237" s="58">
        <v>0</v>
      </c>
      <c r="AI237" s="58">
        <v>0</v>
      </c>
      <c r="AJ237" s="58">
        <v>0</v>
      </c>
      <c r="AK237" s="58">
        <v>0</v>
      </c>
      <c r="AL237" s="58">
        <v>0</v>
      </c>
      <c r="AO237" s="30" t="str">
        <f t="shared" si="97"/>
        <v>N</v>
      </c>
      <c r="AP237" s="4">
        <f t="shared" si="102"/>
        <v>0</v>
      </c>
      <c r="AQ237" s="5" t="str">
        <f t="shared" si="103"/>
        <v>N</v>
      </c>
      <c r="AR237" s="2" t="str">
        <f t="shared" si="104"/>
        <v>T</v>
      </c>
    </row>
    <row r="238" spans="1:44" ht="18.75" hidden="1" customHeight="1" x14ac:dyDescent="0.25">
      <c r="A238" s="41"/>
      <c r="C238" s="47">
        <f t="shared" si="98"/>
        <v>3</v>
      </c>
      <c r="D238" s="48" t="s">
        <v>320</v>
      </c>
      <c r="E238" s="49" t="s">
        <v>248</v>
      </c>
      <c r="G238" s="50" t="str">
        <f t="shared" si="99"/>
        <v>-</v>
      </c>
      <c r="H238" s="51" t="s">
        <v>244</v>
      </c>
      <c r="I238" s="52" t="str">
        <f t="shared" si="100"/>
        <v>N</v>
      </c>
      <c r="J238" s="53" t="str">
        <f t="shared" si="101"/>
        <v>-</v>
      </c>
      <c r="K238" s="53" t="str">
        <f ca="1">IF(J238="per hari",IF(SUM(LEN(H238)-LEN(SUBSTITUTE(H238,{"0";"1";"2";"3";"4";"5";"6";"7";"8";"9"},"")))&gt;0, SUMPRODUCT(MID(0&amp;H238, LARGE(INDEX(ISNUMBER(--MID(H238, ROW(INDIRECT("$1:$"&amp;LEN(H238))),1))* ROW(INDIRECT("$1:$"&amp;LEN(H238))),0), ROW(INDIRECT("$1:$"&amp;LEN(H238))))+1,1)* 10^ROW(INDIRECT("$1:$"&amp;LEN(H238)))/10),""),"-")</f>
        <v>-</v>
      </c>
      <c r="L238" s="160">
        <f>IF(J238="per kunjungan",7,1)</f>
        <v>1</v>
      </c>
      <c r="M238" s="161">
        <f>IF(J238="per kunjungan",0.01,0.1)</f>
        <v>0.1</v>
      </c>
      <c r="N238" s="58">
        <v>0</v>
      </c>
      <c r="O238" s="58">
        <v>0</v>
      </c>
      <c r="P238" s="58">
        <v>0</v>
      </c>
      <c r="Q238" s="58">
        <v>0</v>
      </c>
      <c r="R238" s="58">
        <v>0</v>
      </c>
      <c r="S238" s="58">
        <v>0</v>
      </c>
      <c r="T238" s="58">
        <v>0</v>
      </c>
      <c r="U238" s="58">
        <v>0</v>
      </c>
      <c r="V238" s="58">
        <v>0</v>
      </c>
      <c r="W238" s="58">
        <v>0</v>
      </c>
      <c r="X238" s="58">
        <v>0</v>
      </c>
      <c r="Y238" s="58">
        <v>0</v>
      </c>
      <c r="Z238" s="58">
        <v>0</v>
      </c>
      <c r="AA238" s="58">
        <v>0</v>
      </c>
      <c r="AB238" s="58">
        <v>0</v>
      </c>
      <c r="AC238" s="58">
        <v>0</v>
      </c>
      <c r="AD238" s="58">
        <v>0</v>
      </c>
      <c r="AE238" s="58">
        <v>0</v>
      </c>
      <c r="AF238" s="58">
        <v>0</v>
      </c>
      <c r="AG238" s="58">
        <v>0</v>
      </c>
      <c r="AH238" s="58">
        <v>0</v>
      </c>
      <c r="AI238" s="58">
        <v>0</v>
      </c>
      <c r="AJ238" s="58">
        <v>0</v>
      </c>
      <c r="AK238" s="58">
        <v>0</v>
      </c>
      <c r="AL238" s="58">
        <v>0</v>
      </c>
      <c r="AO238" s="30" t="str">
        <f t="shared" si="97"/>
        <v>N</v>
      </c>
      <c r="AP238" s="4">
        <f t="shared" si="102"/>
        <v>0</v>
      </c>
      <c r="AQ238" s="5" t="str">
        <f t="shared" si="103"/>
        <v>N</v>
      </c>
      <c r="AR238" s="2" t="str">
        <f t="shared" si="104"/>
        <v>T</v>
      </c>
    </row>
    <row r="239" spans="1:44" ht="6" hidden="1" customHeight="1" x14ac:dyDescent="0.25">
      <c r="A239" s="41"/>
      <c r="C239" s="73"/>
      <c r="D239" s="73"/>
      <c r="E239" s="74"/>
      <c r="F239" s="75"/>
      <c r="G239" s="73"/>
      <c r="H239" s="141"/>
      <c r="I239" s="73"/>
      <c r="J239" s="73"/>
      <c r="K239" s="162"/>
      <c r="L239" s="140"/>
      <c r="M239" s="76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  <c r="AL239" s="73"/>
      <c r="AO239" s="30" t="str">
        <f t="shared" si="97"/>
        <v>N</v>
      </c>
      <c r="AP239" s="4">
        <f>AP238</f>
        <v>0</v>
      </c>
      <c r="AQ239" s="2" t="s">
        <v>40</v>
      </c>
      <c r="AR239" s="2" t="str">
        <f>IF(AP238=1,AR238,IF(AP237=1,AR237,IF(AP236=1,AR236,IF(AP235=1,AR235,IF(AP234=1,AR234,IF(AP233=1,AR233,IF(AP232=1,AR232,IF(AP231=1,AR231,IF(AP230=1,AR230,IF(AP229=1,AR229,"T"))))))))))</f>
        <v>A</v>
      </c>
    </row>
    <row r="240" spans="1:44" ht="24.75" hidden="1" customHeight="1" x14ac:dyDescent="0.25">
      <c r="A240" s="77"/>
      <c r="C240" s="78" t="s">
        <v>197</v>
      </c>
      <c r="D240" s="79"/>
      <c r="E240" s="79"/>
      <c r="F240" s="79"/>
      <c r="G240" s="80"/>
      <c r="H240" s="81"/>
      <c r="I240" s="81"/>
      <c r="J240" s="81"/>
      <c r="K240" s="81"/>
      <c r="L240" s="81"/>
      <c r="M240" s="81"/>
      <c r="N240" s="82">
        <f>SUMPRODUCT(N229:N239,$L229:$L239)</f>
        <v>0</v>
      </c>
      <c r="O240" s="82">
        <f t="shared" ref="O240:W240" si="107">SUMPRODUCT(O229:O239,$L229:$L239)</f>
        <v>0</v>
      </c>
      <c r="P240" s="82">
        <f t="shared" si="107"/>
        <v>0</v>
      </c>
      <c r="Q240" s="82">
        <f t="shared" si="107"/>
        <v>0</v>
      </c>
      <c r="R240" s="82">
        <f t="shared" si="107"/>
        <v>0</v>
      </c>
      <c r="S240" s="82">
        <f t="shared" si="107"/>
        <v>0</v>
      </c>
      <c r="T240" s="82">
        <f t="shared" si="107"/>
        <v>0</v>
      </c>
      <c r="U240" s="82">
        <f t="shared" si="107"/>
        <v>0</v>
      </c>
      <c r="V240" s="82">
        <f t="shared" si="107"/>
        <v>0</v>
      </c>
      <c r="W240" s="82">
        <f t="shared" si="107"/>
        <v>0</v>
      </c>
      <c r="X240" s="82">
        <f>SUMPRODUCT(X229:X239,$L229:$L239)</f>
        <v>0</v>
      </c>
      <c r="Y240" s="82">
        <f t="shared" ref="Y240:AL240" si="108">SUMPRODUCT(Y229:Y239,$L229:$L239)</f>
        <v>0</v>
      </c>
      <c r="Z240" s="82">
        <f t="shared" si="108"/>
        <v>0</v>
      </c>
      <c r="AA240" s="82">
        <f t="shared" si="108"/>
        <v>0</v>
      </c>
      <c r="AB240" s="82">
        <f t="shared" si="108"/>
        <v>0</v>
      </c>
      <c r="AC240" s="82">
        <f t="shared" si="108"/>
        <v>0</v>
      </c>
      <c r="AD240" s="82">
        <f t="shared" si="108"/>
        <v>0</v>
      </c>
      <c r="AE240" s="82">
        <f t="shared" si="108"/>
        <v>0</v>
      </c>
      <c r="AF240" s="82">
        <f t="shared" si="108"/>
        <v>0</v>
      </c>
      <c r="AG240" s="82">
        <f t="shared" si="108"/>
        <v>0</v>
      </c>
      <c r="AH240" s="82">
        <f t="shared" si="108"/>
        <v>0</v>
      </c>
      <c r="AI240" s="82">
        <f t="shared" si="108"/>
        <v>0</v>
      </c>
      <c r="AJ240" s="82">
        <f t="shared" si="108"/>
        <v>0</v>
      </c>
      <c r="AK240" s="82">
        <f t="shared" si="108"/>
        <v>0</v>
      </c>
      <c r="AL240" s="82">
        <f t="shared" si="108"/>
        <v>0</v>
      </c>
      <c r="AO240" s="30" t="str">
        <f t="shared" si="97"/>
        <v>N</v>
      </c>
    </row>
    <row r="241" spans="1:42" ht="24.75" hidden="1" customHeight="1" x14ac:dyDescent="0.25">
      <c r="A241" s="77"/>
      <c r="C241" s="84" t="s">
        <v>198</v>
      </c>
      <c r="D241" s="85"/>
      <c r="E241" s="85"/>
      <c r="F241" s="85"/>
      <c r="G241" s="86"/>
      <c r="H241" s="142"/>
      <c r="I241" s="142"/>
      <c r="J241" s="142"/>
      <c r="K241" s="142"/>
      <c r="L241" s="142"/>
      <c r="M241" s="142"/>
      <c r="N241" s="143">
        <v>5000000</v>
      </c>
      <c r="O241" s="143">
        <v>5000000</v>
      </c>
      <c r="P241" s="143">
        <v>5000000</v>
      </c>
      <c r="Q241" s="143">
        <v>5000000</v>
      </c>
      <c r="R241" s="143">
        <v>5000000</v>
      </c>
      <c r="S241" s="143">
        <v>5000000</v>
      </c>
      <c r="T241" s="143">
        <v>5000000</v>
      </c>
      <c r="U241" s="143">
        <v>5000000</v>
      </c>
      <c r="V241" s="143">
        <v>5000000</v>
      </c>
      <c r="W241" s="143">
        <v>5000000</v>
      </c>
      <c r="X241" s="143">
        <v>5000000</v>
      </c>
      <c r="Y241" s="143">
        <v>5000000</v>
      </c>
      <c r="Z241" s="143">
        <v>5000000</v>
      </c>
      <c r="AA241" s="143">
        <v>5000000</v>
      </c>
      <c r="AB241" s="143">
        <v>5000000</v>
      </c>
      <c r="AC241" s="143">
        <v>5000000</v>
      </c>
      <c r="AD241" s="143">
        <v>5000000</v>
      </c>
      <c r="AE241" s="143">
        <v>5000000</v>
      </c>
      <c r="AF241" s="143">
        <v>5000000</v>
      </c>
      <c r="AG241" s="143">
        <v>5000000</v>
      </c>
      <c r="AH241" s="143">
        <v>5000000</v>
      </c>
      <c r="AI241" s="143">
        <v>5000000</v>
      </c>
      <c r="AJ241" s="143">
        <v>5000000</v>
      </c>
      <c r="AK241" s="143">
        <v>5000000</v>
      </c>
      <c r="AL241" s="143">
        <v>5000000</v>
      </c>
      <c r="AO241" s="30" t="str">
        <f t="shared" si="97"/>
        <v>N</v>
      </c>
    </row>
    <row r="242" spans="1:42" ht="8.25" hidden="1" customHeight="1" x14ac:dyDescent="0.25">
      <c r="A242" s="41"/>
      <c r="E242" s="163"/>
      <c r="F242" s="163"/>
      <c r="G242" s="163"/>
      <c r="H242" s="41"/>
      <c r="I242" s="163"/>
      <c r="J242" s="163"/>
      <c r="K242" s="163"/>
      <c r="L242" s="163"/>
      <c r="M242" s="41"/>
      <c r="AO242" s="30" t="str">
        <f t="shared" si="97"/>
        <v>N</v>
      </c>
    </row>
    <row r="243" spans="1:42" s="101" customFormat="1" ht="21" hidden="1" customHeight="1" x14ac:dyDescent="0.2">
      <c r="A243" s="164"/>
      <c r="C243" s="102" t="s">
        <v>217</v>
      </c>
      <c r="D243" s="103"/>
      <c r="E243" s="103"/>
      <c r="F243" s="104"/>
      <c r="G243" s="36" t="s">
        <v>218</v>
      </c>
      <c r="H243" s="105" t="s">
        <v>219</v>
      </c>
      <c r="I243" s="105" t="s">
        <v>219</v>
      </c>
      <c r="J243" s="105" t="s">
        <v>219</v>
      </c>
      <c r="K243" s="105" t="s">
        <v>219</v>
      </c>
      <c r="L243" s="105" t="s">
        <v>219</v>
      </c>
      <c r="M243" s="105" t="s">
        <v>219</v>
      </c>
      <c r="N243" s="36" t="s">
        <v>220</v>
      </c>
      <c r="O243" s="36" t="s">
        <v>220</v>
      </c>
      <c r="P243" s="36" t="s">
        <v>220</v>
      </c>
      <c r="Q243" s="36" t="s">
        <v>220</v>
      </c>
      <c r="R243" s="36" t="s">
        <v>220</v>
      </c>
      <c r="S243" s="36" t="s">
        <v>220</v>
      </c>
      <c r="T243" s="36" t="s">
        <v>220</v>
      </c>
      <c r="U243" s="36" t="s">
        <v>220</v>
      </c>
      <c r="V243" s="36" t="s">
        <v>220</v>
      </c>
      <c r="W243" s="36" t="s">
        <v>220</v>
      </c>
      <c r="X243" s="36" t="s">
        <v>220</v>
      </c>
      <c r="Y243" s="36" t="s">
        <v>220</v>
      </c>
      <c r="Z243" s="36" t="s">
        <v>220</v>
      </c>
      <c r="AA243" s="36" t="s">
        <v>220</v>
      </c>
      <c r="AB243" s="36" t="s">
        <v>220</v>
      </c>
      <c r="AC243" s="36" t="s">
        <v>220</v>
      </c>
      <c r="AD243" s="36" t="s">
        <v>220</v>
      </c>
      <c r="AE243" s="36" t="s">
        <v>220</v>
      </c>
      <c r="AF243" s="36" t="s">
        <v>220</v>
      </c>
      <c r="AG243" s="36" t="s">
        <v>220</v>
      </c>
      <c r="AH243" s="36" t="s">
        <v>220</v>
      </c>
      <c r="AI243" s="36" t="s">
        <v>220</v>
      </c>
      <c r="AJ243" s="36" t="s">
        <v>220</v>
      </c>
      <c r="AK243" s="36" t="s">
        <v>220</v>
      </c>
      <c r="AL243" s="36" t="s">
        <v>220</v>
      </c>
      <c r="AO243" s="30" t="str">
        <f t="shared" si="97"/>
        <v>N</v>
      </c>
      <c r="AP243" s="106"/>
    </row>
    <row r="244" spans="1:42" s="101" customFormat="1" ht="5.25" hidden="1" customHeight="1" x14ac:dyDescent="0.2">
      <c r="A244" s="164"/>
      <c r="C244" s="108"/>
      <c r="D244" s="109"/>
      <c r="E244" s="109"/>
      <c r="F244" s="110"/>
      <c r="G244" s="165"/>
      <c r="H244" s="166"/>
      <c r="I244" s="167"/>
      <c r="J244" s="168"/>
      <c r="K244" s="168"/>
      <c r="L244" s="168"/>
      <c r="M244" s="164"/>
      <c r="N244" s="169"/>
      <c r="O244" s="170"/>
      <c r="P244" s="170"/>
      <c r="Q244" s="170"/>
      <c r="R244" s="170"/>
      <c r="S244" s="170"/>
      <c r="T244" s="170"/>
      <c r="U244" s="170"/>
      <c r="V244" s="170"/>
      <c r="W244" s="170"/>
      <c r="X244" s="169"/>
      <c r="Y244" s="170"/>
      <c r="Z244" s="170"/>
      <c r="AA244" s="170"/>
      <c r="AB244" s="170"/>
      <c r="AC244" s="170"/>
      <c r="AD244" s="170"/>
      <c r="AE244" s="170"/>
      <c r="AF244" s="170"/>
      <c r="AG244" s="170"/>
      <c r="AH244" s="170"/>
      <c r="AI244" s="170"/>
      <c r="AJ244" s="170"/>
      <c r="AK244" s="170"/>
      <c r="AL244" s="170"/>
      <c r="AO244" s="30" t="str">
        <f t="shared" si="97"/>
        <v>N</v>
      </c>
      <c r="AP244" s="106"/>
    </row>
    <row r="245" spans="1:42" s="101" customFormat="1" ht="21" hidden="1" customHeight="1" x14ac:dyDescent="0.2">
      <c r="A245" s="146"/>
      <c r="C245" s="116" t="s">
        <v>221</v>
      </c>
      <c r="D245" s="117"/>
      <c r="E245" s="117"/>
      <c r="F245" s="118"/>
      <c r="G245" s="144" t="s">
        <v>223</v>
      </c>
      <c r="H245" s="144" t="s">
        <v>219</v>
      </c>
      <c r="I245" s="171" t="s">
        <v>219</v>
      </c>
      <c r="J245" s="172" t="s">
        <v>219</v>
      </c>
      <c r="K245" s="144" t="s">
        <v>219</v>
      </c>
      <c r="L245" s="144" t="s">
        <v>219</v>
      </c>
      <c r="M245" s="146" t="s">
        <v>219</v>
      </c>
      <c r="N245" s="119">
        <f>[1]Rate_LH!I143</f>
        <v>912800</v>
      </c>
      <c r="O245" s="119">
        <f>[1]Rate_LH!J143</f>
        <v>912800</v>
      </c>
      <c r="P245" s="119">
        <f>[1]Rate_LH!K143</f>
        <v>912800</v>
      </c>
      <c r="Q245" s="119">
        <f>[1]Rate_LH!L143</f>
        <v>912800</v>
      </c>
      <c r="R245" s="119">
        <f>[1]Rate_LH!M143</f>
        <v>912800</v>
      </c>
      <c r="S245" s="119">
        <f>[1]Rate_LH!N143</f>
        <v>912800</v>
      </c>
      <c r="T245" s="119">
        <f>[1]Rate_LH!O143</f>
        <v>912800</v>
      </c>
      <c r="U245" s="119">
        <f>[1]Rate_LH!P143</f>
        <v>912800</v>
      </c>
      <c r="V245" s="119">
        <f>[1]Rate_LH!Q143</f>
        <v>912800</v>
      </c>
      <c r="W245" s="119">
        <f>[1]Rate_LH!R143</f>
        <v>912800</v>
      </c>
      <c r="X245" s="119">
        <f>[1]Rate_LH!S143</f>
        <v>912800</v>
      </c>
      <c r="Y245" s="119">
        <f>[1]Rate_LH!T143</f>
        <v>912800</v>
      </c>
      <c r="Z245" s="119">
        <f>[1]Rate_LH!U143</f>
        <v>912800</v>
      </c>
      <c r="AA245" s="119">
        <f>[1]Rate_LH!V143</f>
        <v>912800</v>
      </c>
      <c r="AB245" s="119">
        <f>[1]Rate_LH!W143</f>
        <v>912800</v>
      </c>
      <c r="AC245" s="119">
        <f>[1]Rate_LH!X143</f>
        <v>912800</v>
      </c>
      <c r="AD245" s="119">
        <f>[1]Rate_LH!Y143</f>
        <v>912800</v>
      </c>
      <c r="AE245" s="119">
        <f>[1]Rate_LH!Z143</f>
        <v>912800</v>
      </c>
      <c r="AF245" s="119">
        <f>[1]Rate_LH!AA143</f>
        <v>912800</v>
      </c>
      <c r="AG245" s="119">
        <f>[1]Rate_LH!AB143</f>
        <v>912800</v>
      </c>
      <c r="AH245" s="119">
        <f>[1]Rate_LH!AC143</f>
        <v>912800</v>
      </c>
      <c r="AI245" s="119">
        <f>[1]Rate_LH!AD143</f>
        <v>912800</v>
      </c>
      <c r="AJ245" s="119">
        <f>[1]Rate_LH!AE143</f>
        <v>912800</v>
      </c>
      <c r="AK245" s="119">
        <f>[1]Rate_LH!AF143</f>
        <v>912800</v>
      </c>
      <c r="AL245" s="119">
        <f>[1]Rate_LH!AG143</f>
        <v>912800</v>
      </c>
      <c r="AO245" s="30" t="str">
        <f t="shared" si="97"/>
        <v>N</v>
      </c>
      <c r="AP245" s="106"/>
    </row>
    <row r="246" spans="1:42" s="101" customFormat="1" ht="21" hidden="1" customHeight="1" x14ac:dyDescent="0.2">
      <c r="A246" s="146"/>
      <c r="C246" s="116" t="s">
        <v>321</v>
      </c>
      <c r="D246" s="117"/>
      <c r="E246" s="117"/>
      <c r="F246" s="118"/>
      <c r="G246" s="144" t="s">
        <v>223</v>
      </c>
      <c r="H246" s="144" t="s">
        <v>219</v>
      </c>
      <c r="I246" s="171" t="s">
        <v>219</v>
      </c>
      <c r="J246" s="172" t="s">
        <v>219</v>
      </c>
      <c r="K246" s="144" t="s">
        <v>219</v>
      </c>
      <c r="L246" s="144" t="s">
        <v>219</v>
      </c>
      <c r="M246" s="146" t="s">
        <v>219</v>
      </c>
      <c r="N246" s="119">
        <f>[1]Rate_LH!I144</f>
        <v>912800</v>
      </c>
      <c r="O246" s="119">
        <f>[1]Rate_LH!J144</f>
        <v>912800</v>
      </c>
      <c r="P246" s="119">
        <f>[1]Rate_LH!K144</f>
        <v>912800</v>
      </c>
      <c r="Q246" s="119">
        <f>[1]Rate_LH!L144</f>
        <v>912800</v>
      </c>
      <c r="R246" s="119">
        <f>[1]Rate_LH!M144</f>
        <v>912800</v>
      </c>
      <c r="S246" s="119">
        <f>[1]Rate_LH!N144</f>
        <v>912800</v>
      </c>
      <c r="T246" s="119">
        <f>[1]Rate_LH!O144</f>
        <v>912800</v>
      </c>
      <c r="U246" s="119">
        <f>[1]Rate_LH!P144</f>
        <v>912800</v>
      </c>
      <c r="V246" s="119">
        <f>[1]Rate_LH!Q144</f>
        <v>912800</v>
      </c>
      <c r="W246" s="119">
        <f>[1]Rate_LH!R144</f>
        <v>912800</v>
      </c>
      <c r="X246" s="119">
        <f>[1]Rate_LH!S144</f>
        <v>912800</v>
      </c>
      <c r="Y246" s="119">
        <f>[1]Rate_LH!T144</f>
        <v>912800</v>
      </c>
      <c r="Z246" s="119">
        <f>[1]Rate_LH!U144</f>
        <v>912800</v>
      </c>
      <c r="AA246" s="119">
        <f>[1]Rate_LH!V144</f>
        <v>912800</v>
      </c>
      <c r="AB246" s="119">
        <f>[1]Rate_LH!W144</f>
        <v>912800</v>
      </c>
      <c r="AC246" s="119">
        <f>[1]Rate_LH!X144</f>
        <v>912800</v>
      </c>
      <c r="AD246" s="119">
        <f>[1]Rate_LH!Y144</f>
        <v>912800</v>
      </c>
      <c r="AE246" s="119">
        <f>[1]Rate_LH!Z144</f>
        <v>912800</v>
      </c>
      <c r="AF246" s="119">
        <f>[1]Rate_LH!AA144</f>
        <v>912800</v>
      </c>
      <c r="AG246" s="119">
        <f>[1]Rate_LH!AB144</f>
        <v>912800</v>
      </c>
      <c r="AH246" s="119">
        <f>[1]Rate_LH!AC144</f>
        <v>912800</v>
      </c>
      <c r="AI246" s="119">
        <f>[1]Rate_LH!AD144</f>
        <v>912800</v>
      </c>
      <c r="AJ246" s="119">
        <f>[1]Rate_LH!AE144</f>
        <v>912800</v>
      </c>
      <c r="AK246" s="119">
        <f>[1]Rate_LH!AF144</f>
        <v>912800</v>
      </c>
      <c r="AL246" s="119">
        <f>[1]Rate_LH!AG144</f>
        <v>912800</v>
      </c>
      <c r="AO246" s="30" t="str">
        <f t="shared" si="97"/>
        <v>N</v>
      </c>
      <c r="AP246" s="106"/>
    </row>
    <row r="247" spans="1:42" s="101" customFormat="1" ht="21" hidden="1" customHeight="1" x14ac:dyDescent="0.2">
      <c r="A247" s="146"/>
      <c r="C247" s="116" t="s">
        <v>226</v>
      </c>
      <c r="D247" s="117"/>
      <c r="E247" s="117"/>
      <c r="F247" s="118"/>
      <c r="G247" s="144" t="s">
        <v>223</v>
      </c>
      <c r="H247" s="144" t="s">
        <v>219</v>
      </c>
      <c r="I247" s="171" t="s">
        <v>219</v>
      </c>
      <c r="J247" s="172" t="s">
        <v>219</v>
      </c>
      <c r="K247" s="144" t="s">
        <v>219</v>
      </c>
      <c r="L247" s="144" t="s">
        <v>219</v>
      </c>
      <c r="M247" s="146" t="s">
        <v>219</v>
      </c>
      <c r="N247" s="119">
        <f>[1]Rate_LH!I145</f>
        <v>912800</v>
      </c>
      <c r="O247" s="119">
        <f>[1]Rate_LH!J145</f>
        <v>912800</v>
      </c>
      <c r="P247" s="119">
        <f>[1]Rate_LH!K145</f>
        <v>912800</v>
      </c>
      <c r="Q247" s="119">
        <f>[1]Rate_LH!L145</f>
        <v>912800</v>
      </c>
      <c r="R247" s="119">
        <f>[1]Rate_LH!M145</f>
        <v>912800</v>
      </c>
      <c r="S247" s="119">
        <f>[1]Rate_LH!N145</f>
        <v>912800</v>
      </c>
      <c r="T247" s="119">
        <f>[1]Rate_LH!O145</f>
        <v>912800</v>
      </c>
      <c r="U247" s="119">
        <f>[1]Rate_LH!P145</f>
        <v>912800</v>
      </c>
      <c r="V247" s="119">
        <f>[1]Rate_LH!Q145</f>
        <v>912800</v>
      </c>
      <c r="W247" s="119">
        <f>[1]Rate_LH!R145</f>
        <v>912800</v>
      </c>
      <c r="X247" s="119">
        <f>[1]Rate_LH!S145</f>
        <v>912800</v>
      </c>
      <c r="Y247" s="119">
        <f>[1]Rate_LH!T145</f>
        <v>912800</v>
      </c>
      <c r="Z247" s="119">
        <f>[1]Rate_LH!U145</f>
        <v>912800</v>
      </c>
      <c r="AA247" s="119">
        <f>[1]Rate_LH!V145</f>
        <v>912800</v>
      </c>
      <c r="AB247" s="119">
        <f>[1]Rate_LH!W145</f>
        <v>912800</v>
      </c>
      <c r="AC247" s="119">
        <f>[1]Rate_LH!X145</f>
        <v>912800</v>
      </c>
      <c r="AD247" s="119">
        <f>[1]Rate_LH!Y145</f>
        <v>912800</v>
      </c>
      <c r="AE247" s="119">
        <f>[1]Rate_LH!Z145</f>
        <v>912800</v>
      </c>
      <c r="AF247" s="119">
        <f>[1]Rate_LH!AA145</f>
        <v>912800</v>
      </c>
      <c r="AG247" s="119">
        <f>[1]Rate_LH!AB145</f>
        <v>912800</v>
      </c>
      <c r="AH247" s="119">
        <f>[1]Rate_LH!AC145</f>
        <v>912800</v>
      </c>
      <c r="AI247" s="119">
        <f>[1]Rate_LH!AD145</f>
        <v>912800</v>
      </c>
      <c r="AJ247" s="119">
        <f>[1]Rate_LH!AE145</f>
        <v>912800</v>
      </c>
      <c r="AK247" s="119">
        <f>[1]Rate_LH!AF145</f>
        <v>912800</v>
      </c>
      <c r="AL247" s="119">
        <f>[1]Rate_LH!AG145</f>
        <v>912800</v>
      </c>
      <c r="AO247" s="30" t="str">
        <f t="shared" si="97"/>
        <v>N</v>
      </c>
      <c r="AP247" s="106"/>
    </row>
    <row r="248" spans="1:42" s="101" customFormat="1" ht="21" hidden="1" customHeight="1" x14ac:dyDescent="0.2">
      <c r="A248" s="146"/>
      <c r="C248" s="116" t="s">
        <v>322</v>
      </c>
      <c r="D248" s="117"/>
      <c r="E248" s="117"/>
      <c r="F248" s="118"/>
      <c r="G248" s="144" t="s">
        <v>223</v>
      </c>
      <c r="H248" s="144" t="s">
        <v>219</v>
      </c>
      <c r="I248" s="171" t="s">
        <v>219</v>
      </c>
      <c r="J248" s="172" t="s">
        <v>219</v>
      </c>
      <c r="K248" s="144" t="s">
        <v>219</v>
      </c>
      <c r="L248" s="144" t="s">
        <v>219</v>
      </c>
      <c r="M248" s="146" t="s">
        <v>219</v>
      </c>
      <c r="N248" s="119">
        <f>[1]Rate_LH!I146</f>
        <v>912800</v>
      </c>
      <c r="O248" s="119">
        <f>[1]Rate_LH!J146</f>
        <v>912800</v>
      </c>
      <c r="P248" s="119">
        <f>[1]Rate_LH!K146</f>
        <v>912800</v>
      </c>
      <c r="Q248" s="119">
        <f>[1]Rate_LH!L146</f>
        <v>912800</v>
      </c>
      <c r="R248" s="119">
        <f>[1]Rate_LH!M146</f>
        <v>912800</v>
      </c>
      <c r="S248" s="119">
        <f>[1]Rate_LH!N146</f>
        <v>912800</v>
      </c>
      <c r="T248" s="119">
        <f>[1]Rate_LH!O146</f>
        <v>912800</v>
      </c>
      <c r="U248" s="119">
        <f>[1]Rate_LH!P146</f>
        <v>912800</v>
      </c>
      <c r="V248" s="119">
        <f>[1]Rate_LH!Q146</f>
        <v>912800</v>
      </c>
      <c r="W248" s="119">
        <f>[1]Rate_LH!R146</f>
        <v>912800</v>
      </c>
      <c r="X248" s="119">
        <f>[1]Rate_LH!S146</f>
        <v>912800</v>
      </c>
      <c r="Y248" s="119">
        <f>[1]Rate_LH!T146</f>
        <v>912800</v>
      </c>
      <c r="Z248" s="119">
        <f>[1]Rate_LH!U146</f>
        <v>912800</v>
      </c>
      <c r="AA248" s="119">
        <f>[1]Rate_LH!V146</f>
        <v>912800</v>
      </c>
      <c r="AB248" s="119">
        <f>[1]Rate_LH!W146</f>
        <v>912800</v>
      </c>
      <c r="AC248" s="119">
        <f>[1]Rate_LH!X146</f>
        <v>912800</v>
      </c>
      <c r="AD248" s="119">
        <f>[1]Rate_LH!Y146</f>
        <v>912800</v>
      </c>
      <c r="AE248" s="119">
        <f>[1]Rate_LH!Z146</f>
        <v>912800</v>
      </c>
      <c r="AF248" s="119">
        <f>[1]Rate_LH!AA146</f>
        <v>912800</v>
      </c>
      <c r="AG248" s="119">
        <f>[1]Rate_LH!AB146</f>
        <v>912800</v>
      </c>
      <c r="AH248" s="119">
        <f>[1]Rate_LH!AC146</f>
        <v>912800</v>
      </c>
      <c r="AI248" s="119">
        <f>[1]Rate_LH!AD146</f>
        <v>912800</v>
      </c>
      <c r="AJ248" s="119">
        <f>[1]Rate_LH!AE146</f>
        <v>912800</v>
      </c>
      <c r="AK248" s="119">
        <f>[1]Rate_LH!AF146</f>
        <v>912800</v>
      </c>
      <c r="AL248" s="119">
        <f>[1]Rate_LH!AG146</f>
        <v>912800</v>
      </c>
      <c r="AO248" s="30" t="str">
        <f t="shared" si="97"/>
        <v>N</v>
      </c>
      <c r="AP248" s="106"/>
    </row>
    <row r="249" spans="1:42" s="101" customFormat="1" ht="21" hidden="1" customHeight="1" x14ac:dyDescent="0.2">
      <c r="A249" s="146"/>
      <c r="C249" s="116" t="s">
        <v>323</v>
      </c>
      <c r="D249" s="117"/>
      <c r="E249" s="117"/>
      <c r="F249" s="118"/>
      <c r="G249" s="144" t="s">
        <v>223</v>
      </c>
      <c r="H249" s="144" t="s">
        <v>219</v>
      </c>
      <c r="I249" s="171" t="s">
        <v>219</v>
      </c>
      <c r="J249" s="172" t="s">
        <v>219</v>
      </c>
      <c r="K249" s="144" t="s">
        <v>219</v>
      </c>
      <c r="L249" s="144" t="s">
        <v>219</v>
      </c>
      <c r="M249" s="146" t="s">
        <v>219</v>
      </c>
      <c r="N249" s="119">
        <f>[1]Rate_LH!I147</f>
        <v>912800</v>
      </c>
      <c r="O249" s="119">
        <f>[1]Rate_LH!J147</f>
        <v>912800</v>
      </c>
      <c r="P249" s="119">
        <f>[1]Rate_LH!K147</f>
        <v>912800</v>
      </c>
      <c r="Q249" s="119">
        <f>[1]Rate_LH!L147</f>
        <v>912800</v>
      </c>
      <c r="R249" s="119">
        <f>[1]Rate_LH!M147</f>
        <v>912800</v>
      </c>
      <c r="S249" s="119">
        <f>[1]Rate_LH!N147</f>
        <v>912800</v>
      </c>
      <c r="T249" s="119">
        <f>[1]Rate_LH!O147</f>
        <v>912800</v>
      </c>
      <c r="U249" s="119">
        <f>[1]Rate_LH!P147</f>
        <v>912800</v>
      </c>
      <c r="V249" s="119">
        <f>[1]Rate_LH!Q147</f>
        <v>912800</v>
      </c>
      <c r="W249" s="119">
        <f>[1]Rate_LH!R147</f>
        <v>912800</v>
      </c>
      <c r="X249" s="119">
        <f>[1]Rate_LH!S147</f>
        <v>912800</v>
      </c>
      <c r="Y249" s="119">
        <f>[1]Rate_LH!T147</f>
        <v>912800</v>
      </c>
      <c r="Z249" s="119">
        <f>[1]Rate_LH!U147</f>
        <v>912800</v>
      </c>
      <c r="AA249" s="119">
        <f>[1]Rate_LH!V147</f>
        <v>912800</v>
      </c>
      <c r="AB249" s="119">
        <f>[1]Rate_LH!W147</f>
        <v>912800</v>
      </c>
      <c r="AC249" s="119">
        <f>[1]Rate_LH!X147</f>
        <v>912800</v>
      </c>
      <c r="AD249" s="119">
        <f>[1]Rate_LH!Y147</f>
        <v>912800</v>
      </c>
      <c r="AE249" s="119">
        <f>[1]Rate_LH!Z147</f>
        <v>912800</v>
      </c>
      <c r="AF249" s="119">
        <f>[1]Rate_LH!AA147</f>
        <v>912800</v>
      </c>
      <c r="AG249" s="119">
        <f>[1]Rate_LH!AB147</f>
        <v>912800</v>
      </c>
      <c r="AH249" s="119">
        <f>[1]Rate_LH!AC147</f>
        <v>912800</v>
      </c>
      <c r="AI249" s="119">
        <f>[1]Rate_LH!AD147</f>
        <v>912800</v>
      </c>
      <c r="AJ249" s="119">
        <f>[1]Rate_LH!AE147</f>
        <v>912800</v>
      </c>
      <c r="AK249" s="119">
        <f>[1]Rate_LH!AF147</f>
        <v>912800</v>
      </c>
      <c r="AL249" s="119">
        <f>[1]Rate_LH!AG147</f>
        <v>912800</v>
      </c>
      <c r="AO249" s="30" t="str">
        <f t="shared" si="97"/>
        <v>N</v>
      </c>
      <c r="AP249" s="106"/>
    </row>
    <row r="250" spans="1:42" s="101" customFormat="1" ht="5.25" hidden="1" customHeight="1" x14ac:dyDescent="0.2">
      <c r="A250" s="164"/>
      <c r="C250" s="173"/>
      <c r="D250" s="174"/>
      <c r="E250" s="175"/>
      <c r="F250" s="176"/>
      <c r="G250" s="177"/>
      <c r="H250" s="178"/>
      <c r="I250" s="179"/>
      <c r="J250" s="177"/>
      <c r="K250" s="177"/>
      <c r="L250" s="177"/>
      <c r="M250" s="180"/>
      <c r="N250" s="181"/>
      <c r="O250" s="182"/>
      <c r="P250" s="182"/>
      <c r="Q250" s="182"/>
      <c r="R250" s="182"/>
      <c r="S250" s="182"/>
      <c r="T250" s="183"/>
      <c r="U250" s="183"/>
      <c r="V250" s="183"/>
      <c r="W250" s="183"/>
      <c r="X250" s="181"/>
      <c r="Y250" s="182"/>
      <c r="Z250" s="182"/>
      <c r="AA250" s="182"/>
      <c r="AB250" s="182"/>
      <c r="AC250" s="182"/>
      <c r="AD250" s="183"/>
      <c r="AE250" s="183"/>
      <c r="AF250" s="183"/>
      <c r="AG250" s="183"/>
      <c r="AH250" s="183"/>
      <c r="AI250" s="183"/>
      <c r="AJ250" s="183"/>
      <c r="AK250" s="183"/>
      <c r="AL250" s="183"/>
      <c r="AO250" s="30" t="str">
        <f t="shared" si="97"/>
        <v>N</v>
      </c>
      <c r="AP250" s="106"/>
    </row>
    <row r="251" spans="1:42" s="101" customFormat="1" ht="24.75" hidden="1" customHeight="1" x14ac:dyDescent="0.2">
      <c r="A251" s="148"/>
      <c r="H251" s="148"/>
      <c r="M251" s="148"/>
      <c r="N251" s="131"/>
      <c r="O251" s="131"/>
      <c r="P251" s="131"/>
      <c r="Q251" s="131"/>
      <c r="R251" s="131"/>
      <c r="S251" s="131"/>
      <c r="T251" s="131"/>
      <c r="U251" s="132"/>
      <c r="V251" s="132"/>
      <c r="W251" s="132"/>
      <c r="X251" s="131"/>
      <c r="Y251" s="131"/>
      <c r="Z251" s="131"/>
      <c r="AA251" s="131"/>
      <c r="AB251" s="131"/>
      <c r="AC251" s="131"/>
      <c r="AD251" s="131"/>
      <c r="AE251" s="132"/>
      <c r="AF251" s="132"/>
      <c r="AG251" s="132"/>
      <c r="AH251" s="132"/>
      <c r="AI251" s="132"/>
      <c r="AJ251" s="132"/>
      <c r="AK251" s="132"/>
      <c r="AL251" s="132"/>
      <c r="AO251" s="30" t="str">
        <f t="shared" si="97"/>
        <v>N</v>
      </c>
      <c r="AP251" s="106"/>
    </row>
    <row r="252" spans="1:42" s="101" customFormat="1" ht="18" x14ac:dyDescent="0.2">
      <c r="A252" s="148"/>
      <c r="C252" s="154" t="str">
        <f>[1]Hidden!$C$33&amp;". ADMISTRATIVE SERVICES ONLY (ASO)"</f>
        <v>1. ADMISTRATIVE SERVICES ONLY (ASO)</v>
      </c>
      <c r="D252" s="154"/>
      <c r="H252" s="148"/>
      <c r="M252" s="148"/>
      <c r="N252" s="131"/>
      <c r="O252" s="131"/>
      <c r="P252" s="131"/>
      <c r="Q252" s="131"/>
      <c r="R252" s="131"/>
      <c r="S252" s="131"/>
      <c r="T252" s="131"/>
      <c r="U252" s="132"/>
      <c r="V252" s="132"/>
      <c r="W252" s="132"/>
      <c r="X252" s="131"/>
      <c r="Y252" s="131"/>
      <c r="Z252" s="131"/>
      <c r="AA252" s="131"/>
      <c r="AB252" s="131"/>
      <c r="AC252" s="131"/>
      <c r="AD252" s="131"/>
      <c r="AE252" s="132"/>
      <c r="AF252" s="132"/>
      <c r="AG252" s="132"/>
      <c r="AH252" s="132"/>
      <c r="AI252" s="132"/>
      <c r="AJ252" s="132"/>
      <c r="AK252" s="132"/>
      <c r="AL252" s="132"/>
      <c r="AO252" s="106" t="s">
        <v>5</v>
      </c>
      <c r="AP252" s="106"/>
    </row>
    <row r="253" spans="1:42" s="101" customFormat="1" ht="6.75" customHeight="1" x14ac:dyDescent="0.2">
      <c r="A253" s="148"/>
      <c r="H253" s="148"/>
      <c r="M253" s="148"/>
      <c r="N253" s="131"/>
      <c r="O253" s="131"/>
      <c r="P253" s="131"/>
      <c r="Q253" s="131"/>
      <c r="R253" s="131"/>
      <c r="S253" s="131"/>
      <c r="T253" s="131"/>
      <c r="U253" s="132"/>
      <c r="V253" s="132"/>
      <c r="W253" s="132"/>
      <c r="X253" s="131"/>
      <c r="Y253" s="131"/>
      <c r="Z253" s="131"/>
      <c r="AA253" s="131"/>
      <c r="AB253" s="131"/>
      <c r="AC253" s="131"/>
      <c r="AD253" s="131"/>
      <c r="AE253" s="132"/>
      <c r="AF253" s="132"/>
      <c r="AG253" s="132"/>
      <c r="AH253" s="132"/>
      <c r="AI253" s="132"/>
      <c r="AJ253" s="132"/>
      <c r="AK253" s="132"/>
      <c r="AL253" s="132"/>
      <c r="AO253" s="106" t="s">
        <v>5</v>
      </c>
      <c r="AP253" s="106"/>
    </row>
    <row r="254" spans="1:42" s="5" customFormat="1" ht="16.5" customHeight="1" x14ac:dyDescent="0.25">
      <c r="A254" s="31"/>
      <c r="C254" s="32" t="s">
        <v>6</v>
      </c>
      <c r="D254" s="32" t="s">
        <v>7</v>
      </c>
      <c r="E254" s="33" t="s">
        <v>8</v>
      </c>
      <c r="F254" s="33"/>
      <c r="G254" s="33" t="s">
        <v>9</v>
      </c>
      <c r="H254" s="32" t="s">
        <v>10</v>
      </c>
      <c r="I254" s="34" t="s">
        <v>11</v>
      </c>
      <c r="J254" s="34" t="s">
        <v>9</v>
      </c>
      <c r="K254" s="35" t="s">
        <v>12</v>
      </c>
      <c r="L254" s="35" t="s">
        <v>13</v>
      </c>
      <c r="M254" s="35" t="s">
        <v>14</v>
      </c>
      <c r="N254" s="149" t="str">
        <f>N$9</f>
        <v>PLAN A</v>
      </c>
      <c r="O254" s="36" t="str">
        <f t="shared" ref="O254:AL254" si="109">O$9</f>
        <v>PLAN B</v>
      </c>
      <c r="P254" s="36" t="str">
        <f t="shared" si="109"/>
        <v>PLAN C</v>
      </c>
      <c r="Q254" s="36" t="str">
        <f t="shared" si="109"/>
        <v>PLAN D</v>
      </c>
      <c r="R254" s="36" t="str">
        <f t="shared" si="109"/>
        <v>PLAN E</v>
      </c>
      <c r="S254" s="36" t="str">
        <f t="shared" si="109"/>
        <v>PLAN F</v>
      </c>
      <c r="T254" s="36" t="str">
        <f t="shared" si="109"/>
        <v>PLAN G</v>
      </c>
      <c r="U254" s="36" t="str">
        <f t="shared" si="109"/>
        <v>PLAN H</v>
      </c>
      <c r="V254" s="36" t="str">
        <f t="shared" si="109"/>
        <v>PLAN I</v>
      </c>
      <c r="W254" s="36" t="str">
        <f t="shared" si="109"/>
        <v>PLAN J</v>
      </c>
      <c r="X254" s="149" t="str">
        <f>X$9</f>
        <v>PLAN K</v>
      </c>
      <c r="Y254" s="36" t="str">
        <f t="shared" si="109"/>
        <v>PLAN L</v>
      </c>
      <c r="Z254" s="36" t="str">
        <f t="shared" si="109"/>
        <v>PLAN M</v>
      </c>
      <c r="AA254" s="36" t="str">
        <f t="shared" si="109"/>
        <v>PLAN N</v>
      </c>
      <c r="AB254" s="36" t="str">
        <f t="shared" si="109"/>
        <v>PLAN O</v>
      </c>
      <c r="AC254" s="36" t="str">
        <f t="shared" si="109"/>
        <v>PLAN P</v>
      </c>
      <c r="AD254" s="36" t="str">
        <f t="shared" si="109"/>
        <v>PLAN Q</v>
      </c>
      <c r="AE254" s="36" t="str">
        <f t="shared" si="109"/>
        <v>PLAN R</v>
      </c>
      <c r="AF254" s="36" t="str">
        <f t="shared" si="109"/>
        <v>PLAN S</v>
      </c>
      <c r="AG254" s="36" t="str">
        <f t="shared" si="109"/>
        <v>PLAN T</v>
      </c>
      <c r="AH254" s="36" t="str">
        <f t="shared" si="109"/>
        <v>PLAN U</v>
      </c>
      <c r="AI254" s="36" t="str">
        <f t="shared" si="109"/>
        <v>PLAN V</v>
      </c>
      <c r="AJ254" s="36" t="str">
        <f t="shared" si="109"/>
        <v>PLAN W</v>
      </c>
      <c r="AK254" s="36" t="str">
        <f t="shared" si="109"/>
        <v>PLAN X</v>
      </c>
      <c r="AL254" s="36" t="str">
        <f t="shared" si="109"/>
        <v>PLAN Y</v>
      </c>
      <c r="AO254" s="8" t="s">
        <v>5</v>
      </c>
      <c r="AP254" s="8"/>
    </row>
    <row r="255" spans="1:42" s="5" customFormat="1" ht="16.5" customHeight="1" x14ac:dyDescent="0.25">
      <c r="A255" s="31"/>
      <c r="C255" s="37"/>
      <c r="D255" s="37"/>
      <c r="E255" s="38"/>
      <c r="F255" s="38"/>
      <c r="G255" s="38"/>
      <c r="H255" s="37"/>
      <c r="I255" s="39"/>
      <c r="J255" s="39"/>
      <c r="K255" s="40"/>
      <c r="L255" s="40"/>
      <c r="M255" s="40"/>
      <c r="N255" s="184" t="str">
        <f>N$10</f>
        <v>IP-1000</v>
      </c>
      <c r="O255" s="185" t="str">
        <f t="shared" ref="O255:AL255" si="110">O$10</f>
        <v>IP-1000</v>
      </c>
      <c r="P255" s="36" t="str">
        <f t="shared" si="110"/>
        <v>IP-1000</v>
      </c>
      <c r="Q255" s="36" t="str">
        <f t="shared" si="110"/>
        <v>IP-1000</v>
      </c>
      <c r="R255" s="36" t="str">
        <f t="shared" si="110"/>
        <v>IP-1000</v>
      </c>
      <c r="S255" s="36" t="str">
        <f t="shared" si="110"/>
        <v>IP-1000</v>
      </c>
      <c r="T255" s="36" t="str">
        <f t="shared" si="110"/>
        <v>IP-1000</v>
      </c>
      <c r="U255" s="36" t="str">
        <f t="shared" si="110"/>
        <v>IP-1000</v>
      </c>
      <c r="V255" s="36" t="str">
        <f t="shared" si="110"/>
        <v>IP-1000</v>
      </c>
      <c r="W255" s="36" t="str">
        <f t="shared" si="110"/>
        <v>IP-1000</v>
      </c>
      <c r="X255" s="184" t="str">
        <f>X$10</f>
        <v>IP-1000</v>
      </c>
      <c r="Y255" s="185" t="str">
        <f t="shared" si="110"/>
        <v>IP-1000</v>
      </c>
      <c r="Z255" s="36" t="str">
        <f t="shared" si="110"/>
        <v>IP-1000</v>
      </c>
      <c r="AA255" s="36" t="str">
        <f t="shared" si="110"/>
        <v>IP-1000</v>
      </c>
      <c r="AB255" s="36" t="str">
        <f t="shared" si="110"/>
        <v>IP-1000</v>
      </c>
      <c r="AC255" s="36" t="str">
        <f t="shared" si="110"/>
        <v>IP-1000</v>
      </c>
      <c r="AD255" s="36" t="str">
        <f t="shared" si="110"/>
        <v>IP-1000</v>
      </c>
      <c r="AE255" s="36" t="str">
        <f t="shared" si="110"/>
        <v>IP-1000</v>
      </c>
      <c r="AF255" s="36" t="str">
        <f t="shared" si="110"/>
        <v>IP-1000</v>
      </c>
      <c r="AG255" s="36" t="str">
        <f t="shared" si="110"/>
        <v>IP-1000</v>
      </c>
      <c r="AH255" s="36" t="str">
        <f t="shared" si="110"/>
        <v>IP-1000</v>
      </c>
      <c r="AI255" s="36" t="str">
        <f t="shared" si="110"/>
        <v>IP-1000</v>
      </c>
      <c r="AJ255" s="36" t="str">
        <f t="shared" si="110"/>
        <v>IP-1000</v>
      </c>
      <c r="AK255" s="36" t="str">
        <f t="shared" si="110"/>
        <v>IP-1000</v>
      </c>
      <c r="AL255" s="36" t="str">
        <f t="shared" si="110"/>
        <v>IP-1000</v>
      </c>
      <c r="AO255" s="8" t="s">
        <v>5</v>
      </c>
      <c r="AP255" s="8"/>
    </row>
    <row r="256" spans="1:42" s="5" customFormat="1" ht="7.25" customHeight="1" x14ac:dyDescent="0.25">
      <c r="A256" s="31"/>
      <c r="C256" s="186"/>
      <c r="D256" s="187"/>
      <c r="E256" s="188"/>
      <c r="F256" s="184"/>
      <c r="G256" s="189"/>
      <c r="H256" s="187"/>
      <c r="I256" s="190"/>
      <c r="J256" s="190"/>
      <c r="K256" s="191"/>
      <c r="L256" s="191"/>
      <c r="M256" s="191"/>
      <c r="N256" s="184"/>
      <c r="O256" s="185"/>
      <c r="P256" s="185"/>
      <c r="Q256" s="185"/>
      <c r="R256" s="185"/>
      <c r="S256" s="185"/>
      <c r="T256" s="185"/>
      <c r="U256" s="185"/>
      <c r="V256" s="185"/>
      <c r="W256" s="185"/>
      <c r="X256" s="184"/>
      <c r="Y256" s="185"/>
      <c r="Z256" s="185"/>
      <c r="AA256" s="185"/>
      <c r="AB256" s="185"/>
      <c r="AC256" s="185"/>
      <c r="AD256" s="185"/>
      <c r="AE256" s="185"/>
      <c r="AF256" s="185"/>
      <c r="AG256" s="185"/>
      <c r="AH256" s="185"/>
      <c r="AI256" s="185"/>
      <c r="AJ256" s="185"/>
      <c r="AK256" s="185"/>
      <c r="AL256" s="185"/>
      <c r="AO256" s="8" t="s">
        <v>5</v>
      </c>
      <c r="AP256" s="8"/>
    </row>
    <row r="257" spans="1:42" s="5" customFormat="1" ht="16.5" customHeight="1" x14ac:dyDescent="0.25">
      <c r="A257" s="31"/>
      <c r="C257" s="47">
        <f t="shared" ref="C257" si="111">IF(AND(I257="Y",J257&lt;&gt;"-"),C256+1,C256)</f>
        <v>0</v>
      </c>
      <c r="D257" s="192" t="s">
        <v>324</v>
      </c>
      <c r="E257" s="193" t="s">
        <v>325</v>
      </c>
      <c r="F257" s="194"/>
      <c r="G257" s="50" t="str">
        <f t="shared" ref="G257" si="112">IF(I257="Y",IF(OR(J257="per tahun",J257="per ketidakmampuan",J257="per kasus penyakit"),J257,J257&amp;IF(K257="-",""," (maks. "&amp;TEXT(K257,"0")&amp;" hari)")),"-")</f>
        <v>-</v>
      </c>
      <c r="H257" s="195"/>
      <c r="I257" s="52" t="str">
        <f t="shared" ref="I257" si="113">IF(OR(IFERROR(IF(SEARCH("Tidak Dijamin",H257),"N"),"Y")="N",J257="-"),"N","Y")</f>
        <v>N</v>
      </c>
      <c r="J257" s="53" t="str">
        <f t="shared" ref="J257" si="114">IFERROR(IF(SEARCH("per hari",H257),"per hari","per kasus penyakit"),IFERROR(IF(SEARCH("per kasus penyakit",H257),"per kasus penyakit","per tahun"),IFERROR(IF(SEARCH("per tahun",H257),"per tahun","per kunjungan"),IFERROR(IF(SEARCH("per kunjungan",H257),"per kunjungan","per kejadian"),IFERROR(IF(SEARCH("per kejadian",H257),"per kejadian"),"-")))))</f>
        <v>-</v>
      </c>
      <c r="K257" s="53" t="str">
        <f ca="1">IF(J257="per hari",IF(SUM(LEN(H257)-LEN(SUBSTITUTE(H257,{"0";"1";"2";"3";"4";"5";"6";"7";"8";"9"},"")))&gt;0, SUMPRODUCT(MID(0&amp;H257, LARGE(INDEX(ISNUMBER(--MID(H257, ROW(INDIRECT("$1:$"&amp;LEN(H257))),1))* ROW(INDIRECT("$1:$"&amp;LEN(H257))),0), ROW(INDIRECT("$1:$"&amp;LEN(H257))))+1,1)* 10^ROW(INDIRECT("$1:$"&amp;LEN(H257)))/10),""),"-")</f>
        <v>-</v>
      </c>
      <c r="L257" s="195" t="s">
        <v>44</v>
      </c>
      <c r="M257" s="195" t="s">
        <v>44</v>
      </c>
      <c r="N257" s="196">
        <v>0</v>
      </c>
      <c r="O257" s="196">
        <v>0</v>
      </c>
      <c r="P257" s="196">
        <v>0</v>
      </c>
      <c r="Q257" s="196">
        <v>0</v>
      </c>
      <c r="R257" s="196">
        <v>0</v>
      </c>
      <c r="S257" s="196">
        <v>0</v>
      </c>
      <c r="T257" s="196">
        <v>0</v>
      </c>
      <c r="U257" s="196">
        <v>0</v>
      </c>
      <c r="V257" s="196">
        <v>0</v>
      </c>
      <c r="W257" s="196">
        <v>0</v>
      </c>
      <c r="X257" s="196">
        <v>0</v>
      </c>
      <c r="Y257" s="196">
        <v>0</v>
      </c>
      <c r="Z257" s="196">
        <v>0</v>
      </c>
      <c r="AA257" s="196">
        <v>0</v>
      </c>
      <c r="AB257" s="196">
        <v>0</v>
      </c>
      <c r="AC257" s="196">
        <v>0</v>
      </c>
      <c r="AD257" s="196">
        <v>0</v>
      </c>
      <c r="AE257" s="196">
        <v>0</v>
      </c>
      <c r="AF257" s="196">
        <v>0</v>
      </c>
      <c r="AG257" s="196">
        <v>0</v>
      </c>
      <c r="AH257" s="196">
        <v>0</v>
      </c>
      <c r="AI257" s="196">
        <v>0</v>
      </c>
      <c r="AJ257" s="196">
        <v>0</v>
      </c>
      <c r="AK257" s="196">
        <v>0</v>
      </c>
      <c r="AL257" s="196">
        <v>0</v>
      </c>
      <c r="AO257" s="8" t="s">
        <v>5</v>
      </c>
      <c r="AP257" s="8"/>
    </row>
    <row r="258" spans="1:42" s="5" customFormat="1" ht="6" customHeight="1" x14ac:dyDescent="0.25">
      <c r="A258" s="31"/>
      <c r="C258" s="197"/>
      <c r="D258" s="198"/>
      <c r="E258" s="197"/>
      <c r="F258" s="199"/>
      <c r="G258" s="198"/>
      <c r="H258" s="198"/>
      <c r="I258" s="198"/>
      <c r="J258" s="198"/>
      <c r="K258" s="198"/>
      <c r="L258" s="198"/>
      <c r="M258" s="198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  <c r="AA258" s="140"/>
      <c r="AB258" s="140"/>
      <c r="AC258" s="140"/>
      <c r="AD258" s="140"/>
      <c r="AE258" s="140"/>
      <c r="AF258" s="140"/>
      <c r="AG258" s="140"/>
      <c r="AH258" s="140"/>
      <c r="AI258" s="140"/>
      <c r="AJ258" s="140"/>
      <c r="AK258" s="140"/>
      <c r="AL258" s="140"/>
      <c r="AO258" s="8" t="s">
        <v>5</v>
      </c>
      <c r="AP258" s="8"/>
    </row>
    <row r="259" spans="1:42" s="201" customFormat="1" ht="24.75" customHeight="1" x14ac:dyDescent="0.25">
      <c r="A259" s="77"/>
      <c r="B259" s="2"/>
      <c r="C259" s="200" t="s">
        <v>326</v>
      </c>
      <c r="D259" s="200"/>
      <c r="E259" s="200"/>
      <c r="F259" s="200"/>
      <c r="G259" s="200"/>
      <c r="H259" s="200"/>
      <c r="I259" s="200"/>
      <c r="J259" s="200"/>
      <c r="K259" s="200"/>
      <c r="L259" s="200"/>
      <c r="M259" s="200"/>
      <c r="AO259" s="202" t="s">
        <v>5</v>
      </c>
      <c r="AP259" s="202"/>
    </row>
    <row r="260" spans="1:42" ht="15" x14ac:dyDescent="0.25">
      <c r="A260" s="83"/>
      <c r="C260" s="203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5"/>
      <c r="O260" s="201"/>
      <c r="P260" s="201"/>
      <c r="Q260" s="201"/>
      <c r="R260" s="201"/>
      <c r="S260" s="201"/>
      <c r="T260" s="201"/>
      <c r="U260" s="201"/>
      <c r="V260" s="201"/>
      <c r="W260" s="201"/>
      <c r="X260" s="205"/>
      <c r="Y260" s="201"/>
      <c r="Z260" s="201"/>
      <c r="AA260" s="201"/>
      <c r="AB260" s="201"/>
      <c r="AC260" s="201"/>
      <c r="AD260" s="201"/>
      <c r="AE260" s="201"/>
      <c r="AF260" s="201"/>
      <c r="AG260" s="201"/>
      <c r="AH260" s="201"/>
      <c r="AI260" s="201"/>
      <c r="AJ260" s="201"/>
      <c r="AK260" s="201"/>
      <c r="AL260" s="201"/>
    </row>
    <row r="261" spans="1:42" ht="18.75" customHeight="1" x14ac:dyDescent="0.25">
      <c r="A261" s="201"/>
      <c r="C261" s="206" t="str">
        <f ca="1">" Printed: "&amp;TEXT(NOW(),"d mmmm yyyy - hh:mm")</f>
        <v xml:space="preserve"> Printed: 14 August 2025 - 12:42</v>
      </c>
      <c r="D261" s="206" t="str">
        <f ca="1">" Printed: "&amp;TEXT(NOW(),"d mmmm yyyy - hh:mm")</f>
        <v xml:space="preserve"> Printed: 14 August 2025 - 12:42</v>
      </c>
      <c r="E261" s="201"/>
      <c r="F261" s="201"/>
      <c r="G261" s="201"/>
      <c r="H261" s="201"/>
      <c r="K261" s="201"/>
      <c r="L261" s="201"/>
      <c r="M261" s="201"/>
      <c r="N261" s="201"/>
      <c r="O261" s="201"/>
      <c r="P261" s="201"/>
      <c r="Q261" s="201"/>
      <c r="R261" s="201"/>
      <c r="S261" s="201"/>
      <c r="T261" s="201"/>
      <c r="U261" s="201"/>
      <c r="V261" s="201"/>
      <c r="W261" s="201"/>
      <c r="X261" s="201"/>
      <c r="Y261" s="201"/>
      <c r="Z261" s="201"/>
      <c r="AA261" s="201"/>
      <c r="AB261" s="201"/>
      <c r="AC261" s="201"/>
      <c r="AD261" s="201"/>
      <c r="AE261" s="201"/>
      <c r="AF261" s="201"/>
      <c r="AG261" s="201"/>
      <c r="AH261" s="201"/>
      <c r="AI261" s="201"/>
      <c r="AJ261" s="201"/>
      <c r="AK261" s="201"/>
      <c r="AL261" s="201"/>
    </row>
    <row r="264" spans="1:42" ht="18.75" customHeight="1" x14ac:dyDescent="0.25">
      <c r="F264" s="207"/>
      <c r="G264" s="208"/>
    </row>
    <row r="265" spans="1:42" ht="18.75" customHeight="1" x14ac:dyDescent="0.25">
      <c r="F265" s="209"/>
    </row>
    <row r="266" spans="1:42" ht="18.75" customHeight="1" x14ac:dyDescent="0.25">
      <c r="F266" s="209"/>
    </row>
    <row r="267" spans="1:42" ht="18.75" customHeight="1" x14ac:dyDescent="0.25">
      <c r="F267" s="209"/>
    </row>
  </sheetData>
  <mergeCells count="101">
    <mergeCell ref="I254:I255"/>
    <mergeCell ref="J254:J255"/>
    <mergeCell ref="K254:K255"/>
    <mergeCell ref="L254:L255"/>
    <mergeCell ref="M254:M255"/>
    <mergeCell ref="C249:F249"/>
    <mergeCell ref="C254:C255"/>
    <mergeCell ref="D254:D255"/>
    <mergeCell ref="E254:F255"/>
    <mergeCell ref="G254:G255"/>
    <mergeCell ref="H254:H255"/>
    <mergeCell ref="C241:G241"/>
    <mergeCell ref="C243:F243"/>
    <mergeCell ref="C245:F245"/>
    <mergeCell ref="C246:F246"/>
    <mergeCell ref="C247:F247"/>
    <mergeCell ref="C248:F248"/>
    <mergeCell ref="I225:I226"/>
    <mergeCell ref="J225:J226"/>
    <mergeCell ref="K225:K226"/>
    <mergeCell ref="L225:L226"/>
    <mergeCell ref="M225:M226"/>
    <mergeCell ref="C240:G240"/>
    <mergeCell ref="C220:F221"/>
    <mergeCell ref="C225:C226"/>
    <mergeCell ref="D225:D226"/>
    <mergeCell ref="E225:F226"/>
    <mergeCell ref="G225:G226"/>
    <mergeCell ref="H225:H226"/>
    <mergeCell ref="C207:G207"/>
    <mergeCell ref="C209:F209"/>
    <mergeCell ref="C211:F213"/>
    <mergeCell ref="C214:F215"/>
    <mergeCell ref="C216:F217"/>
    <mergeCell ref="C218:F219"/>
    <mergeCell ref="I195:I196"/>
    <mergeCell ref="J195:J196"/>
    <mergeCell ref="K195:K196"/>
    <mergeCell ref="L195:L196"/>
    <mergeCell ref="M195:M196"/>
    <mergeCell ref="C206:G206"/>
    <mergeCell ref="C190:F191"/>
    <mergeCell ref="C195:C196"/>
    <mergeCell ref="D195:D196"/>
    <mergeCell ref="E195:F196"/>
    <mergeCell ref="G195:G196"/>
    <mergeCell ref="H195:H196"/>
    <mergeCell ref="C177:G177"/>
    <mergeCell ref="C179:F179"/>
    <mergeCell ref="C181:F183"/>
    <mergeCell ref="C184:F185"/>
    <mergeCell ref="C186:F187"/>
    <mergeCell ref="C188:F189"/>
    <mergeCell ref="I164:I165"/>
    <mergeCell ref="J164:J165"/>
    <mergeCell ref="K164:K165"/>
    <mergeCell ref="L164:L165"/>
    <mergeCell ref="M164:M165"/>
    <mergeCell ref="C176:G176"/>
    <mergeCell ref="C159:F160"/>
    <mergeCell ref="C164:C165"/>
    <mergeCell ref="D164:D165"/>
    <mergeCell ref="E164:F165"/>
    <mergeCell ref="G164:G165"/>
    <mergeCell ref="H164:H165"/>
    <mergeCell ref="C146:G146"/>
    <mergeCell ref="C148:F148"/>
    <mergeCell ref="C150:F152"/>
    <mergeCell ref="C153:F154"/>
    <mergeCell ref="C155:F156"/>
    <mergeCell ref="C157:F158"/>
    <mergeCell ref="I116:I117"/>
    <mergeCell ref="J116:J117"/>
    <mergeCell ref="K116:K117"/>
    <mergeCell ref="L116:L117"/>
    <mergeCell ref="M116:M117"/>
    <mergeCell ref="C145:G145"/>
    <mergeCell ref="C111:F112"/>
    <mergeCell ref="C116:C117"/>
    <mergeCell ref="D116:D117"/>
    <mergeCell ref="E116:F117"/>
    <mergeCell ref="G116:G117"/>
    <mergeCell ref="H116:H117"/>
    <mergeCell ref="C98:G98"/>
    <mergeCell ref="C100:F100"/>
    <mergeCell ref="C102:F104"/>
    <mergeCell ref="C105:F106"/>
    <mergeCell ref="C107:F108"/>
    <mergeCell ref="C109:F110"/>
    <mergeCell ref="J9:J10"/>
    <mergeCell ref="K9:K10"/>
    <mergeCell ref="L9:L10"/>
    <mergeCell ref="M9:M10"/>
    <mergeCell ref="C85:G85"/>
    <mergeCell ref="C86:G86"/>
    <mergeCell ref="C9:C10"/>
    <mergeCell ref="D9:D10"/>
    <mergeCell ref="E9:F10"/>
    <mergeCell ref="G9:G10"/>
    <mergeCell ref="H9:H10"/>
    <mergeCell ref="I9:I10"/>
  </mergeCells>
  <conditionalFormatting sqref="A116:A117">
    <cfRule type="duplicateValues" dxfId="128" priority="126"/>
  </conditionalFormatting>
  <conditionalFormatting sqref="A164:A165">
    <cfRule type="duplicateValues" dxfId="127" priority="125"/>
  </conditionalFormatting>
  <conditionalFormatting sqref="A195:A196">
    <cfRule type="duplicateValues" dxfId="126" priority="124"/>
  </conditionalFormatting>
  <conditionalFormatting sqref="A225:A226">
    <cfRule type="duplicateValues" dxfId="125" priority="123"/>
  </conditionalFormatting>
  <conditionalFormatting sqref="E13:F13 F45:F47 F14:F42 C50:C66 C68:F78 D169:F174 G50:G78 G120:G143 G168:G174 G199:G204 G229:G238 G257 E50:F67 D121:F143 D200:F202 D229:F237 W81:W82 N168:W174 N199:W204 W13:W40 C79:C83 D81:G83 W42:W77">
    <cfRule type="expression" dxfId="124" priority="122">
      <formula>$E13="-"</formula>
    </cfRule>
  </conditionalFormatting>
  <conditionalFormatting sqref="F43:F44">
    <cfRule type="expression" dxfId="123" priority="121">
      <formula>$E43="-"</formula>
    </cfRule>
  </conditionalFormatting>
  <conditionalFormatting sqref="E14:E47">
    <cfRule type="expression" dxfId="122" priority="120">
      <formula>$E14="-"</formula>
    </cfRule>
  </conditionalFormatting>
  <conditionalFormatting sqref="C14:C83">
    <cfRule type="expression" dxfId="121" priority="119">
      <formula>$E14="-"</formula>
    </cfRule>
  </conditionalFormatting>
  <conditionalFormatting sqref="F89:F94">
    <cfRule type="expression" dxfId="120" priority="118">
      <formula>$E89="-"</formula>
    </cfRule>
  </conditionalFormatting>
  <conditionalFormatting sqref="E89:E94">
    <cfRule type="expression" dxfId="119" priority="117">
      <formula>$E89="-"</formula>
    </cfRule>
  </conditionalFormatting>
  <conditionalFormatting sqref="F95">
    <cfRule type="expression" dxfId="118" priority="116">
      <formula>$E95="-"</formula>
    </cfRule>
  </conditionalFormatting>
  <conditionalFormatting sqref="E95">
    <cfRule type="expression" dxfId="117" priority="115">
      <formula>$E95="-"</formula>
    </cfRule>
  </conditionalFormatting>
  <conditionalFormatting sqref="F120">
    <cfRule type="expression" dxfId="116" priority="114">
      <formula>$E120="-"</formula>
    </cfRule>
  </conditionalFormatting>
  <conditionalFormatting sqref="E120">
    <cfRule type="expression" dxfId="115" priority="113">
      <formula>$E120="-"</formula>
    </cfRule>
  </conditionalFormatting>
  <conditionalFormatting sqref="F168">
    <cfRule type="expression" dxfId="114" priority="112">
      <formula>$E168="-"</formula>
    </cfRule>
  </conditionalFormatting>
  <conditionalFormatting sqref="E168">
    <cfRule type="expression" dxfId="113" priority="111">
      <formula>$E168="-"</formula>
    </cfRule>
  </conditionalFormatting>
  <conditionalFormatting sqref="F199">
    <cfRule type="expression" dxfId="112" priority="110">
      <formula>$E199="-"</formula>
    </cfRule>
  </conditionalFormatting>
  <conditionalFormatting sqref="E199">
    <cfRule type="expression" dxfId="111" priority="109">
      <formula>$E199="-"</formula>
    </cfRule>
  </conditionalFormatting>
  <conditionalFormatting sqref="G13:G78 G81:G83">
    <cfRule type="expression" dxfId="110" priority="108">
      <formula>$E13="-"</formula>
    </cfRule>
  </conditionalFormatting>
  <conditionalFormatting sqref="G13:G78 G81:G83">
    <cfRule type="expression" dxfId="109" priority="107">
      <formula>$E13="-"</formula>
    </cfRule>
  </conditionalFormatting>
  <conditionalFormatting sqref="G14:G47">
    <cfRule type="expression" dxfId="108" priority="106">
      <formula>$E14="-"</formula>
    </cfRule>
  </conditionalFormatting>
  <conditionalFormatting sqref="G14:G47">
    <cfRule type="expression" dxfId="107" priority="105">
      <formula>$E14="-"</formula>
    </cfRule>
  </conditionalFormatting>
  <conditionalFormatting sqref="F48:F49">
    <cfRule type="expression" dxfId="106" priority="104">
      <formula>$E48="-"</formula>
    </cfRule>
  </conditionalFormatting>
  <conditionalFormatting sqref="E48:E49">
    <cfRule type="expression" dxfId="105" priority="103">
      <formula>$E48="-"</formula>
    </cfRule>
  </conditionalFormatting>
  <conditionalFormatting sqref="C48:C49">
    <cfRule type="expression" dxfId="104" priority="102">
      <formula>$E48="-"</formula>
    </cfRule>
  </conditionalFormatting>
  <conditionalFormatting sqref="G48:G49">
    <cfRule type="expression" dxfId="103" priority="101">
      <formula>$E48="-"</formula>
    </cfRule>
  </conditionalFormatting>
  <conditionalFormatting sqref="G48:G49">
    <cfRule type="expression" dxfId="102" priority="100">
      <formula>$E48="-"</formula>
    </cfRule>
  </conditionalFormatting>
  <conditionalFormatting sqref="G48:G49">
    <cfRule type="expression" dxfId="101" priority="99">
      <formula>$E48="-"</formula>
    </cfRule>
  </conditionalFormatting>
  <conditionalFormatting sqref="G48:G49">
    <cfRule type="expression" dxfId="100" priority="98">
      <formula>$E48="-"</formula>
    </cfRule>
  </conditionalFormatting>
  <conditionalFormatting sqref="K9 M9 A9:A10">
    <cfRule type="duplicateValues" dxfId="99" priority="127"/>
  </conditionalFormatting>
  <conditionalFormatting sqref="L9">
    <cfRule type="duplicateValues" dxfId="98" priority="128"/>
  </conditionalFormatting>
  <conditionalFormatting sqref="C67">
    <cfRule type="expression" dxfId="97" priority="97">
      <formula>$E67="-"</formula>
    </cfRule>
  </conditionalFormatting>
  <conditionalFormatting sqref="G67">
    <cfRule type="expression" dxfId="96" priority="96">
      <formula>$E67="-"</formula>
    </cfRule>
  </conditionalFormatting>
  <conditionalFormatting sqref="G67">
    <cfRule type="expression" dxfId="95" priority="95">
      <formula>$E67="-"</formula>
    </cfRule>
  </conditionalFormatting>
  <conditionalFormatting sqref="D50:D66">
    <cfRule type="expression" dxfId="94" priority="94">
      <formula>$E50="-"</formula>
    </cfRule>
  </conditionalFormatting>
  <conditionalFormatting sqref="D13">
    <cfRule type="expression" dxfId="93" priority="93">
      <formula>$E13="-"</formula>
    </cfRule>
  </conditionalFormatting>
  <conditionalFormatting sqref="D14:D47">
    <cfRule type="expression" dxfId="92" priority="92">
      <formula>$E14="-"</formula>
    </cfRule>
  </conditionalFormatting>
  <conditionalFormatting sqref="D89:D94">
    <cfRule type="expression" dxfId="91" priority="91">
      <formula>$E89="-"</formula>
    </cfRule>
  </conditionalFormatting>
  <conditionalFormatting sqref="D95">
    <cfRule type="expression" dxfId="90" priority="90">
      <formula>$E95="-"</formula>
    </cfRule>
  </conditionalFormatting>
  <conditionalFormatting sqref="D120">
    <cfRule type="expression" dxfId="89" priority="89">
      <formula>$E120="-"</formula>
    </cfRule>
  </conditionalFormatting>
  <conditionalFormatting sqref="D168">
    <cfRule type="expression" dxfId="88" priority="88">
      <formula>$E168="-"</formula>
    </cfRule>
  </conditionalFormatting>
  <conditionalFormatting sqref="D199">
    <cfRule type="expression" dxfId="87" priority="87">
      <formula>$E199="-"</formula>
    </cfRule>
  </conditionalFormatting>
  <conditionalFormatting sqref="D48:D49">
    <cfRule type="expression" dxfId="86" priority="86">
      <formula>$E48="-"</formula>
    </cfRule>
  </conditionalFormatting>
  <conditionalFormatting sqref="D67">
    <cfRule type="expression" dxfId="85" priority="85">
      <formula>$E67="-"</formula>
    </cfRule>
  </conditionalFormatting>
  <conditionalFormatting sqref="E203:F204">
    <cfRule type="expression" dxfId="84" priority="84">
      <formula>$E203="-"</formula>
    </cfRule>
  </conditionalFormatting>
  <conditionalFormatting sqref="D203:D204">
    <cfRule type="expression" dxfId="83" priority="83">
      <formula>$E203="-"</formula>
    </cfRule>
  </conditionalFormatting>
  <conditionalFormatting sqref="E238:F238">
    <cfRule type="expression" dxfId="82" priority="82">
      <formula>$E238="-"</formula>
    </cfRule>
  </conditionalFormatting>
  <conditionalFormatting sqref="D238">
    <cfRule type="expression" dxfId="81" priority="81">
      <formula>$E238="-"</formula>
    </cfRule>
  </conditionalFormatting>
  <conditionalFormatting sqref="N89:W95">
    <cfRule type="expression" dxfId="80" priority="80">
      <formula>$E89="-"</formula>
    </cfRule>
  </conditionalFormatting>
  <conditionalFormatting sqref="A254:A258">
    <cfRule type="duplicateValues" dxfId="79" priority="129"/>
  </conditionalFormatting>
  <conditionalFormatting sqref="H9">
    <cfRule type="duplicateValues" dxfId="78" priority="79"/>
  </conditionalFormatting>
  <conditionalFormatting sqref="K116 M116">
    <cfRule type="duplicateValues" dxfId="77" priority="77"/>
  </conditionalFormatting>
  <conditionalFormatting sqref="L116">
    <cfRule type="duplicateValues" dxfId="76" priority="78"/>
  </conditionalFormatting>
  <conditionalFormatting sqref="H116">
    <cfRule type="duplicateValues" dxfId="75" priority="76"/>
  </conditionalFormatting>
  <conditionalFormatting sqref="K164 M164">
    <cfRule type="duplicateValues" dxfId="74" priority="74"/>
  </conditionalFormatting>
  <conditionalFormatting sqref="L164">
    <cfRule type="duplicateValues" dxfId="73" priority="75"/>
  </conditionalFormatting>
  <conditionalFormatting sqref="H164">
    <cfRule type="duplicateValues" dxfId="72" priority="73"/>
  </conditionalFormatting>
  <conditionalFormatting sqref="K195 M195">
    <cfRule type="duplicateValues" dxfId="71" priority="71"/>
  </conditionalFormatting>
  <conditionalFormatting sqref="L195">
    <cfRule type="duplicateValues" dxfId="70" priority="72"/>
  </conditionalFormatting>
  <conditionalFormatting sqref="H195">
    <cfRule type="duplicateValues" dxfId="69" priority="70"/>
  </conditionalFormatting>
  <conditionalFormatting sqref="K225 M225">
    <cfRule type="duplicateValues" dxfId="68" priority="68"/>
  </conditionalFormatting>
  <conditionalFormatting sqref="L225">
    <cfRule type="duplicateValues" dxfId="67" priority="69"/>
  </conditionalFormatting>
  <conditionalFormatting sqref="H225">
    <cfRule type="duplicateValues" dxfId="66" priority="67"/>
  </conditionalFormatting>
  <conditionalFormatting sqref="K254 M254">
    <cfRule type="duplicateValues" dxfId="65" priority="65"/>
  </conditionalFormatting>
  <conditionalFormatting sqref="L254">
    <cfRule type="duplicateValues" dxfId="64" priority="66"/>
  </conditionalFormatting>
  <conditionalFormatting sqref="H254">
    <cfRule type="duplicateValues" dxfId="63" priority="64"/>
  </conditionalFormatting>
  <conditionalFormatting sqref="G89:G95">
    <cfRule type="expression" dxfId="62" priority="63">
      <formula>$E89="-"</formula>
    </cfRule>
  </conditionalFormatting>
  <conditionalFormatting sqref="G89:G95">
    <cfRule type="expression" dxfId="61" priority="62">
      <formula>$E89="-"</formula>
    </cfRule>
  </conditionalFormatting>
  <conditionalFormatting sqref="G89:G95">
    <cfRule type="expression" dxfId="60" priority="61">
      <formula>$E89="-"</formula>
    </cfRule>
  </conditionalFormatting>
  <conditionalFormatting sqref="G120:G143">
    <cfRule type="expression" dxfId="59" priority="60">
      <formula>$E120="-"</formula>
    </cfRule>
  </conditionalFormatting>
  <conditionalFormatting sqref="G120:G143">
    <cfRule type="expression" dxfId="58" priority="59">
      <formula>$E120="-"</formula>
    </cfRule>
  </conditionalFormatting>
  <conditionalFormatting sqref="G168:G174">
    <cfRule type="expression" dxfId="57" priority="58">
      <formula>$E168="-"</formula>
    </cfRule>
  </conditionalFormatting>
  <conditionalFormatting sqref="G168:G174">
    <cfRule type="expression" dxfId="56" priority="57">
      <formula>$E168="-"</formula>
    </cfRule>
  </conditionalFormatting>
  <conditionalFormatting sqref="G199:G204">
    <cfRule type="expression" dxfId="55" priority="56">
      <formula>$E199="-"</formula>
    </cfRule>
  </conditionalFormatting>
  <conditionalFormatting sqref="G199:G204">
    <cfRule type="expression" dxfId="54" priority="55">
      <formula>$E199="-"</formula>
    </cfRule>
  </conditionalFormatting>
  <conditionalFormatting sqref="G229:G238">
    <cfRule type="expression" dxfId="53" priority="54">
      <formula>$E229="-"</formula>
    </cfRule>
  </conditionalFormatting>
  <conditionalFormatting sqref="G229:G238">
    <cfRule type="expression" dxfId="52" priority="53">
      <formula>$E229="-"</formula>
    </cfRule>
  </conditionalFormatting>
  <conditionalFormatting sqref="G257">
    <cfRule type="expression" dxfId="51" priority="52">
      <formula>$E257="-"</formula>
    </cfRule>
  </conditionalFormatting>
  <conditionalFormatting sqref="G257">
    <cfRule type="expression" dxfId="50" priority="51">
      <formula>$E257="-"</formula>
    </cfRule>
  </conditionalFormatting>
  <conditionalFormatting sqref="C90:C95">
    <cfRule type="expression" dxfId="49" priority="50">
      <formula>$E90="-"</formula>
    </cfRule>
  </conditionalFormatting>
  <conditionalFormatting sqref="C90:C95">
    <cfRule type="expression" dxfId="48" priority="49">
      <formula>$E90="-"</formula>
    </cfRule>
  </conditionalFormatting>
  <conditionalFormatting sqref="C89">
    <cfRule type="expression" dxfId="47" priority="48">
      <formula>$E89="-"</formula>
    </cfRule>
  </conditionalFormatting>
  <conditionalFormatting sqref="C89">
    <cfRule type="expression" dxfId="46" priority="47">
      <formula>$E89="-"</formula>
    </cfRule>
  </conditionalFormatting>
  <conditionalFormatting sqref="C120:C143">
    <cfRule type="expression" dxfId="45" priority="46">
      <formula>$E120="-"</formula>
    </cfRule>
  </conditionalFormatting>
  <conditionalFormatting sqref="C120:C143">
    <cfRule type="expression" dxfId="44" priority="45">
      <formula>$E120="-"</formula>
    </cfRule>
  </conditionalFormatting>
  <conditionalFormatting sqref="C168:C174">
    <cfRule type="expression" dxfId="43" priority="44">
      <formula>$E168="-"</formula>
    </cfRule>
  </conditionalFormatting>
  <conditionalFormatting sqref="C168:C174">
    <cfRule type="expression" dxfId="42" priority="43">
      <formula>$E168="-"</formula>
    </cfRule>
  </conditionalFormatting>
  <conditionalFormatting sqref="C199:C204">
    <cfRule type="expression" dxfId="41" priority="42">
      <formula>$E199="-"</formula>
    </cfRule>
  </conditionalFormatting>
  <conditionalFormatting sqref="C199:C204">
    <cfRule type="expression" dxfId="40" priority="41">
      <formula>$E199="-"</formula>
    </cfRule>
  </conditionalFormatting>
  <conditionalFormatting sqref="C229:C238">
    <cfRule type="expression" dxfId="39" priority="40">
      <formula>$E229="-"</formula>
    </cfRule>
  </conditionalFormatting>
  <conditionalFormatting sqref="C229:C238">
    <cfRule type="expression" dxfId="38" priority="39">
      <formula>$E229="-"</formula>
    </cfRule>
  </conditionalFormatting>
  <conditionalFormatting sqref="C257">
    <cfRule type="expression" dxfId="37" priority="38">
      <formula>$E257="-"</formula>
    </cfRule>
  </conditionalFormatting>
  <conditionalFormatting sqref="C257">
    <cfRule type="expression" dxfId="36" priority="37">
      <formula>$E257="-"</formula>
    </cfRule>
  </conditionalFormatting>
  <conditionalFormatting sqref="C13">
    <cfRule type="expression" dxfId="35" priority="36">
      <formula>$E13="-"</formula>
    </cfRule>
  </conditionalFormatting>
  <conditionalFormatting sqref="C79:C80 E79:F80 W79:W80">
    <cfRule type="expression" dxfId="34" priority="35">
      <formula>$E79="-"</formula>
    </cfRule>
  </conditionalFormatting>
  <conditionalFormatting sqref="C79:C80">
    <cfRule type="expression" dxfId="33" priority="34">
      <formula>$E79="-"</formula>
    </cfRule>
  </conditionalFormatting>
  <conditionalFormatting sqref="D80">
    <cfRule type="expression" dxfId="32" priority="32">
      <formula>$E80="-"</formula>
    </cfRule>
  </conditionalFormatting>
  <conditionalFormatting sqref="W78">
    <cfRule type="expression" dxfId="31" priority="31">
      <formula>$E78="-"</formula>
    </cfRule>
  </conditionalFormatting>
  <conditionalFormatting sqref="D79">
    <cfRule type="expression" dxfId="30" priority="33">
      <formula>$E79="-"</formula>
    </cfRule>
  </conditionalFormatting>
  <conditionalFormatting sqref="G79">
    <cfRule type="expression" dxfId="29" priority="30">
      <formula>$E79="-"</formula>
    </cfRule>
  </conditionalFormatting>
  <conditionalFormatting sqref="G79">
    <cfRule type="expression" dxfId="28" priority="29">
      <formula>$E79="-"</formula>
    </cfRule>
  </conditionalFormatting>
  <conditionalFormatting sqref="G79">
    <cfRule type="expression" dxfId="27" priority="28">
      <formula>$E79="-"</formula>
    </cfRule>
  </conditionalFormatting>
  <conditionalFormatting sqref="G80">
    <cfRule type="expression" dxfId="26" priority="27">
      <formula>$E80="-"</formula>
    </cfRule>
  </conditionalFormatting>
  <conditionalFormatting sqref="G80">
    <cfRule type="expression" dxfId="25" priority="26">
      <formula>$E80="-"</formula>
    </cfRule>
  </conditionalFormatting>
  <conditionalFormatting sqref="G80">
    <cfRule type="expression" dxfId="24" priority="25">
      <formula>$E80="-"</formula>
    </cfRule>
  </conditionalFormatting>
  <conditionalFormatting sqref="N13:W13 N81:V83 N41:AK41 N14:V40 N42:V77">
    <cfRule type="expression" dxfId="23" priority="24">
      <formula>$E13="-"</formula>
    </cfRule>
  </conditionalFormatting>
  <conditionalFormatting sqref="N79:V80">
    <cfRule type="expression" dxfId="22" priority="23">
      <formula>$E79="-"</formula>
    </cfRule>
  </conditionalFormatting>
  <conditionalFormatting sqref="N78:V78">
    <cfRule type="expression" dxfId="21" priority="22">
      <formula>$E78="-"</formula>
    </cfRule>
  </conditionalFormatting>
  <conditionalFormatting sqref="W83">
    <cfRule type="expression" dxfId="20" priority="21">
      <formula>$E83="-"</formula>
    </cfRule>
  </conditionalFormatting>
  <conditionalFormatting sqref="AG81:AG82 X168:AG174 X199:AG204 AG13:AG40 AG42:AG77">
    <cfRule type="expression" dxfId="19" priority="20">
      <formula>$E13="-"</formula>
    </cfRule>
  </conditionalFormatting>
  <conditionalFormatting sqref="X89:AG95">
    <cfRule type="expression" dxfId="18" priority="19">
      <formula>$E89="-"</formula>
    </cfRule>
  </conditionalFormatting>
  <conditionalFormatting sqref="AG79:AG80">
    <cfRule type="expression" dxfId="17" priority="18">
      <formula>$E79="-"</formula>
    </cfRule>
  </conditionalFormatting>
  <conditionalFormatting sqref="AG78">
    <cfRule type="expression" dxfId="16" priority="17">
      <formula>$E78="-"</formula>
    </cfRule>
  </conditionalFormatting>
  <conditionalFormatting sqref="X13:AG13 X14:AF40 X81:AF83 X42:AF77">
    <cfRule type="expression" dxfId="15" priority="16">
      <formula>$E13="-"</formula>
    </cfRule>
  </conditionalFormatting>
  <conditionalFormatting sqref="X79:AF80">
    <cfRule type="expression" dxfId="14" priority="15">
      <formula>$E79="-"</formula>
    </cfRule>
  </conditionalFormatting>
  <conditionalFormatting sqref="X78:AF78">
    <cfRule type="expression" dxfId="13" priority="14">
      <formula>$E78="-"</formula>
    </cfRule>
  </conditionalFormatting>
  <conditionalFormatting sqref="AG83">
    <cfRule type="expression" dxfId="12" priority="13">
      <formula>$E83="-"</formula>
    </cfRule>
  </conditionalFormatting>
  <conditionalFormatting sqref="AH81:AJ82 AH168:AJ174 AH199:AJ204 AH13:AJ40 AH42:AJ77">
    <cfRule type="expression" dxfId="11" priority="12">
      <formula>$E13="-"</formula>
    </cfRule>
  </conditionalFormatting>
  <conditionalFormatting sqref="AH89:AJ95">
    <cfRule type="expression" dxfId="10" priority="11">
      <formula>$E89="-"</formula>
    </cfRule>
  </conditionalFormatting>
  <conditionalFormatting sqref="AH79:AJ80">
    <cfRule type="expression" dxfId="9" priority="10">
      <formula>$E79="-"</formula>
    </cfRule>
  </conditionalFormatting>
  <conditionalFormatting sqref="AH78:AJ78">
    <cfRule type="expression" dxfId="8" priority="9">
      <formula>$E78="-"</formula>
    </cfRule>
  </conditionalFormatting>
  <conditionalFormatting sqref="AH13:AJ13">
    <cfRule type="expression" dxfId="7" priority="8">
      <formula>$E13="-"</formula>
    </cfRule>
  </conditionalFormatting>
  <conditionalFormatting sqref="AH83:AJ83">
    <cfRule type="expression" dxfId="6" priority="7">
      <formula>$E83="-"</formula>
    </cfRule>
  </conditionalFormatting>
  <conditionalFormatting sqref="AK81:AL82 AK168:AL174 AK199:AL204 AK13:AL40 AK42:AL77 AL41">
    <cfRule type="expression" dxfId="5" priority="6">
      <formula>$E13="-"</formula>
    </cfRule>
  </conditionalFormatting>
  <conditionalFormatting sqref="AK89:AL95">
    <cfRule type="expression" dxfId="4" priority="5">
      <formula>$E89="-"</formula>
    </cfRule>
  </conditionalFormatting>
  <conditionalFormatting sqref="AK79:AL80">
    <cfRule type="expression" dxfId="3" priority="4">
      <formula>$E79="-"</formula>
    </cfRule>
  </conditionalFormatting>
  <conditionalFormatting sqref="AK78:AL78">
    <cfRule type="expression" dxfId="2" priority="3">
      <formula>$E78="-"</formula>
    </cfRule>
  </conditionalFormatting>
  <conditionalFormatting sqref="AK13:AL13">
    <cfRule type="expression" dxfId="1" priority="2">
      <formula>$E13="-"</formula>
    </cfRule>
  </conditionalFormatting>
  <conditionalFormatting sqref="AK83:AL83">
    <cfRule type="expression" dxfId="0" priority="1">
      <formula>$E83="-"</formula>
    </cfRule>
  </conditionalFormatting>
  <dataValidations count="93">
    <dataValidation type="list" allowBlank="1" showInputMessage="1" showErrorMessage="1" sqref="H238" xr:uid="{00C12DA6-73F2-CB49-BD3D-3ADAB8D2CA22}">
      <formula1>Opsi_MTBC10</formula1>
    </dataValidation>
    <dataValidation type="list" allowBlank="1" showInputMessage="1" showErrorMessage="1" sqref="H237" xr:uid="{F1944673-16DA-8E43-8F83-80A8C04D6780}">
      <formula1>Opsi_MTBC09</formula1>
    </dataValidation>
    <dataValidation type="list" allowBlank="1" showInputMessage="1" showErrorMessage="1" sqref="H236" xr:uid="{BEB726FA-EC2F-7A47-B4E9-87C2193D8ECC}">
      <formula1>Opsi_MTBC08</formula1>
    </dataValidation>
    <dataValidation type="list" allowBlank="1" showInputMessage="1" showErrorMessage="1" sqref="H235" xr:uid="{BA6948DF-E64E-3E49-9EBE-45F6D5A47BBA}">
      <formula1>Opsi_MTBC07</formula1>
    </dataValidation>
    <dataValidation type="list" allowBlank="1" showInputMessage="1" showErrorMessage="1" sqref="H234" xr:uid="{72FD6715-96EB-584D-BC50-4C0B27631AEA}">
      <formula1>Opsi_MTBC06</formula1>
    </dataValidation>
    <dataValidation type="list" allowBlank="1" showInputMessage="1" showErrorMessage="1" sqref="H233" xr:uid="{A7752884-D757-604A-8D6B-EF2ED1E69F57}">
      <formula1>Opsi_MTBC05</formula1>
    </dataValidation>
    <dataValidation type="list" allowBlank="1" showInputMessage="1" showErrorMessage="1" sqref="H232" xr:uid="{D8392A5B-FB4F-CB48-87B8-49194B7270C1}">
      <formula1>Opsi_MTBC04</formula1>
    </dataValidation>
    <dataValidation type="list" allowBlank="1" showInputMessage="1" showErrorMessage="1" sqref="H231" xr:uid="{E58BC147-F63F-374D-9577-7F95788CBA53}">
      <formula1>Opsi_MTBC03</formula1>
    </dataValidation>
    <dataValidation type="list" allowBlank="1" showInputMessage="1" showErrorMessage="1" sqref="H230" xr:uid="{E284E9AF-DAB0-E640-B9A5-8D8379F4C3F6}">
      <formula1>Opsi_MTBC02</formula1>
    </dataValidation>
    <dataValidation type="list" allowBlank="1" showInputMessage="1" showErrorMessage="1" sqref="H229" xr:uid="{9C435233-575F-DB41-AF61-3CA858F7B1F8}">
      <formula1>Opsi_MTBC01</formula1>
    </dataValidation>
    <dataValidation type="list" allowBlank="1" showInputMessage="1" showErrorMessage="1" sqref="H201:H204" xr:uid="{63C274D4-1B86-AC44-9827-F814C76D1DAC}">
      <formula1>Opsi_SPBC03</formula1>
    </dataValidation>
    <dataValidation type="list" allowBlank="1" showInputMessage="1" showErrorMessage="1" sqref="H200" xr:uid="{509BE829-9FC8-B14E-8926-EE0F852B9D4A}">
      <formula1>Opsi_SPBC02</formula1>
    </dataValidation>
    <dataValidation type="list" allowBlank="1" showInputMessage="1" showErrorMessage="1" sqref="H199" xr:uid="{FA9A1244-E184-7141-AE74-6CEC192916A8}">
      <formula1>Opsi_SPBC01</formula1>
    </dataValidation>
    <dataValidation type="list" allowBlank="1" showInputMessage="1" showErrorMessage="1" sqref="H168:H174" xr:uid="{C014EF0A-51CD-CC4C-88D1-7DF8021EF7E9}">
      <formula1>Opsi_DTBC01</formula1>
    </dataValidation>
    <dataValidation type="list" allowBlank="1" showInputMessage="1" showErrorMessage="1" sqref="H143" xr:uid="{BF990B74-8E92-2C45-9FE4-768A3018F683}">
      <formula1>Opsi_OPBC24</formula1>
    </dataValidation>
    <dataValidation type="list" allowBlank="1" showInputMessage="1" showErrorMessage="1" sqref="H142" xr:uid="{C7B7E24B-FECE-C949-A93E-E9D5B9AC8AD4}">
      <formula1>Opsi_OPBC23</formula1>
    </dataValidation>
    <dataValidation type="list" allowBlank="1" showInputMessage="1" showErrorMessage="1" sqref="H141" xr:uid="{F2726895-3F97-464D-A5F1-AEB15D518B31}">
      <formula1>Opsi_OPBC22</formula1>
    </dataValidation>
    <dataValidation type="list" allowBlank="1" showInputMessage="1" showErrorMessage="1" sqref="H140" xr:uid="{362DD1A6-6C2C-DE41-A7D2-FEC1D3FD7BFF}">
      <formula1>Opsi_OPBC21</formula1>
    </dataValidation>
    <dataValidation type="list" allowBlank="1" showInputMessage="1" showErrorMessage="1" sqref="H139" xr:uid="{EB170D33-9BE8-3643-919D-3BB994F1FA22}">
      <formula1>Opsi_OPBC20</formula1>
    </dataValidation>
    <dataValidation type="list" allowBlank="1" showInputMessage="1" showErrorMessage="1" sqref="H138" xr:uid="{F22F6CE9-E5B3-514E-9EBF-335A7A71B4BE}">
      <formula1>Opsi_OPBC19</formula1>
    </dataValidation>
    <dataValidation type="list" allowBlank="1" showInputMessage="1" showErrorMessage="1" sqref="H137" xr:uid="{4F53E233-54E8-E04E-9470-E6660DF46A6E}">
      <formula1>Opsi_OPBC18</formula1>
    </dataValidation>
    <dataValidation type="list" allowBlank="1" showInputMessage="1" showErrorMessage="1" sqref="H136" xr:uid="{6D6C120A-1340-8F4E-AA22-41D12A1E2FBF}">
      <formula1>Opsi_OPBC17</formula1>
    </dataValidation>
    <dataValidation type="list" allowBlank="1" showInputMessage="1" showErrorMessage="1" sqref="H135" xr:uid="{583E0D69-F1E9-A14C-B2F7-FB3D6E96773A}">
      <formula1>Opsi_OPBC16</formula1>
    </dataValidation>
    <dataValidation type="list" allowBlank="1" showInputMessage="1" showErrorMessage="1" sqref="H134" xr:uid="{83C4BE34-9051-E545-85C6-818A7014ADF5}">
      <formula1>Opsi_OPBC15</formula1>
    </dataValidation>
    <dataValidation type="list" allowBlank="1" showInputMessage="1" showErrorMessage="1" sqref="H133" xr:uid="{F039E433-D4DF-7E4E-A314-DE5A9517D436}">
      <formula1>Opsi_OPBC14</formula1>
    </dataValidation>
    <dataValidation type="list" allowBlank="1" showInputMessage="1" showErrorMessage="1" sqref="H132" xr:uid="{DBB61825-7C07-D847-80AF-D4D321120559}">
      <formula1>Opsi_OPBC13</formula1>
    </dataValidation>
    <dataValidation type="list" allowBlank="1" showInputMessage="1" showErrorMessage="1" sqref="H131" xr:uid="{CFF7A608-6300-604E-BF9B-06896CF3880E}">
      <formula1>Opsi_OPBC12</formula1>
    </dataValidation>
    <dataValidation type="list" allowBlank="1" showInputMessage="1" showErrorMessage="1" sqref="H130" xr:uid="{A10AAED0-4078-334C-BB8E-BC3E044F512C}">
      <formula1>Opsi_OPBC11</formula1>
    </dataValidation>
    <dataValidation type="list" allowBlank="1" showInputMessage="1" showErrorMessage="1" sqref="H129" xr:uid="{26CD8610-3F6A-8947-8EEB-ED60ADF10889}">
      <formula1>Opsi_OPBC10</formula1>
    </dataValidation>
    <dataValidation type="list" allowBlank="1" showInputMessage="1" showErrorMessage="1" sqref="H128" xr:uid="{521DDDA7-1FF0-0143-AC13-5C1ADEBA4A53}">
      <formula1>Opsi_OPBC09</formula1>
    </dataValidation>
    <dataValidation type="list" allowBlank="1" showInputMessage="1" showErrorMessage="1" sqref="H127" xr:uid="{A4D3ACC6-B75D-A441-9A55-E07446699398}">
      <formula1>Opsi_OPBC08</formula1>
    </dataValidation>
    <dataValidation type="list" allowBlank="1" showInputMessage="1" showErrorMessage="1" sqref="H126" xr:uid="{2F5123AC-DFF5-2D4B-87C8-18C203FCE5E5}">
      <formula1>Opsi_OPBC07</formula1>
    </dataValidation>
    <dataValidation type="list" allowBlank="1" showInputMessage="1" showErrorMessage="1" sqref="H125" xr:uid="{9DBF42D0-05F4-2149-82FE-4DCC88509B9C}">
      <formula1>Opsi_OPBC06</formula1>
    </dataValidation>
    <dataValidation type="list" allowBlank="1" showInputMessage="1" showErrorMessage="1" sqref="H124" xr:uid="{126C4530-EFE2-1047-8406-BEAFDE28B87B}">
      <formula1>Opsi_OPBC05</formula1>
    </dataValidation>
    <dataValidation type="list" allowBlank="1" showInputMessage="1" showErrorMessage="1" sqref="H123" xr:uid="{DC787BB9-F5BF-7A42-BD91-843DB6C55126}">
      <formula1>Opsi_OPBC04</formula1>
    </dataValidation>
    <dataValidation type="list" allowBlank="1" showInputMessage="1" showErrorMessage="1" sqref="H122" xr:uid="{3C4CFBEF-FBC4-784B-BD1F-86562EDF8831}">
      <formula1>Opsi_OPBC03</formula1>
    </dataValidation>
    <dataValidation type="list" allowBlank="1" showInputMessage="1" showErrorMessage="1" sqref="H121" xr:uid="{D4D123BF-148E-844D-B6F3-B263A5E8A080}">
      <formula1>Opsi_OPBC02</formula1>
    </dataValidation>
    <dataValidation type="list" allowBlank="1" showInputMessage="1" showErrorMessage="1" sqref="H120" xr:uid="{14E04840-101E-8E4F-B9AC-04B754348845}">
      <formula1>Opsi_OPBC01</formula1>
    </dataValidation>
    <dataValidation type="list" allowBlank="1" showInputMessage="1" showErrorMessage="1" sqref="H95" xr:uid="{B9C0C0A0-B1E0-4449-9DF9-28BC47F7182C}">
      <formula1>Opsi_IPSC07</formula1>
    </dataValidation>
    <dataValidation type="list" allowBlank="1" showInputMessage="1" showErrorMessage="1" sqref="H94" xr:uid="{9FBABB4E-D504-8F4E-B273-9AC0FF865751}">
      <formula1>Opsi_IPSC06</formula1>
    </dataValidation>
    <dataValidation type="list" allowBlank="1" showInputMessage="1" showErrorMessage="1" sqref="H93" xr:uid="{45B8745B-1E5F-3040-AB0F-5C3FA94CFD4C}">
      <formula1>Opsi_IPSC05</formula1>
    </dataValidation>
    <dataValidation type="list" allowBlank="1" showInputMessage="1" showErrorMessage="1" sqref="H92" xr:uid="{A32731B9-ECB4-034E-AE05-45A18F9EF734}">
      <formula1>Opsi_IPSC04</formula1>
    </dataValidation>
    <dataValidation type="list" allowBlank="1" showInputMessage="1" showErrorMessage="1" sqref="H91" xr:uid="{E9DD6790-5DC8-944D-B5B7-BFD000152DA3}">
      <formula1>Opsi_IPSC03</formula1>
    </dataValidation>
    <dataValidation type="list" allowBlank="1" showInputMessage="1" showErrorMessage="1" sqref="H90" xr:uid="{2FEA002B-8B03-BE40-8205-F497CC17F99A}">
      <formula1>Opsi_IPSC02</formula1>
    </dataValidation>
    <dataValidation type="list" allowBlank="1" showInputMessage="1" showErrorMessage="1" sqref="H89" xr:uid="{B6DC0D85-D373-BB4D-9E7D-14183E15806C}">
      <formula1>Opsi_IPSC01</formula1>
    </dataValidation>
    <dataValidation type="list" allowBlank="1" showInputMessage="1" showErrorMessage="1" sqref="H16" xr:uid="{1AD625B2-3181-274F-95EE-E31AF82F9A92}">
      <formula1>Opsi_IPBC04</formula1>
    </dataValidation>
    <dataValidation type="list" allowBlank="1" showInputMessage="1" showErrorMessage="1" sqref="H78" xr:uid="{6DF64278-12C7-4648-B6BE-B0D95516E6E7}">
      <formula1>Opsi_IPBC66</formula1>
    </dataValidation>
    <dataValidation type="list" allowBlank="1" showInputMessage="1" showErrorMessage="1" sqref="H82:H83" xr:uid="{55BB8D40-705A-0945-9FF3-048E3CAC590E}">
      <formula1>Opsi_IPBC68</formula1>
    </dataValidation>
    <dataValidation type="list" allowBlank="1" showInputMessage="1" showErrorMessage="1" sqref="H77 H79:H80" xr:uid="{FD4E9A29-A80A-134D-BA20-44E7917A9629}">
      <formula1>Opsi_IPBC65</formula1>
    </dataValidation>
    <dataValidation type="list" allowBlank="1" showInputMessage="1" showErrorMessage="1" sqref="H76" xr:uid="{5EBFC16A-A218-A34F-BDBB-F0745DF77582}">
      <formula1>Opsi_IPBC64</formula1>
    </dataValidation>
    <dataValidation type="list" allowBlank="1" showInputMessage="1" showErrorMessage="1" sqref="H75" xr:uid="{ACED1A04-3373-2C44-95FB-C9559BDC0ACE}">
      <formula1>Opsi_IPBC63</formula1>
    </dataValidation>
    <dataValidation type="list" allowBlank="1" showInputMessage="1" showErrorMessage="1" sqref="H74" xr:uid="{BD2CC3A3-0E48-C844-B5D8-E32AA1260BBF}">
      <formula1>Opsi_IPBC62</formula1>
    </dataValidation>
    <dataValidation type="list" allowBlank="1" showInputMessage="1" showErrorMessage="1" sqref="H73" xr:uid="{65C7B13E-F361-274E-AC48-C6EFBB7F1EB0}">
      <formula1>Opsi_IPBC61</formula1>
    </dataValidation>
    <dataValidation type="list" allowBlank="1" showInputMessage="1" showErrorMessage="1" sqref="H72" xr:uid="{9A3BC60A-28AE-FC48-8171-45E605426940}">
      <formula1>Opsi_IPBC60</formula1>
    </dataValidation>
    <dataValidation type="list" allowBlank="1" showInputMessage="1" showErrorMessage="1" sqref="H71" xr:uid="{796DC0E7-6884-9248-9079-8F43D6891D6C}">
      <formula1>Opsi_IPBC59</formula1>
    </dataValidation>
    <dataValidation type="list" allowBlank="1" showInputMessage="1" showErrorMessage="1" sqref="H70" xr:uid="{EEE01AAC-3CBD-6242-ADD2-CEFD78140735}">
      <formula1>Opsi_IPBC58</formula1>
    </dataValidation>
    <dataValidation type="list" allowBlank="1" showInputMessage="1" showErrorMessage="1" sqref="H69" xr:uid="{EBD79610-882C-C840-B5A8-38D6AF0E4082}">
      <formula1>Opsi_IPBC57</formula1>
    </dataValidation>
    <dataValidation type="list" allowBlank="1" showInputMessage="1" showErrorMessage="1" sqref="H68" xr:uid="{FB02D089-F91A-D343-AF64-B9CEB93C2FE0}">
      <formula1>Opsi_IPBC56</formula1>
    </dataValidation>
    <dataValidation type="list" allowBlank="1" showInputMessage="1" showErrorMessage="1" sqref="H67" xr:uid="{6B27C76C-DFB8-0D4C-B920-9870AFB66247}">
      <formula1>Opsi_IPBC55</formula1>
    </dataValidation>
    <dataValidation type="list" allowBlank="1" showInputMessage="1" showErrorMessage="1" sqref="H66" xr:uid="{F77094E8-B4AD-7A48-830F-0C18BAD6C04D}">
      <formula1>Opsi_IPBC54</formula1>
    </dataValidation>
    <dataValidation type="list" allowBlank="1" showInputMessage="1" showErrorMessage="1" sqref="H65" xr:uid="{071E3434-1F01-0E40-A4AD-F53B517F1915}">
      <formula1>Opsi_IPBC53</formula1>
    </dataValidation>
    <dataValidation type="list" allowBlank="1" showInputMessage="1" showErrorMessage="1" sqref="H64" xr:uid="{CC389D2C-2047-2044-8424-229AA76A8DF4}">
      <formula1>Opsi_IPBC52</formula1>
    </dataValidation>
    <dataValidation type="list" allowBlank="1" showInputMessage="1" showErrorMessage="1" sqref="H63" xr:uid="{AB83EFA4-E0E4-F54F-9F6F-AAD75391A97F}">
      <formula1>Opsi_IPBC51</formula1>
    </dataValidation>
    <dataValidation type="list" allowBlank="1" showInputMessage="1" showErrorMessage="1" sqref="H62" xr:uid="{96BCA16A-1036-E142-9803-58F0F007341C}">
      <formula1>Opsi_IPBC50</formula1>
    </dataValidation>
    <dataValidation type="list" allowBlank="1" showInputMessage="1" showErrorMessage="1" sqref="H61" xr:uid="{CF93BF8B-BC24-1344-8EDB-472791768566}">
      <formula1>Opsi_IPBC49</formula1>
    </dataValidation>
    <dataValidation type="list" allowBlank="1" showInputMessage="1" showErrorMessage="1" sqref="H60" xr:uid="{1DA47DE1-7AE2-4D47-B186-74F6E38E00BD}">
      <formula1>Opsi_IPBC48</formula1>
    </dataValidation>
    <dataValidation type="list" allowBlank="1" showInputMessage="1" showErrorMessage="1" sqref="H59" xr:uid="{B8AE4742-6660-C246-9B0D-BB54017E5271}">
      <formula1>Opsi_IPBC47</formula1>
    </dataValidation>
    <dataValidation type="list" allowBlank="1" showInputMessage="1" showErrorMessage="1" sqref="H58" xr:uid="{75A7BEC8-2574-BC4A-9CB4-738C778EA4CE}">
      <formula1>Opsi_IPBC46</formula1>
    </dataValidation>
    <dataValidation type="list" allowBlank="1" showInputMessage="1" showErrorMessage="1" sqref="H57" xr:uid="{5643D9B2-32BA-7440-B471-2EDEB76C6BA6}">
      <formula1>Opsi_IPBC45</formula1>
    </dataValidation>
    <dataValidation type="list" allowBlank="1" showInputMessage="1" showErrorMessage="1" sqref="H56" xr:uid="{0B7D1DBF-3C05-E246-B71D-C5C8E572334B}">
      <formula1>Opsi_IPBC44</formula1>
    </dataValidation>
    <dataValidation type="list" allowBlank="1" showInputMessage="1" showErrorMessage="1" sqref="H53:H55" xr:uid="{DC565F20-0C7D-B74D-9339-E79ABA0B014D}">
      <formula1>Opsi_IPBC41</formula1>
    </dataValidation>
    <dataValidation type="list" allowBlank="1" showInputMessage="1" showErrorMessage="1" sqref="H52" xr:uid="{5EA2BECB-9C37-DD46-922E-C16697A88FC0}">
      <formula1>Opsi_IPBC40</formula1>
    </dataValidation>
    <dataValidation type="list" allowBlank="1" showInputMessage="1" showErrorMessage="1" sqref="H51" xr:uid="{6F00EAF5-ED93-D645-9086-04322F4C1EEA}">
      <formula1>Opsi_IPBC39</formula1>
    </dataValidation>
    <dataValidation type="list" allowBlank="1" showInputMessage="1" showErrorMessage="1" sqref="H50" xr:uid="{D968B313-5233-2644-8488-DD9192FAA36D}">
      <formula1>Opsi_IPBC38</formula1>
    </dataValidation>
    <dataValidation type="list" allowBlank="1" showInputMessage="1" showErrorMessage="1" sqref="H49" xr:uid="{3B09FA2F-4AF2-4847-9E86-40E190D9627F}">
      <formula1>Opsi_IPBC37</formula1>
    </dataValidation>
    <dataValidation type="list" allowBlank="1" showInputMessage="1" showErrorMessage="1" sqref="H48" xr:uid="{7E611ECF-28CD-6140-9608-B26638FC72AB}">
      <formula1>Opsi_IPBC36</formula1>
    </dataValidation>
    <dataValidation type="list" allowBlank="1" showInputMessage="1" showErrorMessage="1" sqref="H47" xr:uid="{8506BE56-36FD-E242-A1DE-2BE42767A2E7}">
      <formula1>Opsi_IPBC35</formula1>
    </dataValidation>
    <dataValidation type="list" allowBlank="1" showInputMessage="1" showErrorMessage="1" sqref="H46" xr:uid="{A444D810-7BB0-E449-9F11-648CF580575E}">
      <formula1>Opsi_IPBC34</formula1>
    </dataValidation>
    <dataValidation type="list" allowBlank="1" showInputMessage="1" showErrorMessage="1" sqref="H45" xr:uid="{46D871FA-6A5D-6248-9399-1EFDCA20710D}">
      <formula1>Opsi_IPBC33</formula1>
    </dataValidation>
    <dataValidation type="list" allowBlank="1" showInputMessage="1" showErrorMessage="1" sqref="H44" xr:uid="{A030E35E-DCEE-7145-8D3D-59D8779B1A7D}">
      <formula1>Opsi_IPBC32</formula1>
    </dataValidation>
    <dataValidation type="list" allowBlank="1" showInputMessage="1" showErrorMessage="1" sqref="H43" xr:uid="{69672C93-4A78-0540-8369-26F63D424564}">
      <formula1>Opsi_IPBC31</formula1>
    </dataValidation>
    <dataValidation type="list" allowBlank="1" showInputMessage="1" showErrorMessage="1" sqref="H42" xr:uid="{A0DC750C-259B-F744-86EB-3103F4BB75BC}">
      <formula1>Opsi_IPBC30</formula1>
    </dataValidation>
    <dataValidation type="list" allowBlank="1" showInputMessage="1" showErrorMessage="1" sqref="H41" xr:uid="{9BA798A1-66BC-2444-8E6F-46C6D7692209}">
      <formula1>Opsi_IPBC29</formula1>
    </dataValidation>
    <dataValidation type="list" allowBlank="1" showInputMessage="1" showErrorMessage="1" sqref="H40" xr:uid="{7FF280F4-4EFD-5C45-9756-32B72BFF4817}">
      <formula1>Opsi_IPBC28</formula1>
    </dataValidation>
    <dataValidation type="list" allowBlank="1" showInputMessage="1" showErrorMessage="1" sqref="H39" xr:uid="{E7EB3239-BEA4-A04E-BAA3-3AF786A0F40C}">
      <formula1>Opsi_IPBC27</formula1>
    </dataValidation>
    <dataValidation type="list" allowBlank="1" showInputMessage="1" showErrorMessage="1" sqref="H38" xr:uid="{657A2AFF-1A0B-DF46-A52B-ACC3DBCF2BDA}">
      <formula1>Opsi_IPBC26</formula1>
    </dataValidation>
    <dataValidation type="list" allowBlank="1" showInputMessage="1" showErrorMessage="1" sqref="H37" xr:uid="{5B8BCEAA-9D54-5442-BEF3-2AB9623B443B}">
      <formula1>Opsi_IPBC25</formula1>
    </dataValidation>
    <dataValidation type="list" allowBlank="1" showInputMessage="1" showErrorMessage="1" sqref="H36" xr:uid="{BFC7B41F-EDDD-764C-839B-73AA51CCA534}">
      <formula1>Opsi_IPBC24</formula1>
    </dataValidation>
    <dataValidation type="list" allowBlank="1" showInputMessage="1" showErrorMessage="1" sqref="H81" xr:uid="{1B477540-AEE9-2847-9A05-A95139CE1D30}">
      <formula1>Opsi_IPBC67</formula1>
    </dataValidation>
    <dataValidation type="list" allowBlank="1" showInputMessage="1" showErrorMessage="1" sqref="H15" xr:uid="{E1842BA8-FFA2-2842-8149-738BB434D05D}">
      <formula1>Opsi_IPBC03</formula1>
    </dataValidation>
    <dataValidation type="list" allowBlank="1" showInputMessage="1" showErrorMessage="1" sqref="H14" xr:uid="{2A18678F-64B0-F542-8518-CCF8040F29B1}">
      <formula1>Opsi_IPBC02</formula1>
    </dataValidation>
    <dataValidation type="list" allowBlank="1" showInputMessage="1" showErrorMessage="1" sqref="H13" xr:uid="{6CE315D0-0550-6949-AA66-A0623837C2EC}">
      <formula1>Opsi_IPBC01</formula1>
    </dataValidation>
    <dataValidation type="whole" allowBlank="1" showInputMessage="1" showErrorMessage="1" errorTitle="Minimum Biaya Kamar" error="250.000/hari" promptTitle="Minimum Biaya Kamar" prompt="250.000/hari" sqref="N13:AL13" xr:uid="{86F1605A-7CE7-FF44-9D71-88D3A7EAD6E5}">
      <formula1>150000</formula1>
      <formula2>4000000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Benefit &amp; Premi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Hermawan</dc:creator>
  <cp:lastModifiedBy>Agus Hermawan</cp:lastModifiedBy>
  <dcterms:created xsi:type="dcterms:W3CDTF">2025-08-14T05:41:54Z</dcterms:created>
  <dcterms:modified xsi:type="dcterms:W3CDTF">2025-08-14T05:42:31Z</dcterms:modified>
</cp:coreProperties>
</file>